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3.xml" ContentType="application/vnd.openxmlformats-officedocument.spreadsheetml.worksheet+xml"/>
  <Override PartName="/xl/worksheets/sheet1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ctrlProps/ctrlProp8.xml" ContentType="application/vnd.ms-excel.contro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trlProps/ctrlProp7.xml" ContentType="application/vnd.ms-excel.controlproperties+xml"/>
  <Override PartName="/xl/ctrlProps/ctrlProp6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workbookProtection workbookPassword="CB7F" lockStructure="1"/>
  <bookViews>
    <workbookView xWindow="12105" yWindow="45" windowWidth="11895" windowHeight="9690" activeTab="1"/>
  </bookViews>
  <sheets>
    <sheet name="Beskrivelse" sheetId="6" r:id="rId1"/>
    <sheet name="Input" sheetId="1" r:id="rId2"/>
    <sheet name="Res" sheetId="12" r:id="rId3"/>
    <sheet name="Eksist" sheetId="8" state="hidden" r:id="rId4"/>
    <sheet name="Valg" sheetId="2" state="hidden" r:id="rId5"/>
    <sheet name="Muffe" sheetId="9" state="hidden" r:id="rId6"/>
    <sheet name="Nyanlæg" sheetId="10" state="hidden" r:id="rId7"/>
    <sheet name="Projekt" sheetId="11" state="hidden" r:id="rId8"/>
    <sheet name="Alt" sheetId="15" state="hidden" r:id="rId9"/>
    <sheet name="LambdaGamle" sheetId="3" state="hidden" r:id="rId10"/>
    <sheet name="LambdaNy" sheetId="13" state="hidden" r:id="rId11"/>
    <sheet name="GamleRør" sheetId="7" state="hidden" r:id="rId12"/>
    <sheet name="NyeRør" sheetId="5" state="hidden" r:id="rId13"/>
    <sheet name="Kode" sheetId="14" state="hidden" r:id="rId14"/>
  </sheets>
  <definedNames>
    <definedName name="Index1">Valg!$B$12</definedName>
    <definedName name="Index2">Valg!$B$17</definedName>
    <definedName name="Index3">Valg!$B$82</definedName>
    <definedName name="Index4">Valg!$B$87</definedName>
    <definedName name="Index5">Valg!$B$93</definedName>
    <definedName name="Index6">Valg!$B$98</definedName>
    <definedName name="Index6Flag">Valg!$F$98</definedName>
    <definedName name="Index7">Valg!$B$105</definedName>
    <definedName name="Index8">Valg!$B$114</definedName>
    <definedName name="_xlnm.Print_Area" localSheetId="0">Beskrivelse!$A$1:$R$162</definedName>
    <definedName name="_xlnm.Print_Area" localSheetId="1">Input!$A$1:$Y$74</definedName>
    <definedName name="_xlnm.Print_Area" localSheetId="12">NyeRør!$B$1:$O$65</definedName>
    <definedName name="_xlnm.Print_Area" localSheetId="2">Res!$A$1:$W$88</definedName>
  </definedNames>
  <calcPr calcId="145621"/>
</workbook>
</file>

<file path=xl/calcChain.xml><?xml version="1.0" encoding="utf-8"?>
<calcChain xmlns="http://schemas.openxmlformats.org/spreadsheetml/2006/main">
  <c r="P161" i="6" l="1"/>
  <c r="V87" i="12" l="1"/>
  <c r="L4" i="12"/>
  <c r="J4" i="1"/>
  <c r="I4" i="6"/>
  <c r="X72" i="1"/>
  <c r="G98" i="2" l="1"/>
  <c r="F98" i="2"/>
  <c r="J7" i="12" l="1"/>
  <c r="E46" i="1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D25" i="2"/>
  <c r="D24" i="2"/>
  <c r="D14" i="2"/>
  <c r="C14" i="2" s="1"/>
  <c r="C16" i="2"/>
  <c r="C15" i="2"/>
  <c r="D14" i="1"/>
  <c r="G14" i="1"/>
  <c r="F14" i="1"/>
  <c r="E14" i="1"/>
  <c r="AA151" i="9" l="1"/>
  <c r="B7" i="12" l="1"/>
  <c r="X26" i="1" l="1"/>
  <c r="E2" i="9" l="1"/>
  <c r="E2" i="8"/>
  <c r="D2" i="8"/>
  <c r="D2" i="9"/>
  <c r="D2" i="10"/>
  <c r="D3" i="10"/>
  <c r="G249" i="10"/>
  <c r="G239" i="10"/>
  <c r="G229" i="10"/>
  <c r="G219" i="10"/>
  <c r="B72" i="2"/>
  <c r="D72" i="2" s="1"/>
  <c r="G148" i="10" s="1"/>
  <c r="G44" i="10"/>
  <c r="G44" i="9"/>
  <c r="H44" i="9"/>
  <c r="G249" i="8"/>
  <c r="G239" i="8"/>
  <c r="G229" i="8"/>
  <c r="G219" i="8"/>
  <c r="G111" i="8"/>
  <c r="G101" i="8"/>
  <c r="G91" i="8"/>
  <c r="G81" i="8"/>
  <c r="H81" i="8"/>
  <c r="G46" i="8"/>
  <c r="H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C109" i="2"/>
  <c r="C110" i="2"/>
  <c r="C111" i="2"/>
  <c r="C112" i="2"/>
  <c r="C113" i="2"/>
  <c r="C108" i="2"/>
  <c r="C105" i="2"/>
  <c r="C90" i="2"/>
  <c r="C92" i="2"/>
  <c r="C91" i="2"/>
  <c r="C86" i="2"/>
  <c r="C85" i="2"/>
  <c r="G220" i="10" l="1"/>
  <c r="G240" i="10"/>
  <c r="G230" i="10"/>
  <c r="G220" i="8"/>
  <c r="G240" i="8"/>
  <c r="G230" i="8"/>
  <c r="G82" i="8"/>
  <c r="G92" i="8"/>
  <c r="G102" i="8"/>
  <c r="C114" i="2"/>
  <c r="N50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21" i="13"/>
  <c r="G15" i="13"/>
  <c r="G16" i="13"/>
  <c r="G17" i="13"/>
  <c r="G18" i="13"/>
  <c r="G19" i="13"/>
  <c r="G14" i="13"/>
  <c r="F15" i="13"/>
  <c r="F16" i="13"/>
  <c r="F17" i="13"/>
  <c r="F18" i="13"/>
  <c r="F19" i="13"/>
  <c r="F14" i="13"/>
  <c r="D15" i="13"/>
  <c r="D16" i="13"/>
  <c r="D17" i="13"/>
  <c r="D18" i="13"/>
  <c r="D19" i="13"/>
  <c r="D14" i="13"/>
  <c r="C15" i="13"/>
  <c r="C16" i="13"/>
  <c r="C17" i="13"/>
  <c r="C18" i="13"/>
  <c r="C19" i="13"/>
  <c r="C14" i="13"/>
  <c r="AC63" i="5"/>
  <c r="AB63" i="5"/>
  <c r="Z63" i="5"/>
  <c r="Y63" i="5"/>
  <c r="X63" i="5"/>
  <c r="W63" i="5"/>
  <c r="AA63" i="5" s="1"/>
  <c r="AE63" i="5" s="1"/>
  <c r="V63" i="5"/>
  <c r="AC62" i="5"/>
  <c r="Z62" i="5"/>
  <c r="Y62" i="5"/>
  <c r="X62" i="5"/>
  <c r="AB62" i="5" s="1"/>
  <c r="W62" i="5"/>
  <c r="AA62" i="5" s="1"/>
  <c r="V62" i="5"/>
  <c r="AC61" i="5"/>
  <c r="Z61" i="5"/>
  <c r="Y61" i="5"/>
  <c r="X61" i="5"/>
  <c r="AB61" i="5" s="1"/>
  <c r="W61" i="5"/>
  <c r="AA61" i="5" s="1"/>
  <c r="V61" i="5"/>
  <c r="AC60" i="5"/>
  <c r="Z60" i="5"/>
  <c r="Y60" i="5"/>
  <c r="X60" i="5"/>
  <c r="AB60" i="5" s="1"/>
  <c r="W60" i="5"/>
  <c r="AA60" i="5" s="1"/>
  <c r="V60" i="5"/>
  <c r="AC59" i="5"/>
  <c r="AB59" i="5"/>
  <c r="Z59" i="5"/>
  <c r="Y59" i="5"/>
  <c r="X59" i="5"/>
  <c r="W59" i="5"/>
  <c r="AA59" i="5" s="1"/>
  <c r="AE59" i="5" s="1"/>
  <c r="V59" i="5"/>
  <c r="AC58" i="5"/>
  <c r="Z58" i="5"/>
  <c r="Y58" i="5"/>
  <c r="X58" i="5"/>
  <c r="AB58" i="5" s="1"/>
  <c r="W58" i="5"/>
  <c r="AA58" i="5" s="1"/>
  <c r="V58" i="5"/>
  <c r="AC57" i="5"/>
  <c r="Z57" i="5"/>
  <c r="Y57" i="5"/>
  <c r="X57" i="5"/>
  <c r="AB57" i="5" s="1"/>
  <c r="W57" i="5"/>
  <c r="AA57" i="5" s="1"/>
  <c r="V57" i="5"/>
  <c r="AC56" i="5"/>
  <c r="Z56" i="5"/>
  <c r="Y56" i="5"/>
  <c r="X56" i="5"/>
  <c r="AB56" i="5" s="1"/>
  <c r="W56" i="5"/>
  <c r="AA56" i="5" s="1"/>
  <c r="V56" i="5"/>
  <c r="U35" i="5"/>
  <c r="T35" i="5"/>
  <c r="S35" i="5"/>
  <c r="R35" i="5"/>
  <c r="X35" i="5" s="1"/>
  <c r="Q35" i="5"/>
  <c r="X33" i="5"/>
  <c r="U33" i="5"/>
  <c r="T33" i="5"/>
  <c r="S33" i="5"/>
  <c r="R33" i="5"/>
  <c r="Q33" i="5"/>
  <c r="U32" i="5"/>
  <c r="T32" i="5"/>
  <c r="S32" i="5"/>
  <c r="R32" i="5"/>
  <c r="Q32" i="5"/>
  <c r="X29" i="5"/>
  <c r="U29" i="5"/>
  <c r="T29" i="5"/>
  <c r="W29" i="5" s="1"/>
  <c r="S29" i="5"/>
  <c r="R29" i="5"/>
  <c r="Q29" i="5"/>
  <c r="U37" i="5"/>
  <c r="T37" i="5"/>
  <c r="S37" i="5"/>
  <c r="R37" i="5"/>
  <c r="X37" i="5" s="1"/>
  <c r="Q37" i="5"/>
  <c r="U36" i="5"/>
  <c r="T36" i="5"/>
  <c r="S36" i="5"/>
  <c r="R36" i="5"/>
  <c r="Q36" i="5"/>
  <c r="U34" i="5"/>
  <c r="T34" i="5"/>
  <c r="W34" i="5" s="1"/>
  <c r="S34" i="5"/>
  <c r="R34" i="5"/>
  <c r="X34" i="5" s="1"/>
  <c r="Q34" i="5"/>
  <c r="U31" i="5"/>
  <c r="T31" i="5"/>
  <c r="S31" i="5"/>
  <c r="R31" i="5"/>
  <c r="X31" i="5" s="1"/>
  <c r="Q31" i="5"/>
  <c r="G241" i="10" l="1"/>
  <c r="G221" i="10"/>
  <c r="G231" i="10"/>
  <c r="G103" i="8"/>
  <c r="G93" i="8"/>
  <c r="G241" i="8"/>
  <c r="G231" i="8"/>
  <c r="G221" i="8"/>
  <c r="G83" i="8"/>
  <c r="AE57" i="5"/>
  <c r="AE61" i="5"/>
  <c r="AF61" i="5" s="1"/>
  <c r="AE60" i="5"/>
  <c r="AF60" i="5" s="1"/>
  <c r="AE56" i="5"/>
  <c r="AF56" i="5" s="1"/>
  <c r="AE62" i="5"/>
  <c r="W33" i="5"/>
  <c r="Y33" i="5"/>
  <c r="Z33" i="5" s="1"/>
  <c r="AA33" i="5" s="1"/>
  <c r="AB33" i="5" s="1"/>
  <c r="W31" i="5"/>
  <c r="W36" i="5"/>
  <c r="W35" i="5"/>
  <c r="Y35" i="5" s="1"/>
  <c r="Z35" i="5" s="1"/>
  <c r="AA35" i="5" s="1"/>
  <c r="AB35" i="5" s="1"/>
  <c r="W37" i="5"/>
  <c r="Y37" i="5" s="1"/>
  <c r="Z37" i="5" s="1"/>
  <c r="AA37" i="5" s="1"/>
  <c r="AB37" i="5" s="1"/>
  <c r="X36" i="5"/>
  <c r="Y36" i="5" s="1"/>
  <c r="Z36" i="5" s="1"/>
  <c r="AA36" i="5" s="1"/>
  <c r="AB36" i="5" s="1"/>
  <c r="W32" i="5"/>
  <c r="X32" i="5"/>
  <c r="AD62" i="5"/>
  <c r="AD61" i="5"/>
  <c r="AD63" i="5"/>
  <c r="AD60" i="5"/>
  <c r="AF59" i="5"/>
  <c r="AD59" i="5"/>
  <c r="AD57" i="5"/>
  <c r="AD56" i="5"/>
  <c r="AE58" i="5"/>
  <c r="AF63" i="5"/>
  <c r="AD58" i="5"/>
  <c r="Y29" i="5"/>
  <c r="Z29" i="5" s="1"/>
  <c r="AA29" i="5" s="1"/>
  <c r="AB29" i="5" s="1"/>
  <c r="Y34" i="5"/>
  <c r="Z34" i="5" s="1"/>
  <c r="AA34" i="5" s="1"/>
  <c r="AB34" i="5" s="1"/>
  <c r="AC34" i="5" s="1"/>
  <c r="AD34" i="5" s="1"/>
  <c r="AE34" i="5" s="1"/>
  <c r="Y31" i="5"/>
  <c r="Z31" i="5" s="1"/>
  <c r="AA31" i="5" s="1"/>
  <c r="AB31" i="5" s="1"/>
  <c r="L213" i="13"/>
  <c r="L203" i="13"/>
  <c r="L204" i="13"/>
  <c r="L205" i="13"/>
  <c r="L206" i="13"/>
  <c r="L207" i="13"/>
  <c r="L208" i="13"/>
  <c r="L209" i="13"/>
  <c r="L210" i="13"/>
  <c r="L211" i="13"/>
  <c r="L202" i="13"/>
  <c r="H34" i="13"/>
  <c r="H33" i="13"/>
  <c r="L236" i="13"/>
  <c r="L237" i="13"/>
  <c r="L238" i="13"/>
  <c r="L239" i="13"/>
  <c r="L240" i="13"/>
  <c r="L241" i="13"/>
  <c r="L242" i="13"/>
  <c r="L243" i="13"/>
  <c r="L244" i="13"/>
  <c r="L246" i="13"/>
  <c r="L235" i="13"/>
  <c r="G222" i="10" l="1"/>
  <c r="G242" i="10"/>
  <c r="G232" i="10"/>
  <c r="G104" i="8"/>
  <c r="G105" i="8" s="1"/>
  <c r="G94" i="8"/>
  <c r="G95" i="8" s="1"/>
  <c r="G242" i="8"/>
  <c r="G222" i="8"/>
  <c r="G232" i="8"/>
  <c r="G84" i="8"/>
  <c r="L212" i="13"/>
  <c r="L245" i="13"/>
  <c r="AF57" i="5"/>
  <c r="AF62" i="5"/>
  <c r="AF58" i="5"/>
  <c r="Y32" i="5"/>
  <c r="Z32" i="5" s="1"/>
  <c r="AA32" i="5" s="1"/>
  <c r="AB32" i="5" s="1"/>
  <c r="C282" i="15"/>
  <c r="C281" i="15"/>
  <c r="C280" i="15"/>
  <c r="C279" i="15"/>
  <c r="C278" i="15"/>
  <c r="C277" i="15"/>
  <c r="C276" i="15"/>
  <c r="C275" i="15"/>
  <c r="C274" i="15"/>
  <c r="C273" i="15"/>
  <c r="C272" i="15"/>
  <c r="C271" i="15"/>
  <c r="C270" i="15"/>
  <c r="C269" i="15"/>
  <c r="C268" i="15"/>
  <c r="C267" i="15"/>
  <c r="C266" i="15"/>
  <c r="C265" i="15"/>
  <c r="C264" i="15"/>
  <c r="C263" i="15"/>
  <c r="C262" i="15"/>
  <c r="C261" i="15"/>
  <c r="C260" i="15"/>
  <c r="C259" i="15"/>
  <c r="C258" i="15"/>
  <c r="C257" i="15"/>
  <c r="C256" i="15"/>
  <c r="C255" i="15"/>
  <c r="C254" i="15"/>
  <c r="C253" i="15"/>
  <c r="C252" i="15"/>
  <c r="C249" i="15"/>
  <c r="C248" i="15"/>
  <c r="C247" i="15"/>
  <c r="C246" i="15"/>
  <c r="C245" i="15"/>
  <c r="C244" i="15"/>
  <c r="C243" i="15"/>
  <c r="C242" i="15"/>
  <c r="C241" i="15"/>
  <c r="C240" i="15"/>
  <c r="C239" i="15"/>
  <c r="C238" i="15"/>
  <c r="C237" i="15"/>
  <c r="C236" i="15"/>
  <c r="C235" i="15"/>
  <c r="C234" i="15"/>
  <c r="C233" i="15"/>
  <c r="C232" i="15"/>
  <c r="C231" i="15"/>
  <c r="C230" i="15"/>
  <c r="C229" i="15"/>
  <c r="C228" i="15"/>
  <c r="C227" i="15"/>
  <c r="C226" i="15"/>
  <c r="C225" i="15"/>
  <c r="C224" i="15"/>
  <c r="C223" i="15"/>
  <c r="C222" i="15"/>
  <c r="C221" i="15"/>
  <c r="C220" i="15"/>
  <c r="C219" i="15"/>
  <c r="C214" i="15"/>
  <c r="C213" i="15"/>
  <c r="C212" i="15"/>
  <c r="C211" i="15"/>
  <c r="C210" i="15"/>
  <c r="C209" i="15"/>
  <c r="C208" i="15"/>
  <c r="C207" i="15"/>
  <c r="C206" i="15"/>
  <c r="C205" i="15"/>
  <c r="C204" i="15"/>
  <c r="C203" i="15"/>
  <c r="C202" i="15"/>
  <c r="C201" i="15"/>
  <c r="C200" i="15"/>
  <c r="C199" i="15"/>
  <c r="C198" i="15"/>
  <c r="C197" i="15"/>
  <c r="C196" i="15"/>
  <c r="C195" i="15"/>
  <c r="C194" i="15"/>
  <c r="C193" i="15"/>
  <c r="C192" i="15"/>
  <c r="C191" i="15"/>
  <c r="C190" i="15"/>
  <c r="C189" i="15"/>
  <c r="C188" i="15"/>
  <c r="C187" i="15"/>
  <c r="C186" i="15"/>
  <c r="C185" i="15"/>
  <c r="C184" i="15"/>
  <c r="C181" i="15"/>
  <c r="C180" i="15"/>
  <c r="C179" i="15"/>
  <c r="C178" i="15"/>
  <c r="C177" i="15"/>
  <c r="C176" i="15"/>
  <c r="C175" i="15"/>
  <c r="C174" i="15"/>
  <c r="C173" i="15"/>
  <c r="C172" i="15"/>
  <c r="C171" i="15"/>
  <c r="C170" i="15"/>
  <c r="C169" i="15"/>
  <c r="C168" i="15"/>
  <c r="C167" i="15"/>
  <c r="C166" i="15"/>
  <c r="C165" i="15"/>
  <c r="C164" i="15"/>
  <c r="C163" i="15"/>
  <c r="C162" i="15"/>
  <c r="C161" i="15"/>
  <c r="C160" i="15"/>
  <c r="C159" i="15"/>
  <c r="C158" i="15"/>
  <c r="C157" i="15"/>
  <c r="C156" i="15"/>
  <c r="C155" i="15"/>
  <c r="C154" i="15"/>
  <c r="C153" i="15"/>
  <c r="C152" i="15"/>
  <c r="C151" i="15"/>
  <c r="E144" i="15"/>
  <c r="C144" i="15"/>
  <c r="C143" i="15"/>
  <c r="C142" i="15"/>
  <c r="C141" i="15"/>
  <c r="C140" i="15"/>
  <c r="C139" i="15"/>
  <c r="C138" i="15"/>
  <c r="C137" i="15"/>
  <c r="C136" i="15"/>
  <c r="C135" i="15"/>
  <c r="E134" i="15"/>
  <c r="C134" i="15"/>
  <c r="C133" i="15"/>
  <c r="C132" i="15"/>
  <c r="C131" i="15"/>
  <c r="C130" i="15"/>
  <c r="C129" i="15"/>
  <c r="C128" i="15"/>
  <c r="C127" i="15"/>
  <c r="C126" i="15"/>
  <c r="C125" i="15"/>
  <c r="E124" i="15"/>
  <c r="C124" i="15"/>
  <c r="C123" i="15"/>
  <c r="C122" i="15"/>
  <c r="C121" i="15"/>
  <c r="C120" i="15"/>
  <c r="C119" i="15"/>
  <c r="C118" i="15"/>
  <c r="C117" i="15"/>
  <c r="C116" i="15"/>
  <c r="C115" i="15"/>
  <c r="E114" i="15"/>
  <c r="C114" i="15"/>
  <c r="C111" i="15"/>
  <c r="C110" i="15"/>
  <c r="C109" i="15"/>
  <c r="C108" i="15"/>
  <c r="C107" i="15"/>
  <c r="C106" i="15"/>
  <c r="C105" i="15"/>
  <c r="C104" i="15"/>
  <c r="C103" i="15"/>
  <c r="C102" i="15"/>
  <c r="C101" i="15"/>
  <c r="C100" i="15"/>
  <c r="C99" i="15"/>
  <c r="C98" i="15"/>
  <c r="C97" i="15"/>
  <c r="C96" i="15"/>
  <c r="C95" i="15"/>
  <c r="C94" i="15"/>
  <c r="C93" i="15"/>
  <c r="C92" i="15"/>
  <c r="C91" i="15"/>
  <c r="C90" i="15"/>
  <c r="C89" i="15"/>
  <c r="C88" i="15"/>
  <c r="C87" i="15"/>
  <c r="C86" i="15"/>
  <c r="C85" i="15"/>
  <c r="C84" i="15"/>
  <c r="C83" i="15"/>
  <c r="C82" i="15"/>
  <c r="C81" i="15"/>
  <c r="C76" i="15"/>
  <c r="C75" i="15"/>
  <c r="C39" i="15" s="1"/>
  <c r="J41" i="12" s="1"/>
  <c r="R41" i="12" s="1"/>
  <c r="C74" i="15"/>
  <c r="C38" i="15" s="1"/>
  <c r="J40" i="12" s="1"/>
  <c r="R40" i="12" s="1"/>
  <c r="C73" i="15"/>
  <c r="C37" i="15" s="1"/>
  <c r="J39" i="12" s="1"/>
  <c r="R39" i="12" s="1"/>
  <c r="C72" i="15"/>
  <c r="C71" i="15"/>
  <c r="C70" i="15"/>
  <c r="C34" i="15" s="1"/>
  <c r="J36" i="12" s="1"/>
  <c r="R36" i="12" s="1"/>
  <c r="C69" i="15"/>
  <c r="C68" i="15"/>
  <c r="C67" i="15"/>
  <c r="C66" i="15"/>
  <c r="C30" i="15" s="1"/>
  <c r="J32" i="12" s="1"/>
  <c r="R32" i="12" s="1"/>
  <c r="C65" i="15"/>
  <c r="C29" i="15" s="1"/>
  <c r="J31" i="12" s="1"/>
  <c r="R31" i="12" s="1"/>
  <c r="C64" i="15"/>
  <c r="C63" i="15"/>
  <c r="C27" i="15" s="1"/>
  <c r="J29" i="12" s="1"/>
  <c r="R29" i="12" s="1"/>
  <c r="C62" i="15"/>
  <c r="C26" i="15" s="1"/>
  <c r="J28" i="12" s="1"/>
  <c r="R28" i="12" s="1"/>
  <c r="C61" i="15"/>
  <c r="C60" i="15"/>
  <c r="C59" i="15"/>
  <c r="C58" i="15"/>
  <c r="C57" i="15"/>
  <c r="C21" i="15" s="1"/>
  <c r="J23" i="12" s="1"/>
  <c r="R23" i="12" s="1"/>
  <c r="C56" i="15"/>
  <c r="C20" i="15" s="1"/>
  <c r="J22" i="12" s="1"/>
  <c r="R22" i="12" s="1"/>
  <c r="C55" i="15"/>
  <c r="C19" i="15" s="1"/>
  <c r="J21" i="12" s="1"/>
  <c r="R21" i="12" s="1"/>
  <c r="C54" i="15"/>
  <c r="C53" i="15"/>
  <c r="C52" i="15"/>
  <c r="C51" i="15"/>
  <c r="C50" i="15"/>
  <c r="C49" i="15"/>
  <c r="C48" i="15"/>
  <c r="C47" i="15"/>
  <c r="C46" i="15"/>
  <c r="C40" i="15"/>
  <c r="J42" i="12" s="1"/>
  <c r="R42" i="12" s="1"/>
  <c r="C33" i="15"/>
  <c r="J35" i="12" s="1"/>
  <c r="R35" i="12" s="1"/>
  <c r="C32" i="15"/>
  <c r="J34" i="12" s="1"/>
  <c r="R34" i="12" s="1"/>
  <c r="C25" i="15"/>
  <c r="J27" i="12" s="1"/>
  <c r="R27" i="12" s="1"/>
  <c r="C24" i="15"/>
  <c r="J26" i="12" s="1"/>
  <c r="R26" i="12" s="1"/>
  <c r="C23" i="15"/>
  <c r="J25" i="12" s="1"/>
  <c r="R25" i="12" s="1"/>
  <c r="C17" i="15"/>
  <c r="J19" i="12" s="1"/>
  <c r="R19" i="12" s="1"/>
  <c r="C15" i="15"/>
  <c r="J17" i="12" s="1"/>
  <c r="R17" i="12" s="1"/>
  <c r="C14" i="15"/>
  <c r="J16" i="12" s="1"/>
  <c r="R16" i="12" s="1"/>
  <c r="C13" i="15"/>
  <c r="J15" i="12" s="1"/>
  <c r="R15" i="12" s="1"/>
  <c r="C12" i="15"/>
  <c r="J14" i="12" s="1"/>
  <c r="R14" i="12" s="1"/>
  <c r="E8" i="15"/>
  <c r="E11" i="15" s="1"/>
  <c r="E12" i="15" s="1"/>
  <c r="E13" i="15" s="1"/>
  <c r="E14" i="15" s="1"/>
  <c r="E15" i="15" s="1"/>
  <c r="E16" i="15" s="1"/>
  <c r="E17" i="15" s="1"/>
  <c r="E18" i="15" s="1"/>
  <c r="E19" i="15" s="1"/>
  <c r="E20" i="15" s="1"/>
  <c r="E21" i="15" s="1"/>
  <c r="E22" i="15" s="1"/>
  <c r="E23" i="15" s="1"/>
  <c r="E24" i="15" s="1"/>
  <c r="E25" i="15" s="1"/>
  <c r="E26" i="15" s="1"/>
  <c r="E27" i="15" s="1"/>
  <c r="E28" i="15" s="1"/>
  <c r="E29" i="15" s="1"/>
  <c r="E30" i="15" s="1"/>
  <c r="E31" i="15" s="1"/>
  <c r="E32" i="15" s="1"/>
  <c r="E33" i="15" s="1"/>
  <c r="E34" i="15" s="1"/>
  <c r="E35" i="15" s="1"/>
  <c r="E36" i="15" s="1"/>
  <c r="E37" i="15" s="1"/>
  <c r="E38" i="15" s="1"/>
  <c r="E39" i="15" s="1"/>
  <c r="E40" i="15" s="1"/>
  <c r="E3" i="8"/>
  <c r="E3" i="9"/>
  <c r="C98" i="2"/>
  <c r="B44" i="15" s="1"/>
  <c r="N6" i="5"/>
  <c r="N34" i="5" s="1"/>
  <c r="J6" i="12" l="1"/>
  <c r="J49" i="12" s="1"/>
  <c r="C11" i="15"/>
  <c r="J13" i="12" s="1"/>
  <c r="R13" i="12" s="1"/>
  <c r="G233" i="10"/>
  <c r="G243" i="10"/>
  <c r="G223" i="10"/>
  <c r="G243" i="8"/>
  <c r="G223" i="8"/>
  <c r="G233" i="8"/>
  <c r="G85" i="8"/>
  <c r="G96" i="8"/>
  <c r="G106" i="8"/>
  <c r="C28" i="15"/>
  <c r="J30" i="12" s="1"/>
  <c r="R30" i="12" s="1"/>
  <c r="C18" i="15"/>
  <c r="J20" i="12" s="1"/>
  <c r="R20" i="12" s="1"/>
  <c r="C16" i="15"/>
  <c r="J18" i="12" s="1"/>
  <c r="R18" i="12" s="1"/>
  <c r="C35" i="15"/>
  <c r="J37" i="12" s="1"/>
  <c r="R37" i="12" s="1"/>
  <c r="E125" i="15"/>
  <c r="E126" i="15" s="1"/>
  <c r="E127" i="15" s="1"/>
  <c r="E128" i="15" s="1"/>
  <c r="E129" i="15" s="1"/>
  <c r="E130" i="15" s="1"/>
  <c r="E131" i="15" s="1"/>
  <c r="E132" i="15" s="1"/>
  <c r="E133" i="15" s="1"/>
  <c r="E135" i="15"/>
  <c r="E136" i="15" s="1"/>
  <c r="E137" i="15" s="1"/>
  <c r="E138" i="15" s="1"/>
  <c r="E139" i="15" s="1"/>
  <c r="E140" i="15" s="1"/>
  <c r="E141" i="15" s="1"/>
  <c r="E142" i="15" s="1"/>
  <c r="E143" i="15" s="1"/>
  <c r="C22" i="15"/>
  <c r="J24" i="12" s="1"/>
  <c r="R24" i="12" s="1"/>
  <c r="C10" i="15"/>
  <c r="J12" i="12" s="1"/>
  <c r="R12" i="12" s="1"/>
  <c r="E115" i="15"/>
  <c r="C31" i="15"/>
  <c r="J33" i="12" s="1"/>
  <c r="R33" i="12" s="1"/>
  <c r="C36" i="15"/>
  <c r="J38" i="12" s="1"/>
  <c r="R38" i="12" s="1"/>
  <c r="C93" i="2"/>
  <c r="C82" i="2"/>
  <c r="G81" i="10"/>
  <c r="B71" i="2"/>
  <c r="E71" i="2" s="1"/>
  <c r="G34" i="13"/>
  <c r="G33" i="13"/>
  <c r="F34" i="13"/>
  <c r="F33" i="13"/>
  <c r="N49" i="13"/>
  <c r="N48" i="13"/>
  <c r="N47" i="13"/>
  <c r="N46" i="13"/>
  <c r="N45" i="13"/>
  <c r="G32" i="13"/>
  <c r="H32" i="13" s="1"/>
  <c r="G30" i="13"/>
  <c r="G29" i="13"/>
  <c r="H29" i="13" s="1"/>
  <c r="G28" i="13"/>
  <c r="H28" i="13" s="1"/>
  <c r="G27" i="13"/>
  <c r="H27" i="13" s="1"/>
  <c r="G26" i="13"/>
  <c r="H26" i="13" s="1"/>
  <c r="G25" i="13"/>
  <c r="H25" i="13" s="1"/>
  <c r="G24" i="13"/>
  <c r="H24" i="13" s="1"/>
  <c r="G23" i="13"/>
  <c r="H23" i="13" s="1"/>
  <c r="G22" i="13"/>
  <c r="H22" i="13" s="1"/>
  <c r="G21" i="13"/>
  <c r="H21" i="13" s="1"/>
  <c r="F32" i="13"/>
  <c r="F30" i="13"/>
  <c r="F31" i="13" s="1"/>
  <c r="F29" i="13"/>
  <c r="F28" i="13"/>
  <c r="F27" i="13"/>
  <c r="F26" i="13"/>
  <c r="F25" i="13"/>
  <c r="F24" i="13"/>
  <c r="F23" i="13"/>
  <c r="F22" i="13"/>
  <c r="F21" i="13"/>
  <c r="E39" i="13"/>
  <c r="E38" i="13"/>
  <c r="E37" i="13"/>
  <c r="E36" i="13"/>
  <c r="E35" i="13"/>
  <c r="E34" i="13"/>
  <c r="E32" i="13"/>
  <c r="E33" i="13" s="1"/>
  <c r="E30" i="13"/>
  <c r="E31" i="13" s="1"/>
  <c r="E29" i="13"/>
  <c r="E28" i="13"/>
  <c r="E27" i="13"/>
  <c r="E26" i="13"/>
  <c r="E25" i="13"/>
  <c r="E24" i="13"/>
  <c r="E23" i="13"/>
  <c r="E22" i="13"/>
  <c r="E21" i="13"/>
  <c r="D39" i="13"/>
  <c r="D38" i="13"/>
  <c r="D37" i="13"/>
  <c r="D36" i="13"/>
  <c r="D35" i="13"/>
  <c r="D34" i="13"/>
  <c r="D32" i="13"/>
  <c r="D33" i="13" s="1"/>
  <c r="D30" i="13"/>
  <c r="D29" i="13"/>
  <c r="D28" i="13"/>
  <c r="D27" i="13"/>
  <c r="D26" i="13"/>
  <c r="D25" i="13"/>
  <c r="D24" i="13"/>
  <c r="D23" i="13"/>
  <c r="D22" i="13"/>
  <c r="D21" i="13"/>
  <c r="C22" i="13"/>
  <c r="C23" i="13"/>
  <c r="C24" i="13"/>
  <c r="C25" i="13"/>
  <c r="C26" i="13"/>
  <c r="C27" i="13"/>
  <c r="C28" i="13"/>
  <c r="C29" i="13"/>
  <c r="C30" i="13"/>
  <c r="C32" i="13"/>
  <c r="C34" i="13"/>
  <c r="C35" i="13"/>
  <c r="C36" i="13"/>
  <c r="C37" i="13"/>
  <c r="C38" i="13"/>
  <c r="C39" i="13"/>
  <c r="C21" i="13"/>
  <c r="AC54" i="5"/>
  <c r="Z54" i="5"/>
  <c r="Y54" i="5"/>
  <c r="X54" i="5"/>
  <c r="AB54" i="5" s="1"/>
  <c r="W54" i="5"/>
  <c r="AA54" i="5" s="1"/>
  <c r="V54" i="5"/>
  <c r="U28" i="5"/>
  <c r="T28" i="5"/>
  <c r="S28" i="5"/>
  <c r="R28" i="5"/>
  <c r="X28" i="5" s="1"/>
  <c r="U27" i="5"/>
  <c r="T27" i="5"/>
  <c r="S27" i="5"/>
  <c r="R27" i="5"/>
  <c r="G244" i="10" l="1"/>
  <c r="G224" i="10"/>
  <c r="G234" i="10"/>
  <c r="G244" i="8"/>
  <c r="G245" i="8" s="1"/>
  <c r="G224" i="8"/>
  <c r="G234" i="8"/>
  <c r="G86" i="8"/>
  <c r="G107" i="8"/>
  <c r="G97" i="8"/>
  <c r="E116" i="15"/>
  <c r="C33" i="13"/>
  <c r="G31" i="13"/>
  <c r="H31" i="13" s="1"/>
  <c r="H30" i="13"/>
  <c r="C31" i="13"/>
  <c r="D31" i="13"/>
  <c r="E44" i="11"/>
  <c r="E44" i="15"/>
  <c r="B44" i="11"/>
  <c r="AE54" i="5"/>
  <c r="AD54" i="5"/>
  <c r="W28" i="5"/>
  <c r="Y28" i="5" s="1"/>
  <c r="Z28" i="5" s="1"/>
  <c r="AA28" i="5" s="1"/>
  <c r="AB28" i="5" s="1"/>
  <c r="W27" i="5"/>
  <c r="X27" i="5"/>
  <c r="Q27" i="5"/>
  <c r="Q28" i="5"/>
  <c r="R20" i="5"/>
  <c r="S10" i="7"/>
  <c r="B30" i="7"/>
  <c r="B6" i="12" l="1"/>
  <c r="B49" i="12" s="1"/>
  <c r="E117" i="15"/>
  <c r="G225" i="10"/>
  <c r="G235" i="10"/>
  <c r="G245" i="10"/>
  <c r="G225" i="8"/>
  <c r="G246" i="8"/>
  <c r="G235" i="8"/>
  <c r="G87" i="8"/>
  <c r="G98" i="8"/>
  <c r="G108" i="8"/>
  <c r="AF54" i="5"/>
  <c r="Y27" i="5"/>
  <c r="Z27" i="5" s="1"/>
  <c r="AA27" i="5" s="1"/>
  <c r="AB27" i="5" s="1"/>
  <c r="E46" i="10"/>
  <c r="G46" i="10" s="1"/>
  <c r="E46" i="9"/>
  <c r="E114" i="11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55" i="12"/>
  <c r="E76" i="8"/>
  <c r="E66" i="8"/>
  <c r="E56" i="8"/>
  <c r="E46" i="8"/>
  <c r="E76" i="11" l="1"/>
  <c r="E76" i="15"/>
  <c r="G46" i="9"/>
  <c r="H46" i="9"/>
  <c r="E118" i="15"/>
  <c r="G236" i="10"/>
  <c r="G226" i="10"/>
  <c r="G246" i="10"/>
  <c r="G247" i="8"/>
  <c r="G226" i="8"/>
  <c r="G236" i="8"/>
  <c r="G88" i="8"/>
  <c r="G109" i="8"/>
  <c r="G99" i="8"/>
  <c r="E46" i="11"/>
  <c r="E46" i="15"/>
  <c r="E56" i="11"/>
  <c r="E56" i="15"/>
  <c r="E66" i="11"/>
  <c r="E66" i="15"/>
  <c r="S249" i="9"/>
  <c r="O239" i="9"/>
  <c r="N229" i="9"/>
  <c r="R219" i="9"/>
  <c r="AA181" i="10"/>
  <c r="AA171" i="10"/>
  <c r="AA161" i="10"/>
  <c r="AA151" i="10"/>
  <c r="AA181" i="9"/>
  <c r="AA171" i="9"/>
  <c r="AA161" i="9"/>
  <c r="AA181" i="8"/>
  <c r="AA171" i="8"/>
  <c r="AA161" i="8"/>
  <c r="AA151" i="8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H44" i="10"/>
  <c r="H46" i="10" s="1"/>
  <c r="E181" i="8"/>
  <c r="E171" i="8"/>
  <c r="E161" i="8"/>
  <c r="E151" i="8"/>
  <c r="E144" i="11"/>
  <c r="E134" i="11"/>
  <c r="E124" i="11"/>
  <c r="E8" i="8"/>
  <c r="E11" i="8" s="1"/>
  <c r="E12" i="8" s="1"/>
  <c r="E13" i="8" s="1"/>
  <c r="E14" i="8" s="1"/>
  <c r="E15" i="8" s="1"/>
  <c r="E16" i="8" s="1"/>
  <c r="E17" i="8" s="1"/>
  <c r="E18" i="8" s="1"/>
  <c r="E19" i="8" s="1"/>
  <c r="E20" i="8" s="1"/>
  <c r="E21" i="8" s="1"/>
  <c r="E22" i="8" s="1"/>
  <c r="E23" i="8" s="1"/>
  <c r="E24" i="8" s="1"/>
  <c r="E25" i="8" s="1"/>
  <c r="E26" i="8" s="1"/>
  <c r="E27" i="8" s="1"/>
  <c r="E28" i="8" s="1"/>
  <c r="E29" i="8" s="1"/>
  <c r="E30" i="8" s="1"/>
  <c r="E31" i="8" s="1"/>
  <c r="E32" i="8" s="1"/>
  <c r="E33" i="8" s="1"/>
  <c r="E34" i="8" s="1"/>
  <c r="E35" i="8" s="1"/>
  <c r="E36" i="8" s="1"/>
  <c r="E37" i="8" s="1"/>
  <c r="E38" i="8" s="1"/>
  <c r="E39" i="8" s="1"/>
  <c r="E40" i="8" s="1"/>
  <c r="E8" i="11"/>
  <c r="E11" i="11" s="1"/>
  <c r="E12" i="11" s="1"/>
  <c r="E13" i="11" s="1"/>
  <c r="E14" i="11" s="1"/>
  <c r="E15" i="11" s="1"/>
  <c r="E16" i="11" s="1"/>
  <c r="E17" i="11" s="1"/>
  <c r="E18" i="11" s="1"/>
  <c r="E19" i="11" s="1"/>
  <c r="E20" i="11" s="1"/>
  <c r="E21" i="11" s="1"/>
  <c r="E22" i="11" s="1"/>
  <c r="E23" i="11" s="1"/>
  <c r="E24" i="11" s="1"/>
  <c r="E25" i="11" s="1"/>
  <c r="E26" i="11" s="1"/>
  <c r="E27" i="11" s="1"/>
  <c r="E28" i="11" s="1"/>
  <c r="E29" i="11" s="1"/>
  <c r="E30" i="11" s="1"/>
  <c r="E31" i="11" s="1"/>
  <c r="E32" i="11" s="1"/>
  <c r="E33" i="11" s="1"/>
  <c r="E34" i="11" s="1"/>
  <c r="E35" i="11" s="1"/>
  <c r="E36" i="11" s="1"/>
  <c r="E37" i="11" s="1"/>
  <c r="E38" i="11" s="1"/>
  <c r="E39" i="11" s="1"/>
  <c r="E40" i="11" s="1"/>
  <c r="E144" i="8"/>
  <c r="G144" i="8" s="1"/>
  <c r="E134" i="8"/>
  <c r="G134" i="8" s="1"/>
  <c r="E124" i="8"/>
  <c r="G124" i="8" s="1"/>
  <c r="E114" i="8"/>
  <c r="L219" i="10"/>
  <c r="M219" i="10"/>
  <c r="N219" i="10"/>
  <c r="O219" i="10"/>
  <c r="P219" i="10"/>
  <c r="Q219" i="10"/>
  <c r="R219" i="10"/>
  <c r="S219" i="10"/>
  <c r="T219" i="10"/>
  <c r="U219" i="10"/>
  <c r="V219" i="10"/>
  <c r="W219" i="10"/>
  <c r="X219" i="10"/>
  <c r="Y219" i="10"/>
  <c r="Z219" i="10"/>
  <c r="L229" i="10"/>
  <c r="M229" i="10"/>
  <c r="N229" i="10"/>
  <c r="O229" i="10"/>
  <c r="P229" i="10"/>
  <c r="Q229" i="10"/>
  <c r="R229" i="10"/>
  <c r="S229" i="10"/>
  <c r="T229" i="10"/>
  <c r="U229" i="10"/>
  <c r="V229" i="10"/>
  <c r="W229" i="10"/>
  <c r="X229" i="10"/>
  <c r="Y229" i="10"/>
  <c r="Z229" i="10"/>
  <c r="L239" i="10"/>
  <c r="M239" i="10"/>
  <c r="N239" i="10"/>
  <c r="O239" i="10"/>
  <c r="P239" i="10"/>
  <c r="Q239" i="10"/>
  <c r="R239" i="10"/>
  <c r="S239" i="10"/>
  <c r="T239" i="10"/>
  <c r="U239" i="10"/>
  <c r="V239" i="10"/>
  <c r="W239" i="10"/>
  <c r="X239" i="10"/>
  <c r="Y239" i="10"/>
  <c r="Z239" i="10"/>
  <c r="L249" i="10"/>
  <c r="M249" i="10"/>
  <c r="N249" i="10"/>
  <c r="O249" i="10"/>
  <c r="P249" i="10"/>
  <c r="Q249" i="10"/>
  <c r="R249" i="10"/>
  <c r="S249" i="10"/>
  <c r="T249" i="10"/>
  <c r="U249" i="10"/>
  <c r="V249" i="10"/>
  <c r="W249" i="10"/>
  <c r="X249" i="10"/>
  <c r="Y249" i="10"/>
  <c r="Z249" i="10"/>
  <c r="L219" i="8"/>
  <c r="M219" i="8"/>
  <c r="N219" i="8"/>
  <c r="O219" i="8"/>
  <c r="P219" i="8"/>
  <c r="Q219" i="8"/>
  <c r="R219" i="8"/>
  <c r="S219" i="8"/>
  <c r="T219" i="8"/>
  <c r="U219" i="8"/>
  <c r="V219" i="8"/>
  <c r="W219" i="8"/>
  <c r="X219" i="8"/>
  <c r="Y219" i="8"/>
  <c r="Z219" i="8"/>
  <c r="L229" i="8"/>
  <c r="M229" i="8"/>
  <c r="N229" i="8"/>
  <c r="O229" i="8"/>
  <c r="P229" i="8"/>
  <c r="Q229" i="8"/>
  <c r="R229" i="8"/>
  <c r="S229" i="8"/>
  <c r="T229" i="8"/>
  <c r="U229" i="8"/>
  <c r="V229" i="8"/>
  <c r="W229" i="8"/>
  <c r="X229" i="8"/>
  <c r="Y229" i="8"/>
  <c r="Z229" i="8"/>
  <c r="L239" i="8"/>
  <c r="M239" i="8"/>
  <c r="N239" i="8"/>
  <c r="O239" i="8"/>
  <c r="P239" i="8"/>
  <c r="Q239" i="8"/>
  <c r="R239" i="8"/>
  <c r="S239" i="8"/>
  <c r="T239" i="8"/>
  <c r="U239" i="8"/>
  <c r="V239" i="8"/>
  <c r="W239" i="8"/>
  <c r="X239" i="8"/>
  <c r="Y239" i="8"/>
  <c r="Z239" i="8"/>
  <c r="L249" i="8"/>
  <c r="M249" i="8"/>
  <c r="N249" i="8"/>
  <c r="O249" i="8"/>
  <c r="P249" i="8"/>
  <c r="Q249" i="8"/>
  <c r="R249" i="8"/>
  <c r="S249" i="8"/>
  <c r="T249" i="8"/>
  <c r="U249" i="8"/>
  <c r="V249" i="8"/>
  <c r="W249" i="8"/>
  <c r="X249" i="8"/>
  <c r="Y249" i="8"/>
  <c r="Z249" i="8"/>
  <c r="L81" i="9"/>
  <c r="M81" i="9"/>
  <c r="N81" i="9"/>
  <c r="O81" i="9"/>
  <c r="P81" i="9"/>
  <c r="Q81" i="9"/>
  <c r="R81" i="9"/>
  <c r="S81" i="9"/>
  <c r="T81" i="9"/>
  <c r="U81" i="9"/>
  <c r="V81" i="9"/>
  <c r="W81" i="9"/>
  <c r="X81" i="9"/>
  <c r="Y81" i="9"/>
  <c r="Z81" i="9"/>
  <c r="L91" i="9"/>
  <c r="M91" i="9"/>
  <c r="N91" i="9"/>
  <c r="O91" i="9"/>
  <c r="P91" i="9"/>
  <c r="Q91" i="9"/>
  <c r="R91" i="9"/>
  <c r="S91" i="9"/>
  <c r="T91" i="9"/>
  <c r="U91" i="9"/>
  <c r="V91" i="9"/>
  <c r="W91" i="9"/>
  <c r="X91" i="9"/>
  <c r="Y91" i="9"/>
  <c r="Z91" i="9"/>
  <c r="L101" i="9"/>
  <c r="M101" i="9"/>
  <c r="N101" i="9"/>
  <c r="O101" i="9"/>
  <c r="P101" i="9"/>
  <c r="Q101" i="9"/>
  <c r="R101" i="9"/>
  <c r="S101" i="9"/>
  <c r="T101" i="9"/>
  <c r="U101" i="9"/>
  <c r="V101" i="9"/>
  <c r="W101" i="9"/>
  <c r="X101" i="9"/>
  <c r="Y101" i="9"/>
  <c r="Z101" i="9"/>
  <c r="L111" i="9"/>
  <c r="M111" i="9"/>
  <c r="N111" i="9"/>
  <c r="O111" i="9"/>
  <c r="P111" i="9"/>
  <c r="Q111" i="9"/>
  <c r="R111" i="9"/>
  <c r="S111" i="9"/>
  <c r="T111" i="9"/>
  <c r="U111" i="9"/>
  <c r="V111" i="9"/>
  <c r="W111" i="9"/>
  <c r="X111" i="9"/>
  <c r="Y111" i="9"/>
  <c r="Z111" i="9"/>
  <c r="L81" i="8"/>
  <c r="M81" i="8"/>
  <c r="N81" i="8"/>
  <c r="O81" i="8"/>
  <c r="P81" i="8"/>
  <c r="Q81" i="8"/>
  <c r="R81" i="8"/>
  <c r="S81" i="8"/>
  <c r="T81" i="8"/>
  <c r="U81" i="8"/>
  <c r="V81" i="8"/>
  <c r="W81" i="8"/>
  <c r="X81" i="8"/>
  <c r="Y81" i="8"/>
  <c r="Z81" i="8"/>
  <c r="L91" i="8"/>
  <c r="M91" i="8"/>
  <c r="N91" i="8"/>
  <c r="O91" i="8"/>
  <c r="P91" i="8"/>
  <c r="Q91" i="8"/>
  <c r="R91" i="8"/>
  <c r="S91" i="8"/>
  <c r="T91" i="8"/>
  <c r="U91" i="8"/>
  <c r="V91" i="8"/>
  <c r="W91" i="8"/>
  <c r="X91" i="8"/>
  <c r="Y91" i="8"/>
  <c r="Z91" i="8"/>
  <c r="L101" i="8"/>
  <c r="M101" i="8"/>
  <c r="N101" i="8"/>
  <c r="O101" i="8"/>
  <c r="P101" i="8"/>
  <c r="Q101" i="8"/>
  <c r="R101" i="8"/>
  <c r="S101" i="8"/>
  <c r="T101" i="8"/>
  <c r="U101" i="8"/>
  <c r="V101" i="8"/>
  <c r="W101" i="8"/>
  <c r="X101" i="8"/>
  <c r="Y101" i="8"/>
  <c r="Z101" i="8"/>
  <c r="L111" i="8"/>
  <c r="M111" i="8"/>
  <c r="N111" i="8"/>
  <c r="O111" i="8"/>
  <c r="P111" i="8"/>
  <c r="Q111" i="8"/>
  <c r="R111" i="8"/>
  <c r="S111" i="8"/>
  <c r="T111" i="8"/>
  <c r="U111" i="8"/>
  <c r="V111" i="8"/>
  <c r="W111" i="8"/>
  <c r="X111" i="8"/>
  <c r="Y111" i="8"/>
  <c r="Z111" i="8"/>
  <c r="C20" i="8"/>
  <c r="C30" i="8"/>
  <c r="C40" i="8"/>
  <c r="C10" i="8"/>
  <c r="C262" i="11"/>
  <c r="C272" i="11"/>
  <c r="C282" i="11"/>
  <c r="C252" i="11"/>
  <c r="C229" i="11"/>
  <c r="C239" i="11"/>
  <c r="C249" i="11"/>
  <c r="C219" i="11"/>
  <c r="C194" i="11"/>
  <c r="C204" i="11"/>
  <c r="C214" i="11"/>
  <c r="C184" i="11"/>
  <c r="C161" i="11"/>
  <c r="C171" i="11"/>
  <c r="C181" i="11"/>
  <c r="C151" i="11"/>
  <c r="C124" i="11"/>
  <c r="C134" i="11"/>
  <c r="C144" i="11"/>
  <c r="C114" i="11"/>
  <c r="C111" i="11"/>
  <c r="C101" i="11"/>
  <c r="C91" i="11"/>
  <c r="C81" i="11"/>
  <c r="C56" i="11"/>
  <c r="C20" i="11" s="1"/>
  <c r="C66" i="11"/>
  <c r="C30" i="11" s="1"/>
  <c r="C76" i="11"/>
  <c r="C40" i="11" s="1"/>
  <c r="C46" i="11"/>
  <c r="C10" i="11" s="1"/>
  <c r="D3" i="9"/>
  <c r="I219" i="10"/>
  <c r="J219" i="10"/>
  <c r="K219" i="10"/>
  <c r="I229" i="10"/>
  <c r="J229" i="10"/>
  <c r="K229" i="10"/>
  <c r="I239" i="10"/>
  <c r="J239" i="10"/>
  <c r="K239" i="10"/>
  <c r="I249" i="10"/>
  <c r="J249" i="10"/>
  <c r="K249" i="10"/>
  <c r="H249" i="10"/>
  <c r="H239" i="10"/>
  <c r="H229" i="10"/>
  <c r="H219" i="10"/>
  <c r="O81" i="10"/>
  <c r="C282" i="10"/>
  <c r="C272" i="10"/>
  <c r="C262" i="10"/>
  <c r="C252" i="10"/>
  <c r="C249" i="10"/>
  <c r="C239" i="10"/>
  <c r="C229" i="10"/>
  <c r="C219" i="10"/>
  <c r="C214" i="10"/>
  <c r="C204" i="10"/>
  <c r="C194" i="10"/>
  <c r="C184" i="10"/>
  <c r="C181" i="10"/>
  <c r="C171" i="10"/>
  <c r="C161" i="10"/>
  <c r="C151" i="10"/>
  <c r="C144" i="10"/>
  <c r="C134" i="10"/>
  <c r="C124" i="10"/>
  <c r="C114" i="10"/>
  <c r="C111" i="10"/>
  <c r="C101" i="10"/>
  <c r="C91" i="10"/>
  <c r="C81" i="10"/>
  <c r="C76" i="10"/>
  <c r="G76" i="10" s="1"/>
  <c r="C66" i="10"/>
  <c r="G66" i="10" s="1"/>
  <c r="C56" i="10"/>
  <c r="G56" i="10" s="1"/>
  <c r="C46" i="10"/>
  <c r="I81" i="9"/>
  <c r="J81" i="9"/>
  <c r="K81" i="9"/>
  <c r="I91" i="9"/>
  <c r="J91" i="9"/>
  <c r="K91" i="9"/>
  <c r="I101" i="9"/>
  <c r="J101" i="9"/>
  <c r="K101" i="9"/>
  <c r="I111" i="9"/>
  <c r="J111" i="9"/>
  <c r="K111" i="9"/>
  <c r="H111" i="9"/>
  <c r="H101" i="9"/>
  <c r="H91" i="9"/>
  <c r="H81" i="9"/>
  <c r="I44" i="9"/>
  <c r="J44" i="9"/>
  <c r="K44" i="9"/>
  <c r="L44" i="9"/>
  <c r="M44" i="9"/>
  <c r="N44" i="9"/>
  <c r="O44" i="9"/>
  <c r="P44" i="9"/>
  <c r="Q44" i="9"/>
  <c r="R44" i="9"/>
  <c r="S44" i="9"/>
  <c r="T44" i="9"/>
  <c r="U44" i="9"/>
  <c r="V44" i="9"/>
  <c r="W44" i="9"/>
  <c r="X44" i="9"/>
  <c r="Y44" i="9"/>
  <c r="Z44" i="9"/>
  <c r="Q101" i="10" l="1"/>
  <c r="G101" i="10"/>
  <c r="R111" i="10"/>
  <c r="G111" i="10"/>
  <c r="P91" i="10"/>
  <c r="G91" i="10"/>
  <c r="G114" i="8"/>
  <c r="H114" i="8"/>
  <c r="E119" i="15"/>
  <c r="F229" i="10"/>
  <c r="F219" i="10"/>
  <c r="F239" i="10"/>
  <c r="F249" i="10"/>
  <c r="G227" i="10"/>
  <c r="G247" i="10"/>
  <c r="G237" i="10"/>
  <c r="G227" i="8"/>
  <c r="G237" i="8"/>
  <c r="G248" i="8"/>
  <c r="G89" i="8"/>
  <c r="G100" i="8"/>
  <c r="G110" i="8"/>
  <c r="B12" i="12"/>
  <c r="B55" i="12"/>
  <c r="B42" i="12"/>
  <c r="B85" i="12"/>
  <c r="B22" i="12"/>
  <c r="B65" i="12"/>
  <c r="B32" i="12"/>
  <c r="B75" i="12"/>
  <c r="L219" i="9"/>
  <c r="H76" i="10"/>
  <c r="C20" i="10"/>
  <c r="M56" i="10"/>
  <c r="U56" i="10"/>
  <c r="N56" i="10"/>
  <c r="V56" i="10"/>
  <c r="I56" i="10"/>
  <c r="Q56" i="10"/>
  <c r="Y56" i="10"/>
  <c r="J56" i="10"/>
  <c r="W56" i="10"/>
  <c r="P56" i="10"/>
  <c r="L56" i="10"/>
  <c r="T56" i="10"/>
  <c r="S56" i="10"/>
  <c r="X56" i="10"/>
  <c r="Z56" i="10"/>
  <c r="K56" i="10"/>
  <c r="O56" i="10"/>
  <c r="R56" i="10"/>
  <c r="H56" i="10"/>
  <c r="J66" i="10"/>
  <c r="R66" i="10"/>
  <c r="Z66" i="10"/>
  <c r="M66" i="10"/>
  <c r="U66" i="10"/>
  <c r="I66" i="10"/>
  <c r="T66" i="10"/>
  <c r="O66" i="10"/>
  <c r="Y66" i="10"/>
  <c r="L66" i="10"/>
  <c r="H66" i="10"/>
  <c r="S66" i="10"/>
  <c r="Q66" i="10"/>
  <c r="V66" i="10"/>
  <c r="W66" i="10"/>
  <c r="X66" i="10"/>
  <c r="K66" i="10"/>
  <c r="N66" i="10"/>
  <c r="P66" i="10"/>
  <c r="C10" i="10"/>
  <c r="P46" i="10"/>
  <c r="P76" i="10" s="1"/>
  <c r="T249" i="9"/>
  <c r="R249" i="9"/>
  <c r="E57" i="8"/>
  <c r="E57" i="15" s="1"/>
  <c r="P249" i="9"/>
  <c r="Y249" i="9"/>
  <c r="S239" i="9"/>
  <c r="S240" i="9" s="1"/>
  <c r="S241" i="9" s="1"/>
  <c r="S242" i="9" s="1"/>
  <c r="I249" i="9"/>
  <c r="W249" i="9"/>
  <c r="X239" i="9"/>
  <c r="E47" i="8"/>
  <c r="E47" i="15" s="1"/>
  <c r="O249" i="9"/>
  <c r="O240" i="9" s="1"/>
  <c r="O241" i="9" s="1"/>
  <c r="H249" i="9"/>
  <c r="T239" i="9"/>
  <c r="K249" i="9"/>
  <c r="J249" i="9"/>
  <c r="N239" i="9"/>
  <c r="N230" i="9" s="1"/>
  <c r="N231" i="9" s="1"/>
  <c r="N232" i="9" s="1"/>
  <c r="I239" i="9"/>
  <c r="X249" i="9"/>
  <c r="N249" i="9"/>
  <c r="M239" i="9"/>
  <c r="H229" i="9"/>
  <c r="M249" i="9"/>
  <c r="X229" i="9"/>
  <c r="H239" i="9"/>
  <c r="V249" i="9"/>
  <c r="L249" i="9"/>
  <c r="O219" i="9"/>
  <c r="K239" i="9"/>
  <c r="U249" i="9"/>
  <c r="Y239" i="9"/>
  <c r="M219" i="9"/>
  <c r="S229" i="9"/>
  <c r="I229" i="9"/>
  <c r="R239" i="9"/>
  <c r="R240" i="9" s="1"/>
  <c r="R241" i="9" s="1"/>
  <c r="Q229" i="9"/>
  <c r="J229" i="9"/>
  <c r="P239" i="9"/>
  <c r="P229" i="9"/>
  <c r="O229" i="9"/>
  <c r="Z229" i="9"/>
  <c r="J239" i="9"/>
  <c r="U239" i="9"/>
  <c r="Y229" i="9"/>
  <c r="E67" i="8"/>
  <c r="E67" i="15" s="1"/>
  <c r="V144" i="8"/>
  <c r="Z249" i="9"/>
  <c r="Q249" i="9"/>
  <c r="V239" i="9"/>
  <c r="L239" i="9"/>
  <c r="P219" i="9"/>
  <c r="AA162" i="8"/>
  <c r="Z239" i="9"/>
  <c r="Q239" i="9"/>
  <c r="T229" i="9"/>
  <c r="U219" i="9"/>
  <c r="E162" i="8"/>
  <c r="E163" i="8" s="1"/>
  <c r="E164" i="8" s="1"/>
  <c r="E165" i="8" s="1"/>
  <c r="E166" i="8" s="1"/>
  <c r="E167" i="8" s="1"/>
  <c r="E168" i="8" s="1"/>
  <c r="E169" i="8" s="1"/>
  <c r="E170" i="8" s="1"/>
  <c r="AA152" i="8"/>
  <c r="Y219" i="9"/>
  <c r="H219" i="9"/>
  <c r="X219" i="9"/>
  <c r="V219" i="9"/>
  <c r="AA152" i="10"/>
  <c r="AA153" i="10" s="1"/>
  <c r="K229" i="9"/>
  <c r="R229" i="9"/>
  <c r="W219" i="9"/>
  <c r="N219" i="9"/>
  <c r="N220" i="9" s="1"/>
  <c r="K219" i="9"/>
  <c r="T219" i="9"/>
  <c r="J219" i="9"/>
  <c r="W229" i="9"/>
  <c r="M229" i="9"/>
  <c r="S219" i="9"/>
  <c r="I219" i="9"/>
  <c r="I220" i="9" s="1"/>
  <c r="I221" i="9" s="1"/>
  <c r="I222" i="9" s="1"/>
  <c r="I223" i="9" s="1"/>
  <c r="I224" i="9" s="1"/>
  <c r="I225" i="9" s="1"/>
  <c r="I226" i="9" s="1"/>
  <c r="I227" i="9" s="1"/>
  <c r="I228" i="9" s="1"/>
  <c r="E181" i="10"/>
  <c r="G181" i="10" s="1"/>
  <c r="U229" i="9"/>
  <c r="L229" i="9"/>
  <c r="Q219" i="9"/>
  <c r="E152" i="8"/>
  <c r="E153" i="8" s="1"/>
  <c r="E154" i="8" s="1"/>
  <c r="E155" i="8" s="1"/>
  <c r="E156" i="8" s="1"/>
  <c r="AA172" i="8"/>
  <c r="W239" i="9"/>
  <c r="V229" i="9"/>
  <c r="Z219" i="9"/>
  <c r="AA152" i="9"/>
  <c r="AA153" i="9" s="1"/>
  <c r="AA172" i="10"/>
  <c r="AA162" i="10"/>
  <c r="AA172" i="9"/>
  <c r="AA162" i="9"/>
  <c r="E172" i="8"/>
  <c r="E173" i="8" s="1"/>
  <c r="E174" i="8" s="1"/>
  <c r="E175" i="8" s="1"/>
  <c r="E176" i="8" s="1"/>
  <c r="E177" i="8" s="1"/>
  <c r="E178" i="8" s="1"/>
  <c r="E179" i="8" s="1"/>
  <c r="E180" i="8" s="1"/>
  <c r="M144" i="8"/>
  <c r="S134" i="8"/>
  <c r="U144" i="8"/>
  <c r="E144" i="10"/>
  <c r="U134" i="8"/>
  <c r="L134" i="8"/>
  <c r="M134" i="8"/>
  <c r="E115" i="11"/>
  <c r="S124" i="8"/>
  <c r="Z114" i="8"/>
  <c r="R114" i="8"/>
  <c r="E135" i="11"/>
  <c r="E136" i="11" s="1"/>
  <c r="E137" i="11" s="1"/>
  <c r="E138" i="11" s="1"/>
  <c r="E139" i="11" s="1"/>
  <c r="E125" i="11"/>
  <c r="U124" i="8"/>
  <c r="M124" i="8"/>
  <c r="W134" i="8"/>
  <c r="O134" i="8"/>
  <c r="W144" i="8"/>
  <c r="O144" i="8"/>
  <c r="L114" i="8"/>
  <c r="T134" i="8"/>
  <c r="E135" i="8"/>
  <c r="Y144" i="8"/>
  <c r="Q144" i="8"/>
  <c r="V114" i="8"/>
  <c r="N114" i="8"/>
  <c r="Y124" i="8"/>
  <c r="Q124" i="8"/>
  <c r="X114" i="8"/>
  <c r="P114" i="8"/>
  <c r="W114" i="8"/>
  <c r="O114" i="8"/>
  <c r="Y114" i="8"/>
  <c r="Q114" i="8"/>
  <c r="U114" i="8"/>
  <c r="M114" i="8"/>
  <c r="T114" i="8"/>
  <c r="S114" i="8"/>
  <c r="E115" i="8"/>
  <c r="Z124" i="8"/>
  <c r="P134" i="8"/>
  <c r="R124" i="8"/>
  <c r="R144" i="8"/>
  <c r="Z144" i="8"/>
  <c r="S144" i="8"/>
  <c r="L144" i="8"/>
  <c r="T144" i="8"/>
  <c r="P144" i="8"/>
  <c r="X144" i="8"/>
  <c r="N144" i="8"/>
  <c r="E125" i="8"/>
  <c r="G125" i="8" s="1"/>
  <c r="V134" i="8"/>
  <c r="N134" i="8"/>
  <c r="T124" i="8"/>
  <c r="L124" i="8"/>
  <c r="Z134" i="8"/>
  <c r="R134" i="8"/>
  <c r="X124" i="8"/>
  <c r="P124" i="8"/>
  <c r="Y134" i="8"/>
  <c r="Q134" i="8"/>
  <c r="W124" i="8"/>
  <c r="O124" i="8"/>
  <c r="X134" i="8"/>
  <c r="V124" i="8"/>
  <c r="N124" i="8"/>
  <c r="T81" i="10"/>
  <c r="I91" i="10"/>
  <c r="X101" i="10"/>
  <c r="J91" i="10"/>
  <c r="V101" i="10"/>
  <c r="H81" i="10"/>
  <c r="H101" i="10"/>
  <c r="U91" i="10"/>
  <c r="J101" i="10"/>
  <c r="T91" i="10"/>
  <c r="L101" i="10"/>
  <c r="L81" i="10"/>
  <c r="U101" i="10"/>
  <c r="W91" i="10"/>
  <c r="S81" i="10"/>
  <c r="H111" i="10"/>
  <c r="K91" i="10"/>
  <c r="N111" i="10"/>
  <c r="M101" i="10"/>
  <c r="L91" i="10"/>
  <c r="W111" i="10"/>
  <c r="V111" i="10"/>
  <c r="K111" i="10"/>
  <c r="U111" i="10"/>
  <c r="T101" i="10"/>
  <c r="S91" i="10"/>
  <c r="M111" i="10"/>
  <c r="Y111" i="10"/>
  <c r="J111" i="10"/>
  <c r="Q111" i="10"/>
  <c r="P101" i="10"/>
  <c r="O91" i="10"/>
  <c r="O111" i="10"/>
  <c r="N101" i="10"/>
  <c r="M91" i="10"/>
  <c r="V81" i="10"/>
  <c r="N81" i="10"/>
  <c r="H91" i="10"/>
  <c r="I101" i="10"/>
  <c r="X111" i="10"/>
  <c r="P111" i="10"/>
  <c r="W101" i="10"/>
  <c r="O101" i="10"/>
  <c r="V91" i="10"/>
  <c r="N91" i="10"/>
  <c r="U81" i="10"/>
  <c r="M81" i="10"/>
  <c r="R81" i="10"/>
  <c r="K81" i="10"/>
  <c r="T111" i="10"/>
  <c r="L111" i="10"/>
  <c r="S101" i="10"/>
  <c r="Z91" i="10"/>
  <c r="R91" i="10"/>
  <c r="Y81" i="10"/>
  <c r="Q81" i="10"/>
  <c r="Z81" i="10"/>
  <c r="I111" i="10"/>
  <c r="J81" i="10"/>
  <c r="S111" i="10"/>
  <c r="Z101" i="10"/>
  <c r="R101" i="10"/>
  <c r="Y91" i="10"/>
  <c r="Q91" i="10"/>
  <c r="X81" i="10"/>
  <c r="P81" i="10"/>
  <c r="K101" i="10"/>
  <c r="I81" i="10"/>
  <c r="Z111" i="10"/>
  <c r="Y101" i="10"/>
  <c r="X91" i="10"/>
  <c r="W81" i="10"/>
  <c r="P230" i="10"/>
  <c r="P231" i="10" s="1"/>
  <c r="P232" i="10" s="1"/>
  <c r="P233" i="10" s="1"/>
  <c r="P234" i="10" s="1"/>
  <c r="P235" i="10" s="1"/>
  <c r="P236" i="10" s="1"/>
  <c r="P237" i="10" s="1"/>
  <c r="P238" i="10" s="1"/>
  <c r="N240" i="10"/>
  <c r="N241" i="10" s="1"/>
  <c r="N242" i="10" s="1"/>
  <c r="N243" i="10" s="1"/>
  <c r="N244" i="10" s="1"/>
  <c r="N245" i="10" s="1"/>
  <c r="N246" i="10" s="1"/>
  <c r="N247" i="10" s="1"/>
  <c r="N248" i="10" s="1"/>
  <c r="R240" i="8"/>
  <c r="R241" i="8" s="1"/>
  <c r="R242" i="8" s="1"/>
  <c r="R243" i="8" s="1"/>
  <c r="R244" i="8" s="1"/>
  <c r="R245" i="8" s="1"/>
  <c r="R246" i="8" s="1"/>
  <c r="R247" i="8" s="1"/>
  <c r="R248" i="8" s="1"/>
  <c r="Z92" i="9"/>
  <c r="Z230" i="8"/>
  <c r="Z231" i="8" s="1"/>
  <c r="Z232" i="8" s="1"/>
  <c r="Z233" i="8" s="1"/>
  <c r="Z234" i="8" s="1"/>
  <c r="Z235" i="8" s="1"/>
  <c r="Z236" i="8" s="1"/>
  <c r="Z237" i="8" s="1"/>
  <c r="Z238" i="8" s="1"/>
  <c r="M230" i="10"/>
  <c r="M231" i="10" s="1"/>
  <c r="M232" i="10" s="1"/>
  <c r="M233" i="10" s="1"/>
  <c r="M234" i="10" s="1"/>
  <c r="M235" i="10" s="1"/>
  <c r="M236" i="10" s="1"/>
  <c r="M237" i="10" s="1"/>
  <c r="M238" i="10" s="1"/>
  <c r="L240" i="10"/>
  <c r="L241" i="10" s="1"/>
  <c r="L242" i="10" s="1"/>
  <c r="L243" i="10" s="1"/>
  <c r="L244" i="10" s="1"/>
  <c r="L245" i="10" s="1"/>
  <c r="L246" i="10" s="1"/>
  <c r="L247" i="10" s="1"/>
  <c r="L248" i="10" s="1"/>
  <c r="X230" i="8"/>
  <c r="X231" i="8" s="1"/>
  <c r="X232" i="8" s="1"/>
  <c r="X233" i="8" s="1"/>
  <c r="X234" i="8" s="1"/>
  <c r="X235" i="8" s="1"/>
  <c r="X236" i="8" s="1"/>
  <c r="X237" i="8" s="1"/>
  <c r="X238" i="8" s="1"/>
  <c r="P230" i="8"/>
  <c r="P231" i="8" s="1"/>
  <c r="P232" i="8" s="1"/>
  <c r="P233" i="8" s="1"/>
  <c r="P234" i="8" s="1"/>
  <c r="P235" i="8" s="1"/>
  <c r="P236" i="8" s="1"/>
  <c r="P237" i="8" s="1"/>
  <c r="P238" i="8" s="1"/>
  <c r="P102" i="8"/>
  <c r="N230" i="8"/>
  <c r="N231" i="8" s="1"/>
  <c r="N232" i="8" s="1"/>
  <c r="N233" i="8" s="1"/>
  <c r="N234" i="8" s="1"/>
  <c r="N235" i="8" s="1"/>
  <c r="N236" i="8" s="1"/>
  <c r="N237" i="8" s="1"/>
  <c r="N238" i="8" s="1"/>
  <c r="V82" i="8"/>
  <c r="N82" i="8"/>
  <c r="X92" i="8"/>
  <c r="U220" i="8"/>
  <c r="M220" i="8"/>
  <c r="V220" i="8"/>
  <c r="N220" i="8"/>
  <c r="X82" i="8"/>
  <c r="V102" i="9"/>
  <c r="N102" i="9"/>
  <c r="T240" i="8"/>
  <c r="T241" i="8" s="1"/>
  <c r="T242" i="8" s="1"/>
  <c r="T243" i="8" s="1"/>
  <c r="T244" i="8" s="1"/>
  <c r="T245" i="8" s="1"/>
  <c r="T246" i="8" s="1"/>
  <c r="T247" i="8" s="1"/>
  <c r="T248" i="8" s="1"/>
  <c r="Z220" i="8"/>
  <c r="Z92" i="8"/>
  <c r="Y240" i="8"/>
  <c r="Y241" i="8" s="1"/>
  <c r="Y242" i="8" s="1"/>
  <c r="Y243" i="8" s="1"/>
  <c r="Y244" i="8" s="1"/>
  <c r="Y245" i="8" s="1"/>
  <c r="Y246" i="8" s="1"/>
  <c r="Y247" i="8" s="1"/>
  <c r="Y248" i="8" s="1"/>
  <c r="Z240" i="10"/>
  <c r="Z241" i="10" s="1"/>
  <c r="Z242" i="10" s="1"/>
  <c r="Z243" i="10" s="1"/>
  <c r="Z244" i="10" s="1"/>
  <c r="Z245" i="10" s="1"/>
  <c r="Z246" i="10" s="1"/>
  <c r="Z247" i="10" s="1"/>
  <c r="Z248" i="10" s="1"/>
  <c r="I82" i="9"/>
  <c r="I83" i="9" s="1"/>
  <c r="I84" i="9" s="1"/>
  <c r="I85" i="9" s="1"/>
  <c r="I86" i="9" s="1"/>
  <c r="I87" i="9" s="1"/>
  <c r="I88" i="9" s="1"/>
  <c r="I89" i="9" s="1"/>
  <c r="I90" i="9" s="1"/>
  <c r="C40" i="10"/>
  <c r="V92" i="9"/>
  <c r="Z220" i="10"/>
  <c r="Z221" i="10" s="1"/>
  <c r="Z222" i="10" s="1"/>
  <c r="Z223" i="10" s="1"/>
  <c r="Z224" i="10" s="1"/>
  <c r="Z225" i="10" s="1"/>
  <c r="Z226" i="10" s="1"/>
  <c r="Z227" i="10" s="1"/>
  <c r="Z228" i="10" s="1"/>
  <c r="C30" i="10"/>
  <c r="R92" i="9"/>
  <c r="T230" i="8"/>
  <c r="T231" i="8" s="1"/>
  <c r="T232" i="8" s="1"/>
  <c r="T233" i="8" s="1"/>
  <c r="T234" i="8" s="1"/>
  <c r="T235" i="8" s="1"/>
  <c r="T236" i="8" s="1"/>
  <c r="T237" i="8" s="1"/>
  <c r="T238" i="8" s="1"/>
  <c r="N220" i="10"/>
  <c r="N221" i="10" s="1"/>
  <c r="N222" i="10" s="1"/>
  <c r="N223" i="10" s="1"/>
  <c r="N224" i="10" s="1"/>
  <c r="N225" i="10" s="1"/>
  <c r="N226" i="10" s="1"/>
  <c r="N227" i="10" s="1"/>
  <c r="N228" i="10" s="1"/>
  <c r="Z102" i="8"/>
  <c r="W102" i="8"/>
  <c r="O102" i="8"/>
  <c r="S102" i="8"/>
  <c r="P82" i="8"/>
  <c r="H240" i="10"/>
  <c r="Z82" i="8"/>
  <c r="P102" i="9"/>
  <c r="T82" i="9"/>
  <c r="L82" i="9"/>
  <c r="R82" i="8"/>
  <c r="N92" i="9"/>
  <c r="S220" i="8"/>
  <c r="S230" i="8"/>
  <c r="S231" i="8" s="1"/>
  <c r="S232" i="8" s="1"/>
  <c r="S233" i="8" s="1"/>
  <c r="S234" i="8" s="1"/>
  <c r="S235" i="8" s="1"/>
  <c r="S236" i="8" s="1"/>
  <c r="S237" i="8" s="1"/>
  <c r="S238" i="8" s="1"/>
  <c r="T92" i="8"/>
  <c r="L82" i="8"/>
  <c r="X102" i="9"/>
  <c r="R82" i="9"/>
  <c r="Z82" i="9"/>
  <c r="V230" i="8"/>
  <c r="V231" i="8" s="1"/>
  <c r="V232" i="8" s="1"/>
  <c r="V233" i="8" s="1"/>
  <c r="V234" i="8" s="1"/>
  <c r="V235" i="8" s="1"/>
  <c r="V236" i="8" s="1"/>
  <c r="V237" i="8" s="1"/>
  <c r="V238" i="8" s="1"/>
  <c r="V240" i="8"/>
  <c r="V241" i="8" s="1"/>
  <c r="V242" i="8" s="1"/>
  <c r="V243" i="8" s="1"/>
  <c r="V244" i="8" s="1"/>
  <c r="V245" i="8" s="1"/>
  <c r="V246" i="8" s="1"/>
  <c r="V247" i="8" s="1"/>
  <c r="V248" i="8" s="1"/>
  <c r="P92" i="8"/>
  <c r="S220" i="10"/>
  <c r="S221" i="10" s="1"/>
  <c r="S222" i="10" s="1"/>
  <c r="S223" i="10" s="1"/>
  <c r="S224" i="10" s="1"/>
  <c r="S225" i="10" s="1"/>
  <c r="S226" i="10" s="1"/>
  <c r="S227" i="10" s="1"/>
  <c r="S228" i="10" s="1"/>
  <c r="P240" i="8"/>
  <c r="P241" i="8" s="1"/>
  <c r="P242" i="8" s="1"/>
  <c r="P243" i="8" s="1"/>
  <c r="P244" i="8" s="1"/>
  <c r="P245" i="8" s="1"/>
  <c r="P246" i="8" s="1"/>
  <c r="P247" i="8" s="1"/>
  <c r="P248" i="8" s="1"/>
  <c r="T240" i="10"/>
  <c r="T241" i="10" s="1"/>
  <c r="T242" i="10" s="1"/>
  <c r="T243" i="10" s="1"/>
  <c r="T244" i="10" s="1"/>
  <c r="T245" i="10" s="1"/>
  <c r="T246" i="10" s="1"/>
  <c r="T247" i="10" s="1"/>
  <c r="T248" i="10" s="1"/>
  <c r="N240" i="8"/>
  <c r="N241" i="8" s="1"/>
  <c r="N242" i="8" s="1"/>
  <c r="N243" i="8" s="1"/>
  <c r="N244" i="8" s="1"/>
  <c r="N245" i="8" s="1"/>
  <c r="N246" i="8" s="1"/>
  <c r="N247" i="8" s="1"/>
  <c r="N248" i="8" s="1"/>
  <c r="R220" i="10"/>
  <c r="R221" i="10" s="1"/>
  <c r="R222" i="10" s="1"/>
  <c r="R223" i="10" s="1"/>
  <c r="R224" i="10" s="1"/>
  <c r="R225" i="10" s="1"/>
  <c r="R226" i="10" s="1"/>
  <c r="R227" i="10" s="1"/>
  <c r="R228" i="10" s="1"/>
  <c r="Q220" i="8"/>
  <c r="V240" i="10"/>
  <c r="V241" i="10" s="1"/>
  <c r="V242" i="10" s="1"/>
  <c r="V243" i="10" s="1"/>
  <c r="V244" i="10" s="1"/>
  <c r="V245" i="10" s="1"/>
  <c r="V246" i="10" s="1"/>
  <c r="V247" i="10" s="1"/>
  <c r="V248" i="10" s="1"/>
  <c r="P220" i="8"/>
  <c r="V220" i="10"/>
  <c r="V221" i="10" s="1"/>
  <c r="V222" i="10" s="1"/>
  <c r="V223" i="10" s="1"/>
  <c r="V224" i="10" s="1"/>
  <c r="V225" i="10" s="1"/>
  <c r="V226" i="10" s="1"/>
  <c r="V227" i="10" s="1"/>
  <c r="V228" i="10" s="1"/>
  <c r="Q220" i="10"/>
  <c r="Q221" i="10" s="1"/>
  <c r="Q222" i="10" s="1"/>
  <c r="Q223" i="10" s="1"/>
  <c r="Q224" i="10" s="1"/>
  <c r="Q225" i="10" s="1"/>
  <c r="Q226" i="10" s="1"/>
  <c r="Q227" i="10" s="1"/>
  <c r="Q228" i="10" s="1"/>
  <c r="M240" i="8"/>
  <c r="M241" i="8" s="1"/>
  <c r="M242" i="8" s="1"/>
  <c r="M243" i="8" s="1"/>
  <c r="M244" i="8" s="1"/>
  <c r="M245" i="8" s="1"/>
  <c r="M246" i="8" s="1"/>
  <c r="M247" i="8" s="1"/>
  <c r="M248" i="8" s="1"/>
  <c r="M230" i="8"/>
  <c r="M231" i="8" s="1"/>
  <c r="M232" i="8" s="1"/>
  <c r="M233" i="8" s="1"/>
  <c r="M234" i="8" s="1"/>
  <c r="M235" i="8" s="1"/>
  <c r="M236" i="8" s="1"/>
  <c r="M237" i="8" s="1"/>
  <c r="M238" i="8" s="1"/>
  <c r="O240" i="8"/>
  <c r="O241" i="8" s="1"/>
  <c r="O242" i="8" s="1"/>
  <c r="O243" i="8" s="1"/>
  <c r="O244" i="8" s="1"/>
  <c r="O245" i="8" s="1"/>
  <c r="O246" i="8" s="1"/>
  <c r="O247" i="8" s="1"/>
  <c r="O248" i="8" s="1"/>
  <c r="U230" i="8"/>
  <c r="U231" i="8" s="1"/>
  <c r="U232" i="8" s="1"/>
  <c r="U233" i="8" s="1"/>
  <c r="U234" i="8" s="1"/>
  <c r="U235" i="8" s="1"/>
  <c r="U236" i="8" s="1"/>
  <c r="U237" i="8" s="1"/>
  <c r="U238" i="8" s="1"/>
  <c r="W240" i="8"/>
  <c r="W241" i="8" s="1"/>
  <c r="W242" i="8" s="1"/>
  <c r="W243" i="8" s="1"/>
  <c r="W244" i="8" s="1"/>
  <c r="W245" i="8" s="1"/>
  <c r="W246" i="8" s="1"/>
  <c r="W247" i="8" s="1"/>
  <c r="W248" i="8" s="1"/>
  <c r="W230" i="8"/>
  <c r="W231" i="8" s="1"/>
  <c r="W232" i="8" s="1"/>
  <c r="W233" i="8" s="1"/>
  <c r="W234" i="8" s="1"/>
  <c r="W235" i="8" s="1"/>
  <c r="W236" i="8" s="1"/>
  <c r="W237" i="8" s="1"/>
  <c r="W238" i="8" s="1"/>
  <c r="O230" i="8"/>
  <c r="O231" i="8" s="1"/>
  <c r="O232" i="8" s="1"/>
  <c r="O233" i="8" s="1"/>
  <c r="O234" i="8" s="1"/>
  <c r="O235" i="8" s="1"/>
  <c r="O236" i="8" s="1"/>
  <c r="O237" i="8" s="1"/>
  <c r="O238" i="8" s="1"/>
  <c r="Y220" i="8"/>
  <c r="W240" i="10"/>
  <c r="W241" i="10" s="1"/>
  <c r="W242" i="10" s="1"/>
  <c r="W243" i="10" s="1"/>
  <c r="W244" i="10" s="1"/>
  <c r="W245" i="10" s="1"/>
  <c r="W246" i="10" s="1"/>
  <c r="W247" i="10" s="1"/>
  <c r="W248" i="10" s="1"/>
  <c r="O240" i="10"/>
  <c r="O241" i="10" s="1"/>
  <c r="O242" i="10" s="1"/>
  <c r="O243" i="10" s="1"/>
  <c r="O244" i="10" s="1"/>
  <c r="O245" i="10" s="1"/>
  <c r="O246" i="10" s="1"/>
  <c r="O247" i="10" s="1"/>
  <c r="O248" i="10" s="1"/>
  <c r="W220" i="8"/>
  <c r="O220" i="8"/>
  <c r="R230" i="8"/>
  <c r="R231" i="8" s="1"/>
  <c r="R232" i="8" s="1"/>
  <c r="R233" i="8" s="1"/>
  <c r="R234" i="8" s="1"/>
  <c r="R235" i="8" s="1"/>
  <c r="R236" i="8" s="1"/>
  <c r="R237" i="8" s="1"/>
  <c r="R238" i="8" s="1"/>
  <c r="R220" i="8"/>
  <c r="T220" i="10"/>
  <c r="T230" i="10"/>
  <c r="T231" i="10" s="1"/>
  <c r="T232" i="10" s="1"/>
  <c r="T233" i="10" s="1"/>
  <c r="T234" i="10" s="1"/>
  <c r="T235" i="10" s="1"/>
  <c r="T236" i="10" s="1"/>
  <c r="T237" i="10" s="1"/>
  <c r="T238" i="10" s="1"/>
  <c r="L220" i="10"/>
  <c r="L230" i="10"/>
  <c r="L231" i="10" s="1"/>
  <c r="L232" i="10" s="1"/>
  <c r="L233" i="10" s="1"/>
  <c r="L234" i="10" s="1"/>
  <c r="L235" i="10" s="1"/>
  <c r="L236" i="10" s="1"/>
  <c r="L237" i="10" s="1"/>
  <c r="L238" i="10" s="1"/>
  <c r="L240" i="8"/>
  <c r="L241" i="8" s="1"/>
  <c r="L242" i="8" s="1"/>
  <c r="L243" i="8" s="1"/>
  <c r="L244" i="8" s="1"/>
  <c r="L245" i="8" s="1"/>
  <c r="L246" i="8" s="1"/>
  <c r="L247" i="8" s="1"/>
  <c r="L248" i="8" s="1"/>
  <c r="L230" i="8"/>
  <c r="L231" i="8" s="1"/>
  <c r="L232" i="8" s="1"/>
  <c r="L233" i="8" s="1"/>
  <c r="L234" i="8" s="1"/>
  <c r="L235" i="8" s="1"/>
  <c r="L236" i="8" s="1"/>
  <c r="L237" i="8" s="1"/>
  <c r="L238" i="8" s="1"/>
  <c r="Q240" i="8"/>
  <c r="Q241" i="8" s="1"/>
  <c r="Q242" i="8" s="1"/>
  <c r="Q243" i="8" s="1"/>
  <c r="Q244" i="8" s="1"/>
  <c r="Q245" i="8" s="1"/>
  <c r="Q246" i="8" s="1"/>
  <c r="Q247" i="8" s="1"/>
  <c r="Q248" i="8" s="1"/>
  <c r="T220" i="8"/>
  <c r="L220" i="8"/>
  <c r="S230" i="10"/>
  <c r="X240" i="8"/>
  <c r="X241" i="8" s="1"/>
  <c r="X242" i="8" s="1"/>
  <c r="X243" i="8" s="1"/>
  <c r="X244" i="8" s="1"/>
  <c r="X245" i="8" s="1"/>
  <c r="X246" i="8" s="1"/>
  <c r="X247" i="8" s="1"/>
  <c r="X248" i="8" s="1"/>
  <c r="R230" i="10"/>
  <c r="R231" i="10" s="1"/>
  <c r="R232" i="10" s="1"/>
  <c r="R233" i="10" s="1"/>
  <c r="R234" i="10" s="1"/>
  <c r="R235" i="10" s="1"/>
  <c r="R236" i="10" s="1"/>
  <c r="R237" i="10" s="1"/>
  <c r="R238" i="10" s="1"/>
  <c r="U240" i="8"/>
  <c r="U241" i="8" s="1"/>
  <c r="U242" i="8" s="1"/>
  <c r="U243" i="8" s="1"/>
  <c r="U244" i="8" s="1"/>
  <c r="U245" i="8" s="1"/>
  <c r="U246" i="8" s="1"/>
  <c r="U247" i="8" s="1"/>
  <c r="U248" i="8" s="1"/>
  <c r="X220" i="8"/>
  <c r="S240" i="10"/>
  <c r="S240" i="8"/>
  <c r="S241" i="8" s="1"/>
  <c r="S242" i="8" s="1"/>
  <c r="S243" i="8" s="1"/>
  <c r="S244" i="8" s="1"/>
  <c r="S245" i="8" s="1"/>
  <c r="S246" i="8" s="1"/>
  <c r="S247" i="8" s="1"/>
  <c r="S248" i="8" s="1"/>
  <c r="Y230" i="8"/>
  <c r="Y231" i="8" s="1"/>
  <c r="Y232" i="8" s="1"/>
  <c r="Y233" i="8" s="1"/>
  <c r="Y234" i="8" s="1"/>
  <c r="Y235" i="8" s="1"/>
  <c r="Y236" i="8" s="1"/>
  <c r="Y237" i="8" s="1"/>
  <c r="Y238" i="8" s="1"/>
  <c r="Q230" i="8"/>
  <c r="Q231" i="8" s="1"/>
  <c r="Q232" i="8" s="1"/>
  <c r="Q233" i="8" s="1"/>
  <c r="Q234" i="8" s="1"/>
  <c r="Q235" i="8" s="1"/>
  <c r="Q236" i="8" s="1"/>
  <c r="Q237" i="8" s="1"/>
  <c r="Q238" i="8" s="1"/>
  <c r="Z230" i="10"/>
  <c r="Z231" i="10" s="1"/>
  <c r="Z232" i="10" s="1"/>
  <c r="Z233" i="10" s="1"/>
  <c r="Z234" i="10" s="1"/>
  <c r="Z235" i="10" s="1"/>
  <c r="Z236" i="10" s="1"/>
  <c r="Z237" i="10" s="1"/>
  <c r="Z238" i="10" s="1"/>
  <c r="R240" i="10"/>
  <c r="R241" i="10" s="1"/>
  <c r="R242" i="10" s="1"/>
  <c r="R243" i="10" s="1"/>
  <c r="R244" i="10" s="1"/>
  <c r="R245" i="10" s="1"/>
  <c r="R246" i="10" s="1"/>
  <c r="R247" i="10" s="1"/>
  <c r="R248" i="10" s="1"/>
  <c r="Z240" i="8"/>
  <c r="Z241" i="8" s="1"/>
  <c r="Z242" i="8" s="1"/>
  <c r="Z243" i="8" s="1"/>
  <c r="Z244" i="8" s="1"/>
  <c r="Z245" i="8" s="1"/>
  <c r="Z246" i="8" s="1"/>
  <c r="Z247" i="8" s="1"/>
  <c r="Z248" i="8" s="1"/>
  <c r="Y230" i="10"/>
  <c r="Q230" i="10"/>
  <c r="U240" i="10"/>
  <c r="U241" i="10" s="1"/>
  <c r="U242" i="10" s="1"/>
  <c r="U243" i="10" s="1"/>
  <c r="U244" i="10" s="1"/>
  <c r="U245" i="10" s="1"/>
  <c r="U246" i="10" s="1"/>
  <c r="U247" i="10" s="1"/>
  <c r="U248" i="10" s="1"/>
  <c r="M240" i="10"/>
  <c r="P220" i="10"/>
  <c r="P221" i="10" s="1"/>
  <c r="P222" i="10" s="1"/>
  <c r="P223" i="10" s="1"/>
  <c r="P224" i="10" s="1"/>
  <c r="P225" i="10" s="1"/>
  <c r="P226" i="10" s="1"/>
  <c r="P227" i="10" s="1"/>
  <c r="P228" i="10" s="1"/>
  <c r="U230" i="10"/>
  <c r="U231" i="10" s="1"/>
  <c r="U232" i="10" s="1"/>
  <c r="U233" i="10" s="1"/>
  <c r="U234" i="10" s="1"/>
  <c r="U235" i="10" s="1"/>
  <c r="U236" i="10" s="1"/>
  <c r="U237" i="10" s="1"/>
  <c r="U238" i="10" s="1"/>
  <c r="X220" i="10"/>
  <c r="X221" i="10" s="1"/>
  <c r="X222" i="10" s="1"/>
  <c r="X223" i="10" s="1"/>
  <c r="X224" i="10" s="1"/>
  <c r="X225" i="10" s="1"/>
  <c r="X226" i="10" s="1"/>
  <c r="X227" i="10" s="1"/>
  <c r="X228" i="10" s="1"/>
  <c r="W220" i="10"/>
  <c r="O220" i="10"/>
  <c r="Y220" i="10"/>
  <c r="Y240" i="10"/>
  <c r="Y241" i="10" s="1"/>
  <c r="Y242" i="10" s="1"/>
  <c r="Y243" i="10" s="1"/>
  <c r="Y244" i="10" s="1"/>
  <c r="Y245" i="10" s="1"/>
  <c r="Y246" i="10" s="1"/>
  <c r="Y247" i="10" s="1"/>
  <c r="Y248" i="10" s="1"/>
  <c r="Q240" i="10"/>
  <c r="Q241" i="10" s="1"/>
  <c r="Q242" i="10" s="1"/>
  <c r="Q243" i="10" s="1"/>
  <c r="Q244" i="10" s="1"/>
  <c r="Q245" i="10" s="1"/>
  <c r="Q246" i="10" s="1"/>
  <c r="Q247" i="10" s="1"/>
  <c r="Q248" i="10" s="1"/>
  <c r="X240" i="10"/>
  <c r="X241" i="10" s="1"/>
  <c r="X242" i="10" s="1"/>
  <c r="X243" i="10" s="1"/>
  <c r="X244" i="10" s="1"/>
  <c r="X245" i="10" s="1"/>
  <c r="X246" i="10" s="1"/>
  <c r="X247" i="10" s="1"/>
  <c r="X248" i="10" s="1"/>
  <c r="P240" i="10"/>
  <c r="P241" i="10" s="1"/>
  <c r="P242" i="10" s="1"/>
  <c r="P243" i="10" s="1"/>
  <c r="P244" i="10" s="1"/>
  <c r="P245" i="10" s="1"/>
  <c r="P246" i="10" s="1"/>
  <c r="P247" i="10" s="1"/>
  <c r="P248" i="10" s="1"/>
  <c r="W230" i="10"/>
  <c r="W231" i="10" s="1"/>
  <c r="W232" i="10" s="1"/>
  <c r="W233" i="10" s="1"/>
  <c r="W234" i="10" s="1"/>
  <c r="W235" i="10" s="1"/>
  <c r="W236" i="10" s="1"/>
  <c r="W237" i="10" s="1"/>
  <c r="W238" i="10" s="1"/>
  <c r="O230" i="10"/>
  <c r="O231" i="10" s="1"/>
  <c r="O232" i="10" s="1"/>
  <c r="O233" i="10" s="1"/>
  <c r="O234" i="10" s="1"/>
  <c r="O235" i="10" s="1"/>
  <c r="O236" i="10" s="1"/>
  <c r="O237" i="10" s="1"/>
  <c r="O238" i="10" s="1"/>
  <c r="X230" i="10"/>
  <c r="X231" i="10" s="1"/>
  <c r="X232" i="10" s="1"/>
  <c r="X233" i="10" s="1"/>
  <c r="X234" i="10" s="1"/>
  <c r="X235" i="10" s="1"/>
  <c r="X236" i="10" s="1"/>
  <c r="X237" i="10" s="1"/>
  <c r="X238" i="10" s="1"/>
  <c r="V230" i="10"/>
  <c r="V231" i="10" s="1"/>
  <c r="V232" i="10" s="1"/>
  <c r="V233" i="10" s="1"/>
  <c r="V234" i="10" s="1"/>
  <c r="V235" i="10" s="1"/>
  <c r="V236" i="10" s="1"/>
  <c r="V237" i="10" s="1"/>
  <c r="V238" i="10" s="1"/>
  <c r="N230" i="10"/>
  <c r="U220" i="10"/>
  <c r="U221" i="10" s="1"/>
  <c r="U222" i="10" s="1"/>
  <c r="U223" i="10" s="1"/>
  <c r="U224" i="10" s="1"/>
  <c r="U225" i="10" s="1"/>
  <c r="U226" i="10" s="1"/>
  <c r="U227" i="10" s="1"/>
  <c r="U228" i="10" s="1"/>
  <c r="M220" i="10"/>
  <c r="M221" i="10" s="1"/>
  <c r="M222" i="10" s="1"/>
  <c r="M223" i="10" s="1"/>
  <c r="M224" i="10" s="1"/>
  <c r="M225" i="10" s="1"/>
  <c r="M226" i="10" s="1"/>
  <c r="M227" i="10" s="1"/>
  <c r="M228" i="10" s="1"/>
  <c r="R102" i="9"/>
  <c r="P82" i="9"/>
  <c r="Q102" i="8"/>
  <c r="U102" i="8"/>
  <c r="W92" i="8"/>
  <c r="O92" i="8"/>
  <c r="M92" i="8"/>
  <c r="S82" i="8"/>
  <c r="T102" i="8"/>
  <c r="U92" i="8"/>
  <c r="Y82" i="9"/>
  <c r="Y83" i="9" s="1"/>
  <c r="Y84" i="9" s="1"/>
  <c r="Y102" i="8"/>
  <c r="U92" i="9"/>
  <c r="U102" i="9"/>
  <c r="X82" i="9"/>
  <c r="N102" i="8"/>
  <c r="Y92" i="8"/>
  <c r="Q92" i="8"/>
  <c r="U82" i="8"/>
  <c r="M82" i="8"/>
  <c r="L102" i="8"/>
  <c r="V92" i="8"/>
  <c r="Z102" i="9"/>
  <c r="M92" i="9"/>
  <c r="M102" i="9"/>
  <c r="V102" i="8"/>
  <c r="X102" i="8"/>
  <c r="N92" i="8"/>
  <c r="T82" i="8"/>
  <c r="R102" i="8"/>
  <c r="R92" i="8"/>
  <c r="W82" i="8"/>
  <c r="O82" i="8"/>
  <c r="M102" i="8"/>
  <c r="L92" i="8"/>
  <c r="S92" i="8"/>
  <c r="Y82" i="8"/>
  <c r="Q82" i="8"/>
  <c r="Q82" i="9"/>
  <c r="T92" i="9"/>
  <c r="L92" i="9"/>
  <c r="T102" i="9"/>
  <c r="T103" i="9" s="1"/>
  <c r="L102" i="9"/>
  <c r="S102" i="9"/>
  <c r="Q102" i="9"/>
  <c r="S92" i="9"/>
  <c r="U82" i="9"/>
  <c r="M82" i="9"/>
  <c r="Y102" i="9"/>
  <c r="S82" i="9"/>
  <c r="W102" i="9"/>
  <c r="W103" i="9" s="1"/>
  <c r="O102" i="9"/>
  <c r="O103" i="9" s="1"/>
  <c r="W92" i="9"/>
  <c r="O92" i="9"/>
  <c r="Y92" i="9"/>
  <c r="Q92" i="9"/>
  <c r="W82" i="9"/>
  <c r="O82" i="9"/>
  <c r="X92" i="9"/>
  <c r="P92" i="9"/>
  <c r="V82" i="9"/>
  <c r="N82" i="9"/>
  <c r="J92" i="9"/>
  <c r="J93" i="9" s="1"/>
  <c r="J94" i="9" s="1"/>
  <c r="J95" i="9" s="1"/>
  <c r="J96" i="9" s="1"/>
  <c r="J97" i="9" s="1"/>
  <c r="J98" i="9" s="1"/>
  <c r="J99" i="9" s="1"/>
  <c r="J100" i="9" s="1"/>
  <c r="J102" i="9"/>
  <c r="J103" i="9" s="1"/>
  <c r="J104" i="9" s="1"/>
  <c r="J105" i="9" s="1"/>
  <c r="J106" i="9" s="1"/>
  <c r="J107" i="9" s="1"/>
  <c r="J108" i="9" s="1"/>
  <c r="J109" i="9" s="1"/>
  <c r="J110" i="9" s="1"/>
  <c r="I102" i="9"/>
  <c r="I103" i="9" s="1"/>
  <c r="I104" i="9" s="1"/>
  <c r="I105" i="9" s="1"/>
  <c r="I106" i="9" s="1"/>
  <c r="I107" i="9" s="1"/>
  <c r="I108" i="9" s="1"/>
  <c r="I109" i="9" s="1"/>
  <c r="I110" i="9" s="1"/>
  <c r="I240" i="10"/>
  <c r="I241" i="10" s="1"/>
  <c r="I242" i="10" s="1"/>
  <c r="I243" i="10" s="1"/>
  <c r="I244" i="10" s="1"/>
  <c r="I245" i="10" s="1"/>
  <c r="I246" i="10" s="1"/>
  <c r="I247" i="10" s="1"/>
  <c r="I248" i="10" s="1"/>
  <c r="J82" i="9"/>
  <c r="J83" i="9" s="1"/>
  <c r="J84" i="9" s="1"/>
  <c r="J85" i="9" s="1"/>
  <c r="J86" i="9" s="1"/>
  <c r="J87" i="9" s="1"/>
  <c r="J88" i="9" s="1"/>
  <c r="J89" i="9" s="1"/>
  <c r="J90" i="9" s="1"/>
  <c r="I92" i="9"/>
  <c r="I93" i="9" s="1"/>
  <c r="I94" i="9" s="1"/>
  <c r="I95" i="9" s="1"/>
  <c r="I96" i="9" s="1"/>
  <c r="I97" i="9" s="1"/>
  <c r="I98" i="9" s="1"/>
  <c r="I99" i="9" s="1"/>
  <c r="I100" i="9" s="1"/>
  <c r="I230" i="10"/>
  <c r="I231" i="10" s="1"/>
  <c r="I232" i="10" s="1"/>
  <c r="I233" i="10" s="1"/>
  <c r="I234" i="10" s="1"/>
  <c r="I235" i="10" s="1"/>
  <c r="I236" i="10" s="1"/>
  <c r="I237" i="10" s="1"/>
  <c r="I238" i="10" s="1"/>
  <c r="J240" i="10"/>
  <c r="J241" i="10" s="1"/>
  <c r="H220" i="10"/>
  <c r="J220" i="10"/>
  <c r="J221" i="10" s="1"/>
  <c r="J222" i="10" s="1"/>
  <c r="J223" i="10" s="1"/>
  <c r="J224" i="10" s="1"/>
  <c r="J225" i="10" s="1"/>
  <c r="J226" i="10" s="1"/>
  <c r="J227" i="10" s="1"/>
  <c r="J228" i="10" s="1"/>
  <c r="I220" i="10"/>
  <c r="I221" i="10" s="1"/>
  <c r="I222" i="10" s="1"/>
  <c r="I223" i="10" s="1"/>
  <c r="I224" i="10" s="1"/>
  <c r="I225" i="10" s="1"/>
  <c r="I226" i="10" s="1"/>
  <c r="I227" i="10" s="1"/>
  <c r="I228" i="10" s="1"/>
  <c r="J230" i="10"/>
  <c r="K240" i="10"/>
  <c r="K230" i="10"/>
  <c r="K231" i="10" s="1"/>
  <c r="K220" i="10"/>
  <c r="K221" i="10" s="1"/>
  <c r="H230" i="10"/>
  <c r="K102" i="9"/>
  <c r="K103" i="9" s="1"/>
  <c r="K104" i="9" s="1"/>
  <c r="K105" i="9" s="1"/>
  <c r="K106" i="9" s="1"/>
  <c r="K107" i="9" s="1"/>
  <c r="K108" i="9" s="1"/>
  <c r="K109" i="9" s="1"/>
  <c r="K110" i="9" s="1"/>
  <c r="K92" i="9"/>
  <c r="K93" i="9" s="1"/>
  <c r="K94" i="9" s="1"/>
  <c r="K95" i="9" s="1"/>
  <c r="K96" i="9" s="1"/>
  <c r="K97" i="9" s="1"/>
  <c r="K98" i="9" s="1"/>
  <c r="K99" i="9" s="1"/>
  <c r="K100" i="9" s="1"/>
  <c r="K82" i="9"/>
  <c r="K83" i="9" s="1"/>
  <c r="K84" i="9" s="1"/>
  <c r="K85" i="9" s="1"/>
  <c r="K86" i="9" s="1"/>
  <c r="K87" i="9" s="1"/>
  <c r="K88" i="9" s="1"/>
  <c r="K89" i="9" s="1"/>
  <c r="K90" i="9" s="1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C262" i="9"/>
  <c r="C272" i="9"/>
  <c r="C282" i="9"/>
  <c r="C252" i="9"/>
  <c r="C229" i="9"/>
  <c r="G229" i="9" s="1"/>
  <c r="C239" i="9"/>
  <c r="G239" i="9" s="1"/>
  <c r="C249" i="9"/>
  <c r="G249" i="9" s="1"/>
  <c r="C219" i="9"/>
  <c r="G219" i="9" s="1"/>
  <c r="C194" i="9"/>
  <c r="C204" i="9"/>
  <c r="C214" i="9"/>
  <c r="C184" i="9"/>
  <c r="C161" i="9"/>
  <c r="C171" i="9"/>
  <c r="C181" i="9"/>
  <c r="E181" i="9" s="1"/>
  <c r="C151" i="9"/>
  <c r="C124" i="9"/>
  <c r="C134" i="9"/>
  <c r="C144" i="9"/>
  <c r="E144" i="9" s="1"/>
  <c r="C114" i="9"/>
  <c r="C91" i="9"/>
  <c r="G91" i="9" s="1"/>
  <c r="F91" i="9" s="1"/>
  <c r="C101" i="9"/>
  <c r="G101" i="9" s="1"/>
  <c r="F101" i="9" s="1"/>
  <c r="C111" i="9"/>
  <c r="G111" i="9" s="1"/>
  <c r="F111" i="9" s="1"/>
  <c r="C81" i="9"/>
  <c r="G81" i="9" s="1"/>
  <c r="F81" i="9" s="1"/>
  <c r="C56" i="9"/>
  <c r="G56" i="9" s="1"/>
  <c r="C66" i="9"/>
  <c r="G66" i="9" s="1"/>
  <c r="C76" i="9"/>
  <c r="G76" i="9" s="1"/>
  <c r="C46" i="9"/>
  <c r="H91" i="8"/>
  <c r="H101" i="8"/>
  <c r="H111" i="8"/>
  <c r="I81" i="8"/>
  <c r="J81" i="8"/>
  <c r="K81" i="8"/>
  <c r="I91" i="8"/>
  <c r="I124" i="8" s="1"/>
  <c r="J91" i="8"/>
  <c r="J124" i="8" s="1"/>
  <c r="K91" i="8"/>
  <c r="K124" i="8" s="1"/>
  <c r="I101" i="8"/>
  <c r="I134" i="8" s="1"/>
  <c r="J101" i="8"/>
  <c r="J134" i="8" s="1"/>
  <c r="K101" i="8"/>
  <c r="K134" i="8" s="1"/>
  <c r="I111" i="8"/>
  <c r="I144" i="8" s="1"/>
  <c r="J111" i="8"/>
  <c r="J144" i="8" s="1"/>
  <c r="K111" i="8"/>
  <c r="K144" i="8" s="1"/>
  <c r="H102" i="9"/>
  <c r="C67" i="8"/>
  <c r="C31" i="8" s="1"/>
  <c r="C57" i="8"/>
  <c r="C21" i="8" s="1"/>
  <c r="C47" i="8"/>
  <c r="C273" i="8"/>
  <c r="C273" i="9" s="1"/>
  <c r="C263" i="8"/>
  <c r="C263" i="9" s="1"/>
  <c r="C253" i="8"/>
  <c r="C253" i="9" s="1"/>
  <c r="I219" i="8"/>
  <c r="J219" i="8"/>
  <c r="K219" i="8"/>
  <c r="I229" i="8"/>
  <c r="J229" i="8"/>
  <c r="K229" i="8"/>
  <c r="I239" i="8"/>
  <c r="J239" i="8"/>
  <c r="K239" i="8"/>
  <c r="I249" i="8"/>
  <c r="J249" i="8"/>
  <c r="K249" i="8"/>
  <c r="C240" i="8"/>
  <c r="C240" i="9" s="1"/>
  <c r="G240" i="9" s="1"/>
  <c r="C230" i="8"/>
  <c r="C230" i="9" s="1"/>
  <c r="G230" i="9" s="1"/>
  <c r="H249" i="8"/>
  <c r="H239" i="8"/>
  <c r="H229" i="8"/>
  <c r="H219" i="8"/>
  <c r="C220" i="8"/>
  <c r="C220" i="9" s="1"/>
  <c r="G220" i="9" s="1"/>
  <c r="E194" i="8"/>
  <c r="E194" i="15" s="1"/>
  <c r="E204" i="8"/>
  <c r="E204" i="15" s="1"/>
  <c r="E214" i="8"/>
  <c r="E214" i="15" s="1"/>
  <c r="E184" i="8"/>
  <c r="E184" i="15" s="1"/>
  <c r="C205" i="8"/>
  <c r="C205" i="9" s="1"/>
  <c r="C195" i="8"/>
  <c r="C185" i="8"/>
  <c r="C172" i="8"/>
  <c r="C162" i="8"/>
  <c r="C152" i="8"/>
  <c r="C152" i="9" s="1"/>
  <c r="C135" i="8"/>
  <c r="C135" i="9" s="1"/>
  <c r="C125" i="8"/>
  <c r="C115" i="8"/>
  <c r="L220" i="9" l="1"/>
  <c r="L221" i="9" s="1"/>
  <c r="AA163" i="8"/>
  <c r="AA153" i="8"/>
  <c r="G102" i="10"/>
  <c r="G103" i="10" s="1"/>
  <c r="G104" i="10" s="1"/>
  <c r="G105" i="10" s="1"/>
  <c r="G82" i="10"/>
  <c r="G92" i="10"/>
  <c r="G93" i="10" s="1"/>
  <c r="E116" i="11"/>
  <c r="E116" i="8"/>
  <c r="G115" i="8"/>
  <c r="E126" i="11"/>
  <c r="E120" i="15"/>
  <c r="E140" i="11"/>
  <c r="R144" i="10"/>
  <c r="G144" i="10"/>
  <c r="E136" i="8"/>
  <c r="G136" i="8" s="1"/>
  <c r="G135" i="8"/>
  <c r="O144" i="9"/>
  <c r="G144" i="9"/>
  <c r="F81" i="8"/>
  <c r="F230" i="10"/>
  <c r="F240" i="10"/>
  <c r="F111" i="10"/>
  <c r="F220" i="10"/>
  <c r="F56" i="10"/>
  <c r="F91" i="10"/>
  <c r="F101" i="10"/>
  <c r="F66" i="10"/>
  <c r="F81" i="10"/>
  <c r="G248" i="10"/>
  <c r="G228" i="10"/>
  <c r="G238" i="10"/>
  <c r="F239" i="8"/>
  <c r="F229" i="8"/>
  <c r="F249" i="8"/>
  <c r="F229" i="9"/>
  <c r="F249" i="9"/>
  <c r="F239" i="9"/>
  <c r="F46" i="8"/>
  <c r="F219" i="9"/>
  <c r="H144" i="8"/>
  <c r="F144" i="8" s="1"/>
  <c r="F111" i="8"/>
  <c r="H124" i="8"/>
  <c r="F124" i="8" s="1"/>
  <c r="F91" i="8"/>
  <c r="F219" i="8"/>
  <c r="H134" i="8"/>
  <c r="F134" i="8" s="1"/>
  <c r="F101" i="8"/>
  <c r="G228" i="8"/>
  <c r="G238" i="8"/>
  <c r="G90" i="8"/>
  <c r="K114" i="8"/>
  <c r="J114" i="8"/>
  <c r="I114" i="8"/>
  <c r="U83" i="8"/>
  <c r="C40" i="9"/>
  <c r="H76" i="9"/>
  <c r="C30" i="9"/>
  <c r="L66" i="9"/>
  <c r="T66" i="9"/>
  <c r="P66" i="9"/>
  <c r="X66" i="9"/>
  <c r="M66" i="9"/>
  <c r="W66" i="9"/>
  <c r="N66" i="9"/>
  <c r="Y66" i="9"/>
  <c r="O66" i="9"/>
  <c r="H66" i="9"/>
  <c r="Q66" i="9"/>
  <c r="Z66" i="9"/>
  <c r="I66" i="9"/>
  <c r="S66" i="9"/>
  <c r="J66" i="9"/>
  <c r="U66" i="9"/>
  <c r="R66" i="9"/>
  <c r="V66" i="9"/>
  <c r="K66" i="9"/>
  <c r="C20" i="9"/>
  <c r="N56" i="9"/>
  <c r="V56" i="9"/>
  <c r="J56" i="9"/>
  <c r="R56" i="9"/>
  <c r="Z56" i="9"/>
  <c r="M56" i="9"/>
  <c r="X56" i="9"/>
  <c r="S56" i="9"/>
  <c r="U56" i="9"/>
  <c r="I56" i="9"/>
  <c r="W56" i="9"/>
  <c r="H56" i="9"/>
  <c r="K56" i="9"/>
  <c r="Y56" i="9"/>
  <c r="L56" i="9"/>
  <c r="P56" i="9"/>
  <c r="Q56" i="9"/>
  <c r="O56" i="9"/>
  <c r="T56" i="9"/>
  <c r="M230" i="9"/>
  <c r="M231" i="9" s="1"/>
  <c r="M232" i="9" s="1"/>
  <c r="M233" i="9" s="1"/>
  <c r="M234" i="9" s="1"/>
  <c r="T230" i="9"/>
  <c r="T231" i="9" s="1"/>
  <c r="Y230" i="9"/>
  <c r="Y231" i="9" s="1"/>
  <c r="Y232" i="9" s="1"/>
  <c r="Y233" i="9" s="1"/>
  <c r="E58" i="8"/>
  <c r="E58" i="15" s="1"/>
  <c r="E57" i="11"/>
  <c r="E68" i="8"/>
  <c r="E68" i="15" s="1"/>
  <c r="E67" i="11"/>
  <c r="E48" i="8"/>
  <c r="E48" i="15" s="1"/>
  <c r="E47" i="11"/>
  <c r="Z46" i="10"/>
  <c r="Z76" i="10" s="1"/>
  <c r="V46" i="10"/>
  <c r="V76" i="10" s="1"/>
  <c r="L46" i="10"/>
  <c r="L76" i="10" s="1"/>
  <c r="S46" i="10"/>
  <c r="S76" i="10" s="1"/>
  <c r="K46" i="10"/>
  <c r="K76" i="10" s="1"/>
  <c r="J46" i="10"/>
  <c r="J76" i="10" s="1"/>
  <c r="I46" i="10"/>
  <c r="I76" i="10" s="1"/>
  <c r="R46" i="10"/>
  <c r="R76" i="10" s="1"/>
  <c r="O46" i="10"/>
  <c r="O76" i="10" s="1"/>
  <c r="T46" i="10"/>
  <c r="T76" i="10" s="1"/>
  <c r="Q46" i="10"/>
  <c r="Q76" i="10" s="1"/>
  <c r="U46" i="10"/>
  <c r="U76" i="10" s="1"/>
  <c r="Y46" i="10"/>
  <c r="Y76" i="10" s="1"/>
  <c r="M46" i="10"/>
  <c r="M76" i="10" s="1"/>
  <c r="N46" i="10"/>
  <c r="N76" i="10" s="1"/>
  <c r="C10" i="9"/>
  <c r="X46" i="10"/>
  <c r="X76" i="10" s="1"/>
  <c r="W46" i="10"/>
  <c r="W76" i="10" s="1"/>
  <c r="S220" i="9"/>
  <c r="S221" i="9" s="1"/>
  <c r="M240" i="9"/>
  <c r="M241" i="9" s="1"/>
  <c r="M242" i="9" s="1"/>
  <c r="K240" i="9"/>
  <c r="K241" i="9" s="1"/>
  <c r="K242" i="9" s="1"/>
  <c r="K243" i="9" s="1"/>
  <c r="K244" i="9" s="1"/>
  <c r="K245" i="9" s="1"/>
  <c r="K246" i="9" s="1"/>
  <c r="K247" i="9" s="1"/>
  <c r="K248" i="9" s="1"/>
  <c r="J240" i="9"/>
  <c r="J241" i="9" s="1"/>
  <c r="J242" i="9" s="1"/>
  <c r="J243" i="9" s="1"/>
  <c r="J244" i="9" s="1"/>
  <c r="J245" i="9" s="1"/>
  <c r="J246" i="9" s="1"/>
  <c r="J247" i="9" s="1"/>
  <c r="J248" i="9" s="1"/>
  <c r="I240" i="9"/>
  <c r="I241" i="9" s="1"/>
  <c r="I242" i="9" s="1"/>
  <c r="I243" i="9" s="1"/>
  <c r="I244" i="9" s="1"/>
  <c r="I245" i="9" s="1"/>
  <c r="I246" i="9" s="1"/>
  <c r="I247" i="9" s="1"/>
  <c r="I248" i="9" s="1"/>
  <c r="S230" i="9"/>
  <c r="S231" i="9" s="1"/>
  <c r="S232" i="9" s="1"/>
  <c r="I230" i="9"/>
  <c r="I231" i="9" s="1"/>
  <c r="I232" i="9" s="1"/>
  <c r="I233" i="9" s="1"/>
  <c r="I234" i="9" s="1"/>
  <c r="I235" i="9" s="1"/>
  <c r="I236" i="9" s="1"/>
  <c r="I237" i="9" s="1"/>
  <c r="I238" i="9" s="1"/>
  <c r="H220" i="9"/>
  <c r="T240" i="9"/>
  <c r="T241" i="9" s="1"/>
  <c r="T242" i="9" s="1"/>
  <c r="X240" i="9"/>
  <c r="X241" i="9" s="1"/>
  <c r="X242" i="9" s="1"/>
  <c r="X243" i="9" s="1"/>
  <c r="N240" i="9"/>
  <c r="N241" i="9" s="1"/>
  <c r="Z220" i="9"/>
  <c r="Z221" i="9" s="1"/>
  <c r="U240" i="9"/>
  <c r="U241" i="9" s="1"/>
  <c r="U242" i="9" s="1"/>
  <c r="V240" i="9"/>
  <c r="V241" i="9" s="1"/>
  <c r="J230" i="9"/>
  <c r="J231" i="9" s="1"/>
  <c r="J232" i="9" s="1"/>
  <c r="J233" i="9" s="1"/>
  <c r="J234" i="9" s="1"/>
  <c r="J235" i="9" s="1"/>
  <c r="J236" i="9" s="1"/>
  <c r="J237" i="9" s="1"/>
  <c r="J238" i="9" s="1"/>
  <c r="K230" i="9"/>
  <c r="K231" i="9" s="1"/>
  <c r="K232" i="9" s="1"/>
  <c r="K233" i="9" s="1"/>
  <c r="K234" i="9" s="1"/>
  <c r="K235" i="9" s="1"/>
  <c r="K236" i="9" s="1"/>
  <c r="K237" i="9" s="1"/>
  <c r="K238" i="9" s="1"/>
  <c r="O220" i="9"/>
  <c r="O221" i="9" s="1"/>
  <c r="O222" i="9" s="1"/>
  <c r="X230" i="9"/>
  <c r="X231" i="9" s="1"/>
  <c r="Y240" i="9"/>
  <c r="Y241" i="9" s="1"/>
  <c r="O230" i="9"/>
  <c r="O231" i="9" s="1"/>
  <c r="T220" i="9"/>
  <c r="T221" i="9" s="1"/>
  <c r="T222" i="9" s="1"/>
  <c r="X220" i="9"/>
  <c r="X221" i="9" s="1"/>
  <c r="Z240" i="9"/>
  <c r="Z241" i="9" s="1"/>
  <c r="P230" i="9"/>
  <c r="P231" i="9" s="1"/>
  <c r="R230" i="9"/>
  <c r="R231" i="9" s="1"/>
  <c r="P220" i="9"/>
  <c r="P221" i="9" s="1"/>
  <c r="M220" i="9"/>
  <c r="M221" i="9" s="1"/>
  <c r="Q220" i="9"/>
  <c r="Q221" i="9" s="1"/>
  <c r="Q222" i="9" s="1"/>
  <c r="J220" i="9"/>
  <c r="J221" i="9" s="1"/>
  <c r="J222" i="9" s="1"/>
  <c r="J223" i="9" s="1"/>
  <c r="J224" i="9" s="1"/>
  <c r="J225" i="9" s="1"/>
  <c r="J226" i="9" s="1"/>
  <c r="J227" i="9" s="1"/>
  <c r="J228" i="9" s="1"/>
  <c r="Q240" i="9"/>
  <c r="Q241" i="9" s="1"/>
  <c r="L230" i="9"/>
  <c r="L231" i="9" s="1"/>
  <c r="L232" i="9" s="1"/>
  <c r="P240" i="9"/>
  <c r="P241" i="9" s="1"/>
  <c r="P242" i="9" s="1"/>
  <c r="P243" i="9" s="1"/>
  <c r="Y220" i="9"/>
  <c r="Y221" i="9" s="1"/>
  <c r="Y222" i="9" s="1"/>
  <c r="L240" i="9"/>
  <c r="L241" i="9" s="1"/>
  <c r="Q230" i="9"/>
  <c r="Q231" i="9" s="1"/>
  <c r="Q232" i="9" s="1"/>
  <c r="Z230" i="9"/>
  <c r="Z231" i="9" s="1"/>
  <c r="W230" i="9"/>
  <c r="W231" i="9" s="1"/>
  <c r="W232" i="9" s="1"/>
  <c r="W220" i="9"/>
  <c r="W221" i="9" s="1"/>
  <c r="W222" i="9" s="1"/>
  <c r="U220" i="9"/>
  <c r="U221" i="9" s="1"/>
  <c r="K220" i="9"/>
  <c r="K221" i="9" s="1"/>
  <c r="K222" i="9" s="1"/>
  <c r="K223" i="9" s="1"/>
  <c r="K224" i="9" s="1"/>
  <c r="K225" i="9" s="1"/>
  <c r="K226" i="9" s="1"/>
  <c r="K227" i="9" s="1"/>
  <c r="K228" i="9" s="1"/>
  <c r="R220" i="9"/>
  <c r="R221" i="9" s="1"/>
  <c r="R222" i="9" s="1"/>
  <c r="W135" i="8"/>
  <c r="U230" i="9"/>
  <c r="U231" i="9" s="1"/>
  <c r="U232" i="9" s="1"/>
  <c r="E157" i="8"/>
  <c r="E158" i="8" s="1"/>
  <c r="E159" i="8" s="1"/>
  <c r="E160" i="8" s="1"/>
  <c r="E151" i="10"/>
  <c r="G151" i="10" s="1"/>
  <c r="R135" i="8"/>
  <c r="S135" i="8"/>
  <c r="W240" i="9"/>
  <c r="W241" i="9" s="1"/>
  <c r="W242" i="9" s="1"/>
  <c r="X135" i="8"/>
  <c r="M135" i="8"/>
  <c r="E171" i="9"/>
  <c r="E151" i="9"/>
  <c r="V135" i="8"/>
  <c r="E171" i="10"/>
  <c r="G171" i="10" s="1"/>
  <c r="E161" i="9"/>
  <c r="N135" i="8"/>
  <c r="V220" i="9"/>
  <c r="V230" i="9"/>
  <c r="V231" i="9" s="1"/>
  <c r="E161" i="10"/>
  <c r="G161" i="10" s="1"/>
  <c r="AA173" i="8"/>
  <c r="AA154" i="10"/>
  <c r="AA163" i="10"/>
  <c r="AA173" i="10"/>
  <c r="AA173" i="9"/>
  <c r="AA163" i="9"/>
  <c r="AA154" i="9"/>
  <c r="T135" i="8"/>
  <c r="O135" i="8"/>
  <c r="L135" i="8"/>
  <c r="Z135" i="8"/>
  <c r="Y135" i="8"/>
  <c r="U135" i="8"/>
  <c r="P135" i="8"/>
  <c r="Q135" i="8"/>
  <c r="Z144" i="9"/>
  <c r="S144" i="10"/>
  <c r="U144" i="10"/>
  <c r="Z144" i="10"/>
  <c r="I144" i="10"/>
  <c r="V144" i="10"/>
  <c r="Y144" i="10"/>
  <c r="Q144" i="10"/>
  <c r="X144" i="10"/>
  <c r="L144" i="10"/>
  <c r="M144" i="10"/>
  <c r="W144" i="10"/>
  <c r="P144" i="10"/>
  <c r="K144" i="10"/>
  <c r="W144" i="9"/>
  <c r="N144" i="10"/>
  <c r="T144" i="10"/>
  <c r="O144" i="10"/>
  <c r="H144" i="10"/>
  <c r="J144" i="10"/>
  <c r="X144" i="9"/>
  <c r="J144" i="9"/>
  <c r="S144" i="9"/>
  <c r="Y144" i="9"/>
  <c r="N144" i="9"/>
  <c r="P144" i="9"/>
  <c r="M115" i="8"/>
  <c r="R144" i="9"/>
  <c r="K144" i="9"/>
  <c r="W115" i="8"/>
  <c r="S115" i="8"/>
  <c r="U144" i="9"/>
  <c r="H144" i="9"/>
  <c r="I144" i="9"/>
  <c r="Q144" i="9"/>
  <c r="O115" i="8"/>
  <c r="X115" i="8"/>
  <c r="M144" i="9"/>
  <c r="V144" i="9"/>
  <c r="L144" i="9"/>
  <c r="T144" i="9"/>
  <c r="C47" i="9"/>
  <c r="Z47" i="9" s="1"/>
  <c r="C11" i="8"/>
  <c r="N115" i="8"/>
  <c r="T115" i="8"/>
  <c r="V115" i="8"/>
  <c r="Q115" i="8"/>
  <c r="R115" i="8"/>
  <c r="U115" i="8"/>
  <c r="Y83" i="8"/>
  <c r="Y115" i="8"/>
  <c r="L83" i="8"/>
  <c r="L115" i="8"/>
  <c r="P83" i="8"/>
  <c r="P115" i="8"/>
  <c r="Z83" i="8"/>
  <c r="Z115" i="8"/>
  <c r="R102" i="10"/>
  <c r="R103" i="10" s="1"/>
  <c r="E126" i="8"/>
  <c r="G126" i="8" s="1"/>
  <c r="O125" i="8"/>
  <c r="W125" i="8"/>
  <c r="Z125" i="8"/>
  <c r="P125" i="8"/>
  <c r="X125" i="8"/>
  <c r="Q125" i="8"/>
  <c r="Y125" i="8"/>
  <c r="R125" i="8"/>
  <c r="M125" i="8"/>
  <c r="U125" i="8"/>
  <c r="N125" i="8"/>
  <c r="V125" i="8"/>
  <c r="L125" i="8"/>
  <c r="S125" i="8"/>
  <c r="T125" i="8"/>
  <c r="J82" i="10"/>
  <c r="J83" i="10" s="1"/>
  <c r="J84" i="10" s="1"/>
  <c r="J85" i="10" s="1"/>
  <c r="J86" i="10" s="1"/>
  <c r="J87" i="10" s="1"/>
  <c r="J88" i="10" s="1"/>
  <c r="J89" i="10" s="1"/>
  <c r="J90" i="10" s="1"/>
  <c r="I92" i="10"/>
  <c r="I93" i="10" s="1"/>
  <c r="I94" i="10" s="1"/>
  <c r="I95" i="10" s="1"/>
  <c r="I96" i="10" s="1"/>
  <c r="I97" i="10" s="1"/>
  <c r="I98" i="10" s="1"/>
  <c r="I99" i="10" s="1"/>
  <c r="I100" i="10" s="1"/>
  <c r="O92" i="10"/>
  <c r="Q82" i="10"/>
  <c r="S82" i="10"/>
  <c r="S83" i="10" s="1"/>
  <c r="T102" i="10"/>
  <c r="O102" i="10"/>
  <c r="J92" i="10"/>
  <c r="J93" i="10" s="1"/>
  <c r="J94" i="10" s="1"/>
  <c r="J95" i="10" s="1"/>
  <c r="J96" i="10" s="1"/>
  <c r="J97" i="10" s="1"/>
  <c r="J98" i="10" s="1"/>
  <c r="J99" i="10" s="1"/>
  <c r="J100" i="10" s="1"/>
  <c r="U92" i="10"/>
  <c r="U93" i="10" s="1"/>
  <c r="O82" i="10"/>
  <c r="W82" i="10"/>
  <c r="H102" i="10"/>
  <c r="U82" i="10"/>
  <c r="T82" i="10"/>
  <c r="M221" i="8"/>
  <c r="V92" i="10"/>
  <c r="Q103" i="9"/>
  <c r="T92" i="10"/>
  <c r="T93" i="10" s="1"/>
  <c r="R82" i="10"/>
  <c r="Q102" i="10"/>
  <c r="Q103" i="10" s="1"/>
  <c r="I82" i="10"/>
  <c r="Z102" i="10"/>
  <c r="M82" i="10"/>
  <c r="J102" i="10"/>
  <c r="J103" i="10" s="1"/>
  <c r="J104" i="10" s="1"/>
  <c r="J105" i="10" s="1"/>
  <c r="J106" i="10" s="1"/>
  <c r="J107" i="10" s="1"/>
  <c r="J108" i="10" s="1"/>
  <c r="J109" i="10" s="1"/>
  <c r="J110" i="10" s="1"/>
  <c r="V82" i="10"/>
  <c r="N102" i="10"/>
  <c r="I102" i="10"/>
  <c r="Z82" i="10"/>
  <c r="M92" i="10"/>
  <c r="V102" i="10"/>
  <c r="U102" i="10"/>
  <c r="P82" i="10"/>
  <c r="P83" i="10" s="1"/>
  <c r="Y102" i="10"/>
  <c r="Y103" i="10" s="1"/>
  <c r="P92" i="10"/>
  <c r="L82" i="10"/>
  <c r="L83" i="10" s="1"/>
  <c r="W92" i="10"/>
  <c r="W93" i="10" s="1"/>
  <c r="S92" i="10"/>
  <c r="S93" i="10" s="1"/>
  <c r="X92" i="10"/>
  <c r="R92" i="10"/>
  <c r="W102" i="10"/>
  <c r="M102" i="10"/>
  <c r="S102" i="10"/>
  <c r="S103" i="10" s="1"/>
  <c r="K82" i="10"/>
  <c r="K83" i="10" s="1"/>
  <c r="K84" i="10" s="1"/>
  <c r="K85" i="10" s="1"/>
  <c r="K86" i="10" s="1"/>
  <c r="K87" i="10" s="1"/>
  <c r="K88" i="10" s="1"/>
  <c r="K89" i="10" s="1"/>
  <c r="K90" i="10" s="1"/>
  <c r="L92" i="10"/>
  <c r="L93" i="10" s="1"/>
  <c r="P102" i="10"/>
  <c r="P103" i="10" s="1"/>
  <c r="X82" i="10"/>
  <c r="Z92" i="10"/>
  <c r="N82" i="10"/>
  <c r="H82" i="10"/>
  <c r="R83" i="9"/>
  <c r="X102" i="10"/>
  <c r="X103" i="10" s="1"/>
  <c r="X104" i="10" s="1"/>
  <c r="N92" i="10"/>
  <c r="N93" i="10" s="1"/>
  <c r="N94" i="10" s="1"/>
  <c r="K92" i="10"/>
  <c r="K93" i="10" s="1"/>
  <c r="K94" i="10" s="1"/>
  <c r="K95" i="10" s="1"/>
  <c r="K96" i="10" s="1"/>
  <c r="K97" i="10" s="1"/>
  <c r="K98" i="10" s="1"/>
  <c r="K99" i="10" s="1"/>
  <c r="K100" i="10" s="1"/>
  <c r="Q92" i="10"/>
  <c r="H92" i="10"/>
  <c r="L102" i="10"/>
  <c r="L103" i="10" s="1"/>
  <c r="K102" i="10"/>
  <c r="U221" i="8"/>
  <c r="Y82" i="10"/>
  <c r="Y92" i="10"/>
  <c r="Z93" i="9"/>
  <c r="Z94" i="9" s="1"/>
  <c r="P103" i="9"/>
  <c r="O103" i="8"/>
  <c r="O104" i="8" s="1"/>
  <c r="N221" i="8"/>
  <c r="V83" i="8"/>
  <c r="N93" i="9"/>
  <c r="W103" i="8"/>
  <c r="W104" i="8" s="1"/>
  <c r="Z221" i="8"/>
  <c r="V221" i="8"/>
  <c r="N83" i="8"/>
  <c r="Z93" i="8"/>
  <c r="Z94" i="8" s="1"/>
  <c r="X83" i="8"/>
  <c r="P103" i="8"/>
  <c r="X93" i="8"/>
  <c r="X94" i="8" s="1"/>
  <c r="S221" i="8"/>
  <c r="T103" i="8"/>
  <c r="V103" i="9"/>
  <c r="R93" i="9"/>
  <c r="P93" i="8"/>
  <c r="M103" i="9"/>
  <c r="N103" i="9"/>
  <c r="M103" i="8"/>
  <c r="V93" i="9"/>
  <c r="Y221" i="8"/>
  <c r="Z103" i="8"/>
  <c r="V93" i="8"/>
  <c r="V94" i="8" s="1"/>
  <c r="P221" i="8"/>
  <c r="X103" i="9"/>
  <c r="M93" i="8"/>
  <c r="M94" i="8" s="1"/>
  <c r="R221" i="8"/>
  <c r="T93" i="8"/>
  <c r="Q103" i="8"/>
  <c r="Q104" i="8" s="1"/>
  <c r="Q221" i="8"/>
  <c r="S83" i="9"/>
  <c r="L221" i="8"/>
  <c r="Y85" i="9"/>
  <c r="L103" i="9"/>
  <c r="L104" i="9" s="1"/>
  <c r="R103" i="8"/>
  <c r="L83" i="9"/>
  <c r="E214" i="11"/>
  <c r="U93" i="9"/>
  <c r="U93" i="8"/>
  <c r="O93" i="8"/>
  <c r="W93" i="8"/>
  <c r="T83" i="9"/>
  <c r="S103" i="8"/>
  <c r="N93" i="8"/>
  <c r="H241" i="10"/>
  <c r="X103" i="8"/>
  <c r="E184" i="11"/>
  <c r="R83" i="8"/>
  <c r="Y231" i="10"/>
  <c r="Y232" i="10" s="1"/>
  <c r="Y233" i="10" s="1"/>
  <c r="Y234" i="10" s="1"/>
  <c r="Y235" i="10" s="1"/>
  <c r="Y236" i="10" s="1"/>
  <c r="Y237" i="10" s="1"/>
  <c r="Y238" i="10" s="1"/>
  <c r="E204" i="11"/>
  <c r="L103" i="8"/>
  <c r="Z83" i="9"/>
  <c r="N103" i="8"/>
  <c r="V103" i="8"/>
  <c r="Q93" i="8"/>
  <c r="E194" i="11"/>
  <c r="P83" i="9"/>
  <c r="L93" i="9"/>
  <c r="L94" i="9" s="1"/>
  <c r="S93" i="8"/>
  <c r="L93" i="8"/>
  <c r="R93" i="8"/>
  <c r="Y93" i="8"/>
  <c r="Y103" i="8"/>
  <c r="U103" i="8"/>
  <c r="Q231" i="10"/>
  <c r="Q232" i="10" s="1"/>
  <c r="Q233" i="10" s="1"/>
  <c r="Q234" i="10" s="1"/>
  <c r="Q235" i="10" s="1"/>
  <c r="Q236" i="10" s="1"/>
  <c r="Q237" i="10" s="1"/>
  <c r="Q238" i="10" s="1"/>
  <c r="W221" i="8"/>
  <c r="L222" i="9"/>
  <c r="S241" i="10"/>
  <c r="S242" i="10" s="1"/>
  <c r="S243" i="10" s="1"/>
  <c r="S244" i="10" s="1"/>
  <c r="S245" i="10" s="1"/>
  <c r="S246" i="10" s="1"/>
  <c r="S247" i="10" s="1"/>
  <c r="S248" i="10" s="1"/>
  <c r="R242" i="9"/>
  <c r="S243" i="9"/>
  <c r="S231" i="10"/>
  <c r="S232" i="10" s="1"/>
  <c r="S233" i="10" s="1"/>
  <c r="S234" i="10" s="1"/>
  <c r="S235" i="10" s="1"/>
  <c r="S236" i="10" s="1"/>
  <c r="S237" i="10" s="1"/>
  <c r="S238" i="10" s="1"/>
  <c r="N221" i="9"/>
  <c r="W221" i="10"/>
  <c r="W222" i="10" s="1"/>
  <c r="W223" i="10" s="1"/>
  <c r="W224" i="10" s="1"/>
  <c r="W225" i="10" s="1"/>
  <c r="W226" i="10" s="1"/>
  <c r="W227" i="10" s="1"/>
  <c r="W228" i="10" s="1"/>
  <c r="T221" i="8"/>
  <c r="N231" i="10"/>
  <c r="Y221" i="10"/>
  <c r="Y222" i="10" s="1"/>
  <c r="Y223" i="10" s="1"/>
  <c r="Y224" i="10" s="1"/>
  <c r="Y225" i="10" s="1"/>
  <c r="Y226" i="10" s="1"/>
  <c r="Y227" i="10" s="1"/>
  <c r="Y228" i="10" s="1"/>
  <c r="O221" i="8"/>
  <c r="O242" i="9"/>
  <c r="L221" i="10"/>
  <c r="L222" i="10" s="1"/>
  <c r="L223" i="10" s="1"/>
  <c r="L224" i="10" s="1"/>
  <c r="L225" i="10" s="1"/>
  <c r="L226" i="10" s="1"/>
  <c r="L227" i="10" s="1"/>
  <c r="L228" i="10" s="1"/>
  <c r="N233" i="9"/>
  <c r="M241" i="10"/>
  <c r="M242" i="10" s="1"/>
  <c r="M243" i="10" s="1"/>
  <c r="M244" i="10" s="1"/>
  <c r="M245" i="10" s="1"/>
  <c r="M246" i="10" s="1"/>
  <c r="M247" i="10" s="1"/>
  <c r="M248" i="10" s="1"/>
  <c r="X221" i="8"/>
  <c r="O221" i="10"/>
  <c r="O222" i="10" s="1"/>
  <c r="O223" i="10" s="1"/>
  <c r="O224" i="10" s="1"/>
  <c r="O225" i="10" s="1"/>
  <c r="O226" i="10" s="1"/>
  <c r="O227" i="10" s="1"/>
  <c r="O228" i="10" s="1"/>
  <c r="T221" i="10"/>
  <c r="T222" i="10" s="1"/>
  <c r="T223" i="10" s="1"/>
  <c r="T224" i="10" s="1"/>
  <c r="T225" i="10" s="1"/>
  <c r="T226" i="10" s="1"/>
  <c r="T227" i="10" s="1"/>
  <c r="T228" i="10" s="1"/>
  <c r="O83" i="9"/>
  <c r="M93" i="9"/>
  <c r="W93" i="9"/>
  <c r="Q93" i="9"/>
  <c r="Y93" i="9"/>
  <c r="S103" i="9"/>
  <c r="Y103" i="9"/>
  <c r="T93" i="9"/>
  <c r="R103" i="9"/>
  <c r="W83" i="9"/>
  <c r="X93" i="9"/>
  <c r="V83" i="9"/>
  <c r="N83" i="9"/>
  <c r="P93" i="9"/>
  <c r="O104" i="9"/>
  <c r="T104" i="9"/>
  <c r="Q83" i="8"/>
  <c r="T83" i="8"/>
  <c r="W83" i="8"/>
  <c r="S83" i="8"/>
  <c r="U83" i="9"/>
  <c r="X83" i="9"/>
  <c r="W104" i="9"/>
  <c r="S93" i="9"/>
  <c r="O83" i="8"/>
  <c r="M83" i="8"/>
  <c r="U103" i="9"/>
  <c r="Q83" i="9"/>
  <c r="O93" i="9"/>
  <c r="Z103" i="9"/>
  <c r="M83" i="9"/>
  <c r="C241" i="8"/>
  <c r="C240" i="11"/>
  <c r="C240" i="10"/>
  <c r="C48" i="8"/>
  <c r="C47" i="10"/>
  <c r="G47" i="10" s="1"/>
  <c r="C47" i="11"/>
  <c r="C254" i="8"/>
  <c r="C253" i="11"/>
  <c r="C253" i="10"/>
  <c r="C274" i="8"/>
  <c r="C273" i="11"/>
  <c r="C273" i="10"/>
  <c r="C231" i="8"/>
  <c r="C230" i="11"/>
  <c r="C230" i="10"/>
  <c r="C221" i="8"/>
  <c r="C220" i="10"/>
  <c r="C220" i="11"/>
  <c r="C264" i="8"/>
  <c r="C263" i="10"/>
  <c r="C263" i="11"/>
  <c r="C196" i="8"/>
  <c r="C195" i="10"/>
  <c r="C195" i="11"/>
  <c r="C116" i="8"/>
  <c r="C115" i="11"/>
  <c r="C115" i="10"/>
  <c r="C115" i="9"/>
  <c r="C195" i="9"/>
  <c r="C206" i="8"/>
  <c r="C205" i="10"/>
  <c r="C205" i="11"/>
  <c r="C173" i="8"/>
  <c r="C172" i="11"/>
  <c r="C172" i="10"/>
  <c r="E172" i="10" s="1"/>
  <c r="G172" i="10" s="1"/>
  <c r="C68" i="8"/>
  <c r="C32" i="8" s="1"/>
  <c r="C67" i="11"/>
  <c r="C31" i="11" s="1"/>
  <c r="C67" i="10"/>
  <c r="G67" i="10" s="1"/>
  <c r="C186" i="8"/>
  <c r="C185" i="11"/>
  <c r="C185" i="10"/>
  <c r="C185" i="9"/>
  <c r="C67" i="9"/>
  <c r="G67" i="9" s="1"/>
  <c r="C126" i="8"/>
  <c r="C125" i="11"/>
  <c r="C125" i="10"/>
  <c r="C125" i="9"/>
  <c r="J102" i="8"/>
  <c r="J92" i="8"/>
  <c r="J93" i="8" s="1"/>
  <c r="J94" i="8" s="1"/>
  <c r="J95" i="8" s="1"/>
  <c r="J96" i="8" s="1"/>
  <c r="J97" i="8" s="1"/>
  <c r="J98" i="8" s="1"/>
  <c r="J99" i="8" s="1"/>
  <c r="J100" i="8" s="1"/>
  <c r="C172" i="9"/>
  <c r="E172" i="9" s="1"/>
  <c r="C136" i="8"/>
  <c r="C135" i="10"/>
  <c r="C135" i="11"/>
  <c r="C153" i="8"/>
  <c r="C152" i="10"/>
  <c r="C152" i="11"/>
  <c r="C163" i="8"/>
  <c r="C162" i="11"/>
  <c r="C162" i="10"/>
  <c r="E162" i="10" s="1"/>
  <c r="G162" i="10" s="1"/>
  <c r="C162" i="9"/>
  <c r="E162" i="9" s="1"/>
  <c r="C58" i="8"/>
  <c r="C22" i="8" s="1"/>
  <c r="C57" i="11"/>
  <c r="C21" i="11" s="1"/>
  <c r="C57" i="10"/>
  <c r="G57" i="10" s="1"/>
  <c r="C57" i="9"/>
  <c r="G57" i="9" s="1"/>
  <c r="J242" i="10"/>
  <c r="K241" i="10"/>
  <c r="K242" i="10" s="1"/>
  <c r="K243" i="10" s="1"/>
  <c r="K244" i="10" s="1"/>
  <c r="K245" i="10" s="1"/>
  <c r="K246" i="10" s="1"/>
  <c r="K247" i="10" s="1"/>
  <c r="K248" i="10" s="1"/>
  <c r="J231" i="10"/>
  <c r="J232" i="10" s="1"/>
  <c r="J233" i="10" s="1"/>
  <c r="J234" i="10" s="1"/>
  <c r="J235" i="10" s="1"/>
  <c r="J236" i="10" s="1"/>
  <c r="J237" i="10" s="1"/>
  <c r="J238" i="10" s="1"/>
  <c r="H221" i="10"/>
  <c r="K222" i="10"/>
  <c r="K223" i="10" s="1"/>
  <c r="K224" i="10" s="1"/>
  <c r="K225" i="10" s="1"/>
  <c r="K226" i="10" s="1"/>
  <c r="K227" i="10" s="1"/>
  <c r="K228" i="10" s="1"/>
  <c r="K232" i="10"/>
  <c r="K233" i="10" s="1"/>
  <c r="K234" i="10" s="1"/>
  <c r="K235" i="10" s="1"/>
  <c r="K236" i="10" s="1"/>
  <c r="K237" i="10" s="1"/>
  <c r="K238" i="10" s="1"/>
  <c r="H231" i="10"/>
  <c r="K102" i="8"/>
  <c r="K92" i="8"/>
  <c r="K93" i="8" s="1"/>
  <c r="K94" i="8" s="1"/>
  <c r="K95" i="8" s="1"/>
  <c r="K96" i="8" s="1"/>
  <c r="K97" i="8" s="1"/>
  <c r="K98" i="8" s="1"/>
  <c r="K99" i="8" s="1"/>
  <c r="K100" i="8" s="1"/>
  <c r="H103" i="9"/>
  <c r="K82" i="8"/>
  <c r="J82" i="8"/>
  <c r="I102" i="8"/>
  <c r="I92" i="8"/>
  <c r="I93" i="8" s="1"/>
  <c r="I94" i="8" s="1"/>
  <c r="I95" i="8" s="1"/>
  <c r="I96" i="8" s="1"/>
  <c r="I97" i="8" s="1"/>
  <c r="I98" i="8" s="1"/>
  <c r="I99" i="8" s="1"/>
  <c r="I100" i="8" s="1"/>
  <c r="I82" i="8"/>
  <c r="H92" i="9"/>
  <c r="H240" i="9"/>
  <c r="H82" i="9"/>
  <c r="H230" i="9"/>
  <c r="J230" i="8"/>
  <c r="J231" i="8" s="1"/>
  <c r="J232" i="8" s="1"/>
  <c r="J233" i="8" s="1"/>
  <c r="J234" i="8" s="1"/>
  <c r="J235" i="8" s="1"/>
  <c r="J236" i="8" s="1"/>
  <c r="J237" i="8" s="1"/>
  <c r="J238" i="8" s="1"/>
  <c r="I230" i="8"/>
  <c r="I231" i="8" s="1"/>
  <c r="I232" i="8" s="1"/>
  <c r="I233" i="8" s="1"/>
  <c r="I234" i="8" s="1"/>
  <c r="I235" i="8" s="1"/>
  <c r="I236" i="8" s="1"/>
  <c r="I237" i="8" s="1"/>
  <c r="I238" i="8" s="1"/>
  <c r="H240" i="8"/>
  <c r="I220" i="8"/>
  <c r="J240" i="8"/>
  <c r="J241" i="8" s="1"/>
  <c r="J242" i="8" s="1"/>
  <c r="J243" i="8" s="1"/>
  <c r="J244" i="8" s="1"/>
  <c r="J245" i="8" s="1"/>
  <c r="J246" i="8" s="1"/>
  <c r="J247" i="8" s="1"/>
  <c r="J248" i="8" s="1"/>
  <c r="I240" i="8"/>
  <c r="I241" i="8" s="1"/>
  <c r="I242" i="8" s="1"/>
  <c r="I243" i="8" s="1"/>
  <c r="I244" i="8" s="1"/>
  <c r="I245" i="8" s="1"/>
  <c r="I246" i="8" s="1"/>
  <c r="I247" i="8" s="1"/>
  <c r="I248" i="8" s="1"/>
  <c r="J220" i="8"/>
  <c r="K240" i="8"/>
  <c r="K241" i="8" s="1"/>
  <c r="K242" i="8" s="1"/>
  <c r="K243" i="8" s="1"/>
  <c r="K244" i="8" s="1"/>
  <c r="K245" i="8" s="1"/>
  <c r="K246" i="8" s="1"/>
  <c r="K247" i="8" s="1"/>
  <c r="K248" i="8" s="1"/>
  <c r="K230" i="8"/>
  <c r="K231" i="8" s="1"/>
  <c r="K232" i="8" s="1"/>
  <c r="K233" i="8" s="1"/>
  <c r="K234" i="8" s="1"/>
  <c r="K235" i="8" s="1"/>
  <c r="K236" i="8" s="1"/>
  <c r="K237" i="8" s="1"/>
  <c r="K238" i="8" s="1"/>
  <c r="K220" i="8"/>
  <c r="H230" i="8"/>
  <c r="H220" i="8"/>
  <c r="E195" i="8"/>
  <c r="E195" i="15" s="1"/>
  <c r="E205" i="8"/>
  <c r="E205" i="15" s="1"/>
  <c r="E185" i="8"/>
  <c r="E185" i="15" s="1"/>
  <c r="C102" i="8"/>
  <c r="C92" i="8"/>
  <c r="C82" i="8"/>
  <c r="E252" i="8"/>
  <c r="G252" i="8" s="1"/>
  <c r="E262" i="8"/>
  <c r="G262" i="8" s="1"/>
  <c r="E272" i="8"/>
  <c r="G272" i="8" s="1"/>
  <c r="E282" i="8"/>
  <c r="G282" i="8" s="1"/>
  <c r="AA154" i="8" l="1"/>
  <c r="AA164" i="8"/>
  <c r="F76" i="10"/>
  <c r="H47" i="9"/>
  <c r="G47" i="9"/>
  <c r="F221" i="10"/>
  <c r="G83" i="10"/>
  <c r="G94" i="10"/>
  <c r="G106" i="10"/>
  <c r="L136" i="8"/>
  <c r="M136" i="8"/>
  <c r="P136" i="8"/>
  <c r="E127" i="11"/>
  <c r="R136" i="8"/>
  <c r="U136" i="8"/>
  <c r="E117" i="8"/>
  <c r="G116" i="8"/>
  <c r="Y136" i="8"/>
  <c r="S136" i="8"/>
  <c r="E137" i="8"/>
  <c r="G137" i="8" s="1"/>
  <c r="E141" i="11"/>
  <c r="V136" i="8"/>
  <c r="X136" i="8"/>
  <c r="Z136" i="8"/>
  <c r="E121" i="15"/>
  <c r="N136" i="8"/>
  <c r="T136" i="8"/>
  <c r="E117" i="11"/>
  <c r="F46" i="10"/>
  <c r="F241" i="10"/>
  <c r="F82" i="10"/>
  <c r="F231" i="10"/>
  <c r="F230" i="8"/>
  <c r="F144" i="10"/>
  <c r="H103" i="10"/>
  <c r="F102" i="10"/>
  <c r="H93" i="10"/>
  <c r="F92" i="10"/>
  <c r="F144" i="9"/>
  <c r="F56" i="9"/>
  <c r="F230" i="9"/>
  <c r="F240" i="9"/>
  <c r="F240" i="8"/>
  <c r="F66" i="9"/>
  <c r="H221" i="9"/>
  <c r="F220" i="9"/>
  <c r="F220" i="8"/>
  <c r="F114" i="8"/>
  <c r="B23" i="12"/>
  <c r="B66" i="12"/>
  <c r="B33" i="12"/>
  <c r="B76" i="12"/>
  <c r="V222" i="8"/>
  <c r="V223" i="8" s="1"/>
  <c r="U282" i="8"/>
  <c r="E282" i="15"/>
  <c r="Z222" i="8"/>
  <c r="M272" i="8"/>
  <c r="E272" i="15"/>
  <c r="S116" i="8"/>
  <c r="Y116" i="8"/>
  <c r="Q262" i="8"/>
  <c r="E262" i="15"/>
  <c r="I221" i="8"/>
  <c r="W116" i="8"/>
  <c r="Z116" i="8"/>
  <c r="U116" i="8"/>
  <c r="J221" i="8"/>
  <c r="M116" i="8"/>
  <c r="O116" i="8"/>
  <c r="P222" i="8"/>
  <c r="R252" i="8"/>
  <c r="E252" i="15"/>
  <c r="T116" i="8"/>
  <c r="V116" i="8"/>
  <c r="K221" i="8"/>
  <c r="Q116" i="8"/>
  <c r="P116" i="8"/>
  <c r="U84" i="8"/>
  <c r="U85" i="8" s="1"/>
  <c r="R116" i="8"/>
  <c r="L116" i="8"/>
  <c r="C11" i="9"/>
  <c r="I47" i="9"/>
  <c r="Q47" i="9"/>
  <c r="Y47" i="9"/>
  <c r="R47" i="9"/>
  <c r="M47" i="9"/>
  <c r="V47" i="9"/>
  <c r="K47" i="9"/>
  <c r="W47" i="9"/>
  <c r="P47" i="9"/>
  <c r="L47" i="9"/>
  <c r="N47" i="9"/>
  <c r="O47" i="9"/>
  <c r="S47" i="9"/>
  <c r="U47" i="9"/>
  <c r="X47" i="9"/>
  <c r="T47" i="9"/>
  <c r="J47" i="9"/>
  <c r="L57" i="9"/>
  <c r="T57" i="9"/>
  <c r="P57" i="9"/>
  <c r="X57" i="9"/>
  <c r="Q57" i="9"/>
  <c r="K57" i="9"/>
  <c r="V57" i="9"/>
  <c r="R57" i="9"/>
  <c r="S57" i="9"/>
  <c r="U57" i="9"/>
  <c r="H57" i="9"/>
  <c r="I57" i="9"/>
  <c r="W57" i="9"/>
  <c r="M57" i="9"/>
  <c r="Z57" i="9"/>
  <c r="N57" i="9"/>
  <c r="Y57" i="9"/>
  <c r="J57" i="9"/>
  <c r="O57" i="9"/>
  <c r="K57" i="10"/>
  <c r="S57" i="10"/>
  <c r="L57" i="10"/>
  <c r="T57" i="10"/>
  <c r="O57" i="10"/>
  <c r="W57" i="10"/>
  <c r="Q57" i="10"/>
  <c r="J57" i="10"/>
  <c r="X57" i="10"/>
  <c r="M57" i="10"/>
  <c r="U57" i="10"/>
  <c r="Y57" i="10"/>
  <c r="Z57" i="10"/>
  <c r="I57" i="10"/>
  <c r="P57" i="10"/>
  <c r="H57" i="10"/>
  <c r="R57" i="10"/>
  <c r="V57" i="10"/>
  <c r="N57" i="10"/>
  <c r="P67" i="10"/>
  <c r="X67" i="10"/>
  <c r="K67" i="10"/>
  <c r="S67" i="10"/>
  <c r="M67" i="10"/>
  <c r="W67" i="10"/>
  <c r="H67" i="10"/>
  <c r="R67" i="10"/>
  <c r="I67" i="10"/>
  <c r="V67" i="10"/>
  <c r="O67" i="10"/>
  <c r="T67" i="10"/>
  <c r="U67" i="10"/>
  <c r="Y67" i="10"/>
  <c r="Z67" i="10"/>
  <c r="L67" i="10"/>
  <c r="N67" i="10"/>
  <c r="Q67" i="10"/>
  <c r="J67" i="10"/>
  <c r="O47" i="10"/>
  <c r="W47" i="10"/>
  <c r="P47" i="10"/>
  <c r="X47" i="10"/>
  <c r="K47" i="10"/>
  <c r="S47" i="10"/>
  <c r="R47" i="10"/>
  <c r="H47" i="10"/>
  <c r="L47" i="10"/>
  <c r="Y47" i="10"/>
  <c r="U47" i="10"/>
  <c r="M47" i="10"/>
  <c r="V47" i="10"/>
  <c r="Z47" i="10"/>
  <c r="I47" i="10"/>
  <c r="N47" i="10"/>
  <c r="Q47" i="10"/>
  <c r="T47" i="10"/>
  <c r="J47" i="10"/>
  <c r="J67" i="9"/>
  <c r="R67" i="9"/>
  <c r="Z67" i="9"/>
  <c r="N67" i="9"/>
  <c r="V67" i="9"/>
  <c r="P67" i="9"/>
  <c r="Q67" i="9"/>
  <c r="S67" i="9"/>
  <c r="T67" i="9"/>
  <c r="I67" i="9"/>
  <c r="L67" i="9"/>
  <c r="W67" i="9"/>
  <c r="M67" i="9"/>
  <c r="X67" i="9"/>
  <c r="K67" i="9"/>
  <c r="O67" i="9"/>
  <c r="U67" i="9"/>
  <c r="Y67" i="9"/>
  <c r="H67" i="9"/>
  <c r="E49" i="8"/>
  <c r="E49" i="15" s="1"/>
  <c r="E48" i="11"/>
  <c r="E69" i="8"/>
  <c r="E69" i="15" s="1"/>
  <c r="E68" i="11"/>
  <c r="E59" i="8"/>
  <c r="E59" i="15" s="1"/>
  <c r="E58" i="11"/>
  <c r="Z46" i="9"/>
  <c r="Z76" i="9" s="1"/>
  <c r="L46" i="9"/>
  <c r="L76" i="9" s="1"/>
  <c r="T46" i="9"/>
  <c r="T76" i="9" s="1"/>
  <c r="J46" i="9"/>
  <c r="J76" i="9" s="1"/>
  <c r="M46" i="9"/>
  <c r="M76" i="9" s="1"/>
  <c r="U46" i="9"/>
  <c r="U76" i="9" s="1"/>
  <c r="I46" i="9"/>
  <c r="I76" i="9" s="1"/>
  <c r="X46" i="9"/>
  <c r="X76" i="9" s="1"/>
  <c r="Q46" i="9"/>
  <c r="Q76" i="9" s="1"/>
  <c r="Y46" i="9"/>
  <c r="Y76" i="9" s="1"/>
  <c r="R46" i="9"/>
  <c r="R76" i="9" s="1"/>
  <c r="K46" i="9"/>
  <c r="K76" i="9" s="1"/>
  <c r="N46" i="9"/>
  <c r="N76" i="9" s="1"/>
  <c r="V46" i="9"/>
  <c r="V76" i="9" s="1"/>
  <c r="O46" i="9"/>
  <c r="O76" i="9" s="1"/>
  <c r="W46" i="9"/>
  <c r="W76" i="9" s="1"/>
  <c r="P46" i="9"/>
  <c r="P76" i="9" s="1"/>
  <c r="S46" i="9"/>
  <c r="S76" i="9" s="1"/>
  <c r="E152" i="9"/>
  <c r="V221" i="9"/>
  <c r="V222" i="9" s="1"/>
  <c r="E152" i="10"/>
  <c r="G152" i="10" s="1"/>
  <c r="AA174" i="8"/>
  <c r="AA174" i="10"/>
  <c r="AA164" i="10"/>
  <c r="AA165" i="10" s="1"/>
  <c r="AA155" i="10"/>
  <c r="AA174" i="9"/>
  <c r="AA155" i="9"/>
  <c r="AA164" i="9"/>
  <c r="L84" i="8"/>
  <c r="O93" i="10"/>
  <c r="O94" i="10" s="1"/>
  <c r="C48" i="9"/>
  <c r="G48" i="9" s="1"/>
  <c r="C12" i="8"/>
  <c r="Z84" i="8"/>
  <c r="I83" i="8"/>
  <c r="I115" i="8"/>
  <c r="N116" i="8"/>
  <c r="K103" i="8"/>
  <c r="K135" i="8"/>
  <c r="X84" i="8"/>
  <c r="X116" i="8"/>
  <c r="J125" i="8"/>
  <c r="I125" i="8"/>
  <c r="J83" i="8"/>
  <c r="J115" i="8"/>
  <c r="J103" i="8"/>
  <c r="J135" i="8"/>
  <c r="Y84" i="8"/>
  <c r="Q136" i="8"/>
  <c r="K83" i="8"/>
  <c r="K115" i="8"/>
  <c r="P84" i="8"/>
  <c r="K125" i="8"/>
  <c r="O136" i="8"/>
  <c r="C11" i="11"/>
  <c r="I103" i="8"/>
  <c r="I135" i="8"/>
  <c r="W136" i="8"/>
  <c r="E127" i="8"/>
  <c r="G127" i="8" s="1"/>
  <c r="P126" i="8"/>
  <c r="X126" i="8"/>
  <c r="Q126" i="8"/>
  <c r="Y126" i="8"/>
  <c r="S126" i="8"/>
  <c r="R126" i="8"/>
  <c r="Z126" i="8"/>
  <c r="N126" i="8"/>
  <c r="V126" i="8"/>
  <c r="J126" i="8"/>
  <c r="O126" i="8"/>
  <c r="W126" i="8"/>
  <c r="U126" i="8"/>
  <c r="I126" i="8"/>
  <c r="K126" i="8"/>
  <c r="M126" i="8"/>
  <c r="T126" i="8"/>
  <c r="L126" i="8"/>
  <c r="E138" i="8"/>
  <c r="G138" i="8" s="1"/>
  <c r="P93" i="10"/>
  <c r="U222" i="8"/>
  <c r="Z93" i="10"/>
  <c r="Z83" i="10"/>
  <c r="P104" i="8"/>
  <c r="Q83" i="10"/>
  <c r="Q84" i="10" s="1"/>
  <c r="P104" i="10"/>
  <c r="N83" i="10"/>
  <c r="I83" i="10"/>
  <c r="I84" i="10" s="1"/>
  <c r="I85" i="10" s="1"/>
  <c r="I86" i="10" s="1"/>
  <c r="I87" i="10" s="1"/>
  <c r="I88" i="10" s="1"/>
  <c r="I89" i="10" s="1"/>
  <c r="I90" i="10" s="1"/>
  <c r="T83" i="10"/>
  <c r="U83" i="10"/>
  <c r="U84" i="10" s="1"/>
  <c r="I103" i="10"/>
  <c r="I104" i="10" s="1"/>
  <c r="I105" i="10" s="1"/>
  <c r="I106" i="10" s="1"/>
  <c r="I107" i="10" s="1"/>
  <c r="I108" i="10" s="1"/>
  <c r="I109" i="10" s="1"/>
  <c r="I110" i="10" s="1"/>
  <c r="O103" i="10"/>
  <c r="M222" i="8"/>
  <c r="X93" i="10"/>
  <c r="T103" i="10"/>
  <c r="O83" i="10"/>
  <c r="V93" i="10"/>
  <c r="M93" i="10"/>
  <c r="M94" i="10" s="1"/>
  <c r="N103" i="10"/>
  <c r="N104" i="10" s="1"/>
  <c r="R83" i="10"/>
  <c r="R84" i="10" s="1"/>
  <c r="W83" i="10"/>
  <c r="W84" i="10" s="1"/>
  <c r="W85" i="10" s="1"/>
  <c r="Q104" i="9"/>
  <c r="V83" i="10"/>
  <c r="V84" i="10" s="1"/>
  <c r="Y83" i="10"/>
  <c r="Y84" i="10" s="1"/>
  <c r="Y85" i="10" s="1"/>
  <c r="W103" i="10"/>
  <c r="L222" i="8"/>
  <c r="L262" i="8"/>
  <c r="U103" i="10"/>
  <c r="U104" i="10" s="1"/>
  <c r="Z262" i="8"/>
  <c r="P282" i="8"/>
  <c r="M83" i="10"/>
  <c r="X262" i="8"/>
  <c r="Z282" i="8"/>
  <c r="X83" i="10"/>
  <c r="W252" i="8"/>
  <c r="V103" i="10"/>
  <c r="V104" i="10" s="1"/>
  <c r="M103" i="10"/>
  <c r="M104" i="10" s="1"/>
  <c r="Q252" i="8"/>
  <c r="Y93" i="10"/>
  <c r="Y94" i="10" s="1"/>
  <c r="Y95" i="10" s="1"/>
  <c r="I252" i="8"/>
  <c r="O262" i="8"/>
  <c r="Y252" i="8"/>
  <c r="K252" i="8"/>
  <c r="H83" i="10"/>
  <c r="L84" i="10"/>
  <c r="O252" i="8"/>
  <c r="L252" i="8"/>
  <c r="H252" i="8"/>
  <c r="S104" i="10"/>
  <c r="Z103" i="10"/>
  <c r="Z95" i="9"/>
  <c r="W272" i="8"/>
  <c r="E253" i="8"/>
  <c r="G253" i="8" s="1"/>
  <c r="W262" i="8"/>
  <c r="R104" i="10"/>
  <c r="J282" i="8"/>
  <c r="V262" i="8"/>
  <c r="U252" i="8"/>
  <c r="K272" i="8"/>
  <c r="I262" i="8"/>
  <c r="S262" i="8"/>
  <c r="Q93" i="10"/>
  <c r="Q94" i="10" s="1"/>
  <c r="P272" i="8"/>
  <c r="V252" i="8"/>
  <c r="N84" i="8"/>
  <c r="Q272" i="8"/>
  <c r="K262" i="8"/>
  <c r="N94" i="9"/>
  <c r="T262" i="8"/>
  <c r="N272" i="8"/>
  <c r="Z252" i="8"/>
  <c r="R93" i="10"/>
  <c r="K103" i="10"/>
  <c r="K104" i="10" s="1"/>
  <c r="K105" i="10" s="1"/>
  <c r="K106" i="10" s="1"/>
  <c r="K107" i="10" s="1"/>
  <c r="K108" i="10" s="1"/>
  <c r="K109" i="10" s="1"/>
  <c r="K110" i="10" s="1"/>
  <c r="O272" i="8"/>
  <c r="E272" i="11"/>
  <c r="M282" i="8"/>
  <c r="T282" i="8"/>
  <c r="J262" i="8"/>
  <c r="K282" i="8"/>
  <c r="J272" i="8"/>
  <c r="N262" i="8"/>
  <c r="P262" i="8"/>
  <c r="R272" i="8"/>
  <c r="X272" i="8"/>
  <c r="X252" i="8"/>
  <c r="P252" i="8"/>
  <c r="L282" i="8"/>
  <c r="S282" i="8"/>
  <c r="V84" i="8"/>
  <c r="I282" i="8"/>
  <c r="Z272" i="8"/>
  <c r="W282" i="8"/>
  <c r="H272" i="8"/>
  <c r="E252" i="11"/>
  <c r="P104" i="9"/>
  <c r="P105" i="9" s="1"/>
  <c r="U262" i="8"/>
  <c r="E262" i="11"/>
  <c r="V272" i="8"/>
  <c r="T272" i="8"/>
  <c r="T252" i="8"/>
  <c r="M252" i="8"/>
  <c r="X282" i="8"/>
  <c r="O282" i="8"/>
  <c r="E273" i="8"/>
  <c r="G273" i="8" s="1"/>
  <c r="N282" i="8"/>
  <c r="Q282" i="8"/>
  <c r="L272" i="8"/>
  <c r="Y282" i="8"/>
  <c r="I272" i="8"/>
  <c r="J252" i="8"/>
  <c r="H262" i="8"/>
  <c r="M262" i="8"/>
  <c r="R262" i="8"/>
  <c r="S272" i="8"/>
  <c r="U272" i="8"/>
  <c r="N252" i="8"/>
  <c r="S252" i="8"/>
  <c r="V282" i="8"/>
  <c r="E282" i="11"/>
  <c r="E263" i="8"/>
  <c r="G263" i="8" s="1"/>
  <c r="H282" i="8"/>
  <c r="Y262" i="8"/>
  <c r="R84" i="9"/>
  <c r="R85" i="9" s="1"/>
  <c r="Y272" i="8"/>
  <c r="R282" i="8"/>
  <c r="C11" i="10"/>
  <c r="N222" i="8"/>
  <c r="C21" i="10"/>
  <c r="C31" i="10"/>
  <c r="R94" i="9"/>
  <c r="N104" i="9"/>
  <c r="Z104" i="8"/>
  <c r="Z105" i="8" s="1"/>
  <c r="T104" i="8"/>
  <c r="T105" i="8" s="1"/>
  <c r="S222" i="8"/>
  <c r="P94" i="8"/>
  <c r="P95" i="8" s="1"/>
  <c r="M104" i="9"/>
  <c r="V104" i="9"/>
  <c r="Y222" i="8"/>
  <c r="V94" i="9"/>
  <c r="M104" i="8"/>
  <c r="T94" i="8"/>
  <c r="R222" i="8"/>
  <c r="H242" i="10"/>
  <c r="F242" i="10" s="1"/>
  <c r="S84" i="9"/>
  <c r="X104" i="9"/>
  <c r="Q222" i="8"/>
  <c r="O105" i="8"/>
  <c r="H222" i="10"/>
  <c r="F222" i="10" s="1"/>
  <c r="C21" i="9"/>
  <c r="S94" i="8"/>
  <c r="H231" i="8"/>
  <c r="F231" i="8" s="1"/>
  <c r="V104" i="8"/>
  <c r="Q105" i="8"/>
  <c r="T94" i="10"/>
  <c r="W94" i="8"/>
  <c r="P84" i="10"/>
  <c r="Y86" i="9"/>
  <c r="Y94" i="8"/>
  <c r="Z84" i="9"/>
  <c r="X104" i="8"/>
  <c r="O94" i="8"/>
  <c r="M95" i="8"/>
  <c r="R94" i="8"/>
  <c r="X95" i="8"/>
  <c r="N94" i="8"/>
  <c r="Q94" i="8"/>
  <c r="S94" i="10"/>
  <c r="S84" i="10"/>
  <c r="Y104" i="10"/>
  <c r="L84" i="9"/>
  <c r="Y104" i="8"/>
  <c r="V95" i="8"/>
  <c r="X105" i="10"/>
  <c r="C31" i="9"/>
  <c r="P84" i="9"/>
  <c r="U104" i="8"/>
  <c r="N104" i="8"/>
  <c r="L242" i="9"/>
  <c r="L104" i="8"/>
  <c r="T84" i="9"/>
  <c r="W94" i="10"/>
  <c r="Z95" i="8"/>
  <c r="H231" i="9"/>
  <c r="Q104" i="10"/>
  <c r="W105" i="8"/>
  <c r="L94" i="8"/>
  <c r="H221" i="8"/>
  <c r="L94" i="10"/>
  <c r="H241" i="9"/>
  <c r="S104" i="8"/>
  <c r="R84" i="8"/>
  <c r="U94" i="9"/>
  <c r="L104" i="10"/>
  <c r="U94" i="10"/>
  <c r="U94" i="8"/>
  <c r="R104" i="8"/>
  <c r="N95" i="10"/>
  <c r="U222" i="9"/>
  <c r="V242" i="9"/>
  <c r="T243" i="9"/>
  <c r="R223" i="9"/>
  <c r="Y242" i="9"/>
  <c r="U243" i="9"/>
  <c r="O232" i="9"/>
  <c r="X222" i="9"/>
  <c r="X232" i="9"/>
  <c r="M235" i="9"/>
  <c r="T232" i="9"/>
  <c r="Z222" i="9"/>
  <c r="Q242" i="9"/>
  <c r="Z232" i="9"/>
  <c r="X244" i="9"/>
  <c r="W233" i="9"/>
  <c r="S233" i="9"/>
  <c r="N232" i="10"/>
  <c r="N242" i="9"/>
  <c r="S244" i="9"/>
  <c r="V232" i="9"/>
  <c r="L233" i="9"/>
  <c r="R243" i="9"/>
  <c r="N234" i="9"/>
  <c r="O223" i="9"/>
  <c r="W243" i="9"/>
  <c r="T223" i="9"/>
  <c r="X222" i="8"/>
  <c r="R232" i="9"/>
  <c r="O222" i="8"/>
  <c r="P244" i="9"/>
  <c r="P222" i="9"/>
  <c r="T222" i="8"/>
  <c r="Q233" i="9"/>
  <c r="U233" i="9"/>
  <c r="Z242" i="9"/>
  <c r="M243" i="9"/>
  <c r="L223" i="9"/>
  <c r="S222" i="9"/>
  <c r="W222" i="8"/>
  <c r="Y223" i="9"/>
  <c r="Y234" i="9"/>
  <c r="W223" i="9"/>
  <c r="N222" i="9"/>
  <c r="M222" i="9"/>
  <c r="P232" i="9"/>
  <c r="Q223" i="9"/>
  <c r="O243" i="9"/>
  <c r="P94" i="9"/>
  <c r="M94" i="9"/>
  <c r="M84" i="9"/>
  <c r="Q84" i="9"/>
  <c r="W105" i="9"/>
  <c r="O105" i="9"/>
  <c r="Q84" i="8"/>
  <c r="W84" i="8"/>
  <c r="S104" i="9"/>
  <c r="N84" i="9"/>
  <c r="L105" i="9"/>
  <c r="Y104" i="9"/>
  <c r="M84" i="8"/>
  <c r="V84" i="9"/>
  <c r="L95" i="9"/>
  <c r="O84" i="9"/>
  <c r="T94" i="9"/>
  <c r="U104" i="9"/>
  <c r="U84" i="9"/>
  <c r="Y94" i="9"/>
  <c r="O94" i="9"/>
  <c r="S94" i="9"/>
  <c r="X84" i="9"/>
  <c r="S84" i="8"/>
  <c r="X94" i="9"/>
  <c r="R104" i="9"/>
  <c r="Q94" i="9"/>
  <c r="T105" i="9"/>
  <c r="W84" i="9"/>
  <c r="Z104" i="9"/>
  <c r="O84" i="8"/>
  <c r="T84" i="8"/>
  <c r="W94" i="9"/>
  <c r="C49" i="8"/>
  <c r="C13" i="8" s="1"/>
  <c r="C48" i="10"/>
  <c r="G48" i="10" s="1"/>
  <c r="C83" i="8"/>
  <c r="C82" i="11"/>
  <c r="C82" i="10"/>
  <c r="C82" i="9"/>
  <c r="G82" i="9" s="1"/>
  <c r="F82" i="9" s="1"/>
  <c r="C265" i="8"/>
  <c r="C264" i="10"/>
  <c r="C264" i="11"/>
  <c r="C264" i="9"/>
  <c r="C242" i="8"/>
  <c r="C241" i="11"/>
  <c r="C241" i="10"/>
  <c r="C241" i="9"/>
  <c r="G241" i="9" s="1"/>
  <c r="C48" i="11"/>
  <c r="C232" i="8"/>
  <c r="C231" i="11"/>
  <c r="C231" i="10"/>
  <c r="C231" i="9"/>
  <c r="G231" i="9" s="1"/>
  <c r="C255" i="8"/>
  <c r="C254" i="11"/>
  <c r="C254" i="10"/>
  <c r="C254" i="9"/>
  <c r="C222" i="8"/>
  <c r="C221" i="11"/>
  <c r="C221" i="10"/>
  <c r="C221" i="9"/>
  <c r="G221" i="9" s="1"/>
  <c r="C275" i="8"/>
  <c r="C274" i="11"/>
  <c r="C274" i="10"/>
  <c r="C274" i="9"/>
  <c r="E196" i="8"/>
  <c r="E195" i="11"/>
  <c r="C102" i="10"/>
  <c r="C102" i="11"/>
  <c r="C102" i="9"/>
  <c r="G102" i="9" s="1"/>
  <c r="F102" i="9" s="1"/>
  <c r="E186" i="8"/>
  <c r="E186" i="15" s="1"/>
  <c r="E185" i="11"/>
  <c r="C154" i="8"/>
  <c r="C153" i="11"/>
  <c r="C153" i="10"/>
  <c r="E153" i="10" s="1"/>
  <c r="G153" i="10" s="1"/>
  <c r="C153" i="9"/>
  <c r="E153" i="9" s="1"/>
  <c r="E205" i="11"/>
  <c r="C59" i="8"/>
  <c r="C23" i="8" s="1"/>
  <c r="C58" i="11"/>
  <c r="C22" i="11" s="1"/>
  <c r="C58" i="10"/>
  <c r="G58" i="10" s="1"/>
  <c r="C58" i="9"/>
  <c r="G58" i="9" s="1"/>
  <c r="C117" i="8"/>
  <c r="C116" i="10"/>
  <c r="C116" i="11"/>
  <c r="C116" i="9"/>
  <c r="C127" i="8"/>
  <c r="C126" i="11"/>
  <c r="C126" i="10"/>
  <c r="C126" i="9"/>
  <c r="C187" i="8"/>
  <c r="C186" i="11"/>
  <c r="C186" i="10"/>
  <c r="C186" i="9"/>
  <c r="C83" i="11"/>
  <c r="C83" i="10"/>
  <c r="C83" i="9"/>
  <c r="G83" i="9" s="1"/>
  <c r="C174" i="8"/>
  <c r="C173" i="10"/>
  <c r="E173" i="10" s="1"/>
  <c r="G173" i="10" s="1"/>
  <c r="C173" i="11"/>
  <c r="C173" i="9"/>
  <c r="E173" i="9" s="1"/>
  <c r="C69" i="8"/>
  <c r="C33" i="8" s="1"/>
  <c r="C68" i="11"/>
  <c r="C32" i="11" s="1"/>
  <c r="C68" i="10"/>
  <c r="G68" i="10" s="1"/>
  <c r="C68" i="9"/>
  <c r="G68" i="9" s="1"/>
  <c r="C92" i="11"/>
  <c r="C92" i="10"/>
  <c r="C92" i="9"/>
  <c r="G92" i="9" s="1"/>
  <c r="F92" i="9" s="1"/>
  <c r="C137" i="8"/>
  <c r="C136" i="11"/>
  <c r="C136" i="10"/>
  <c r="C136" i="9"/>
  <c r="C50" i="8"/>
  <c r="C14" i="8" s="1"/>
  <c r="C49" i="11"/>
  <c r="C49" i="10"/>
  <c r="G49" i="10" s="1"/>
  <c r="C49" i="9"/>
  <c r="G49" i="9" s="1"/>
  <c r="C207" i="8"/>
  <c r="C206" i="10"/>
  <c r="C206" i="11"/>
  <c r="C206" i="9"/>
  <c r="C197" i="8"/>
  <c r="C196" i="10"/>
  <c r="C196" i="11"/>
  <c r="C196" i="9"/>
  <c r="C164" i="8"/>
  <c r="C163" i="11"/>
  <c r="C163" i="10"/>
  <c r="E163" i="10" s="1"/>
  <c r="G163" i="10" s="1"/>
  <c r="C163" i="9"/>
  <c r="E163" i="9" s="1"/>
  <c r="J243" i="10"/>
  <c r="H232" i="10"/>
  <c r="H104" i="9"/>
  <c r="C84" i="8"/>
  <c r="C93" i="8"/>
  <c r="C103" i="8"/>
  <c r="H83" i="9"/>
  <c r="H93" i="9"/>
  <c r="H241" i="8"/>
  <c r="F241" i="8" s="1"/>
  <c r="E206" i="8"/>
  <c r="E206" i="15" s="1"/>
  <c r="C87" i="2"/>
  <c r="X137" i="8" l="1"/>
  <c r="V137" i="8"/>
  <c r="M137" i="8"/>
  <c r="W137" i="8"/>
  <c r="R137" i="8"/>
  <c r="U137" i="8"/>
  <c r="P137" i="8"/>
  <c r="S137" i="8"/>
  <c r="O137" i="8"/>
  <c r="F232" i="10"/>
  <c r="F83" i="9"/>
  <c r="AA165" i="8"/>
  <c r="AA155" i="8"/>
  <c r="F76" i="9"/>
  <c r="F241" i="9"/>
  <c r="F231" i="9"/>
  <c r="G95" i="10"/>
  <c r="G84" i="10"/>
  <c r="G107" i="10"/>
  <c r="G108" i="10" s="1"/>
  <c r="G109" i="10" s="1"/>
  <c r="G110" i="10" s="1"/>
  <c r="F93" i="10"/>
  <c r="Q137" i="8"/>
  <c r="E122" i="15"/>
  <c r="L137" i="8"/>
  <c r="Y137" i="8"/>
  <c r="E118" i="8"/>
  <c r="U118" i="8" s="1"/>
  <c r="G117" i="8"/>
  <c r="E128" i="11"/>
  <c r="E142" i="11"/>
  <c r="N137" i="8"/>
  <c r="E118" i="11"/>
  <c r="F103" i="10"/>
  <c r="F67" i="10"/>
  <c r="F83" i="10"/>
  <c r="F57" i="10"/>
  <c r="F47" i="10"/>
  <c r="H104" i="10"/>
  <c r="H94" i="10"/>
  <c r="F67" i="9"/>
  <c r="F47" i="9"/>
  <c r="F252" i="8"/>
  <c r="F46" i="9"/>
  <c r="F282" i="8"/>
  <c r="F262" i="8"/>
  <c r="F272" i="8"/>
  <c r="F57" i="9"/>
  <c r="H222" i="9"/>
  <c r="F221" i="9"/>
  <c r="F221" i="8"/>
  <c r="B77" i="12"/>
  <c r="B34" i="12"/>
  <c r="B56" i="12"/>
  <c r="B13" i="12"/>
  <c r="B67" i="12"/>
  <c r="B24" i="12"/>
  <c r="Z223" i="8"/>
  <c r="P223" i="8"/>
  <c r="T117" i="8"/>
  <c r="S117" i="8"/>
  <c r="W263" i="8"/>
  <c r="E263" i="15"/>
  <c r="O117" i="8"/>
  <c r="W117" i="8"/>
  <c r="S223" i="8"/>
  <c r="N273" i="8"/>
  <c r="E273" i="15"/>
  <c r="E197" i="8"/>
  <c r="E197" i="15" s="1"/>
  <c r="E196" i="15"/>
  <c r="Z117" i="8"/>
  <c r="V117" i="8"/>
  <c r="K222" i="8"/>
  <c r="Q117" i="8"/>
  <c r="R117" i="8"/>
  <c r="U223" i="8"/>
  <c r="P117" i="8"/>
  <c r="U117" i="8"/>
  <c r="Q223" i="8"/>
  <c r="N253" i="8"/>
  <c r="E253" i="15"/>
  <c r="L117" i="8"/>
  <c r="M117" i="8"/>
  <c r="Y117" i="8"/>
  <c r="J222" i="8"/>
  <c r="I222" i="8"/>
  <c r="D44" i="11"/>
  <c r="D44" i="15"/>
  <c r="I58" i="10"/>
  <c r="Q58" i="10"/>
  <c r="Y58" i="10"/>
  <c r="J58" i="10"/>
  <c r="R58" i="10"/>
  <c r="Z58" i="10"/>
  <c r="M58" i="10"/>
  <c r="U58" i="10"/>
  <c r="L58" i="10"/>
  <c r="X58" i="10"/>
  <c r="H58" i="10"/>
  <c r="S58" i="10"/>
  <c r="K58" i="10"/>
  <c r="T58" i="10"/>
  <c r="N58" i="10"/>
  <c r="O58" i="10"/>
  <c r="V58" i="10"/>
  <c r="W58" i="10"/>
  <c r="P58" i="10"/>
  <c r="O48" i="9"/>
  <c r="W48" i="9"/>
  <c r="I48" i="9"/>
  <c r="R48" i="9"/>
  <c r="M48" i="9"/>
  <c r="V48" i="9"/>
  <c r="Q48" i="9"/>
  <c r="K48" i="9"/>
  <c r="X48" i="9"/>
  <c r="J48" i="9"/>
  <c r="Z48" i="9"/>
  <c r="L48" i="9"/>
  <c r="N48" i="9"/>
  <c r="P48" i="9"/>
  <c r="H48" i="9"/>
  <c r="T48" i="9"/>
  <c r="U48" i="9"/>
  <c r="S48" i="9"/>
  <c r="Y48" i="9"/>
  <c r="C13" i="9"/>
  <c r="M49" i="9"/>
  <c r="U49" i="9"/>
  <c r="I49" i="9"/>
  <c r="R49" i="9"/>
  <c r="N49" i="9"/>
  <c r="W49" i="9"/>
  <c r="K49" i="9"/>
  <c r="X49" i="9"/>
  <c r="Q49" i="9"/>
  <c r="Y49" i="9"/>
  <c r="J49" i="9"/>
  <c r="Z49" i="9"/>
  <c r="L49" i="9"/>
  <c r="O49" i="9"/>
  <c r="H49" i="9"/>
  <c r="S49" i="9"/>
  <c r="T49" i="9"/>
  <c r="P49" i="9"/>
  <c r="V49" i="9"/>
  <c r="C32" i="9"/>
  <c r="P68" i="9"/>
  <c r="X68" i="9"/>
  <c r="L68" i="9"/>
  <c r="T68" i="9"/>
  <c r="I68" i="9"/>
  <c r="S68" i="9"/>
  <c r="J68" i="9"/>
  <c r="U68" i="9"/>
  <c r="K68" i="9"/>
  <c r="W68" i="9"/>
  <c r="V68" i="9"/>
  <c r="M68" i="9"/>
  <c r="O68" i="9"/>
  <c r="Z68" i="9"/>
  <c r="Q68" i="9"/>
  <c r="Y68" i="9"/>
  <c r="H68" i="9"/>
  <c r="N68" i="9"/>
  <c r="R68" i="9"/>
  <c r="M48" i="10"/>
  <c r="U48" i="10"/>
  <c r="N48" i="10"/>
  <c r="V48" i="10"/>
  <c r="I48" i="10"/>
  <c r="Q48" i="10"/>
  <c r="Y48" i="10"/>
  <c r="L48" i="10"/>
  <c r="Z48" i="10"/>
  <c r="S48" i="10"/>
  <c r="T48" i="10"/>
  <c r="K48" i="10"/>
  <c r="H48" i="10"/>
  <c r="J48" i="10"/>
  <c r="O48" i="10"/>
  <c r="R48" i="10"/>
  <c r="W48" i="10"/>
  <c r="X48" i="10"/>
  <c r="P48" i="10"/>
  <c r="K49" i="10"/>
  <c r="S49" i="10"/>
  <c r="L49" i="10"/>
  <c r="T49" i="10"/>
  <c r="O49" i="10"/>
  <c r="W49" i="10"/>
  <c r="U49" i="10"/>
  <c r="H49" i="10"/>
  <c r="N49" i="10"/>
  <c r="Z49" i="10"/>
  <c r="R49" i="10"/>
  <c r="J49" i="10"/>
  <c r="I49" i="10"/>
  <c r="M49" i="10"/>
  <c r="Q49" i="10"/>
  <c r="P49" i="10"/>
  <c r="X49" i="10"/>
  <c r="Y49" i="10"/>
  <c r="V49" i="10"/>
  <c r="N68" i="10"/>
  <c r="V68" i="10"/>
  <c r="I68" i="10"/>
  <c r="Q68" i="10"/>
  <c r="Y68" i="10"/>
  <c r="P68" i="10"/>
  <c r="K68" i="10"/>
  <c r="U68" i="10"/>
  <c r="S68" i="10"/>
  <c r="L68" i="10"/>
  <c r="Z68" i="10"/>
  <c r="T68" i="10"/>
  <c r="W68" i="10"/>
  <c r="X68" i="10"/>
  <c r="H68" i="10"/>
  <c r="M68" i="10"/>
  <c r="O68" i="10"/>
  <c r="J68" i="10"/>
  <c r="R68" i="10"/>
  <c r="C22" i="9"/>
  <c r="J58" i="9"/>
  <c r="R58" i="9"/>
  <c r="Z58" i="9"/>
  <c r="N58" i="9"/>
  <c r="V58" i="9"/>
  <c r="I58" i="9"/>
  <c r="T58" i="9"/>
  <c r="O58" i="9"/>
  <c r="Y58" i="9"/>
  <c r="M58" i="9"/>
  <c r="P58" i="9"/>
  <c r="Q58" i="9"/>
  <c r="H58" i="9"/>
  <c r="S58" i="9"/>
  <c r="W58" i="9"/>
  <c r="K58" i="9"/>
  <c r="X58" i="9"/>
  <c r="L58" i="9"/>
  <c r="U58" i="9"/>
  <c r="E60" i="8"/>
  <c r="E60" i="15" s="1"/>
  <c r="E59" i="11"/>
  <c r="E70" i="8"/>
  <c r="E70" i="15" s="1"/>
  <c r="E69" i="11"/>
  <c r="E50" i="8"/>
  <c r="E50" i="15" s="1"/>
  <c r="E49" i="11"/>
  <c r="Z85" i="8"/>
  <c r="AA175" i="8"/>
  <c r="AA166" i="10"/>
  <c r="AA156" i="10"/>
  <c r="AA175" i="10"/>
  <c r="AA175" i="9"/>
  <c r="AA165" i="9"/>
  <c r="AA156" i="9"/>
  <c r="E44" i="10"/>
  <c r="E148" i="10"/>
  <c r="L85" i="8"/>
  <c r="P85" i="8"/>
  <c r="C12" i="9"/>
  <c r="Y85" i="8"/>
  <c r="X85" i="8"/>
  <c r="X117" i="8"/>
  <c r="J104" i="8"/>
  <c r="J136" i="8"/>
  <c r="C12" i="11"/>
  <c r="K84" i="8"/>
  <c r="K116" i="8"/>
  <c r="C13" i="11"/>
  <c r="I104" i="8"/>
  <c r="I136" i="8"/>
  <c r="J84" i="8"/>
  <c r="J116" i="8"/>
  <c r="K104" i="8"/>
  <c r="K136" i="8"/>
  <c r="T137" i="8"/>
  <c r="I84" i="8"/>
  <c r="I116" i="8"/>
  <c r="N117" i="8"/>
  <c r="Z137" i="8"/>
  <c r="E139" i="8"/>
  <c r="G139" i="8" s="1"/>
  <c r="T138" i="8"/>
  <c r="Z138" i="8"/>
  <c r="W138" i="8"/>
  <c r="O138" i="8"/>
  <c r="Q138" i="8"/>
  <c r="E128" i="8"/>
  <c r="G128" i="8" s="1"/>
  <c r="Q127" i="8"/>
  <c r="Y127" i="8"/>
  <c r="I127" i="8"/>
  <c r="T127" i="8"/>
  <c r="R127" i="8"/>
  <c r="Z127" i="8"/>
  <c r="J127" i="8"/>
  <c r="S127" i="8"/>
  <c r="K127" i="8"/>
  <c r="L127" i="8"/>
  <c r="O127" i="8"/>
  <c r="W127" i="8"/>
  <c r="P127" i="8"/>
  <c r="X127" i="8"/>
  <c r="M127" i="8"/>
  <c r="N127" i="8"/>
  <c r="U127" i="8"/>
  <c r="V127" i="8"/>
  <c r="P94" i="10"/>
  <c r="P95" i="10" s="1"/>
  <c r="P96" i="10" s="1"/>
  <c r="Z94" i="10"/>
  <c r="P105" i="8"/>
  <c r="P138" i="8" s="1"/>
  <c r="Z84" i="10"/>
  <c r="Z85" i="10" s="1"/>
  <c r="Y253" i="8"/>
  <c r="P105" i="10"/>
  <c r="S273" i="8"/>
  <c r="M105" i="10"/>
  <c r="M106" i="10" s="1"/>
  <c r="S105" i="10"/>
  <c r="N84" i="10"/>
  <c r="E254" i="8"/>
  <c r="G254" i="8" s="1"/>
  <c r="U253" i="8"/>
  <c r="O84" i="10"/>
  <c r="O85" i="10" s="1"/>
  <c r="O104" i="10"/>
  <c r="O105" i="10" s="1"/>
  <c r="R105" i="10"/>
  <c r="R106" i="10" s="1"/>
  <c r="X94" i="10"/>
  <c r="T84" i="10"/>
  <c r="T104" i="10"/>
  <c r="H273" i="8"/>
  <c r="R273" i="8"/>
  <c r="W253" i="8"/>
  <c r="M223" i="8"/>
  <c r="J273" i="8"/>
  <c r="Q105" i="9"/>
  <c r="W273" i="8"/>
  <c r="R95" i="9"/>
  <c r="V94" i="10"/>
  <c r="R85" i="10"/>
  <c r="X84" i="10"/>
  <c r="X85" i="10" s="1"/>
  <c r="V253" i="8"/>
  <c r="Z96" i="9"/>
  <c r="W104" i="10"/>
  <c r="W105" i="10" s="1"/>
  <c r="L85" i="10"/>
  <c r="L223" i="8"/>
  <c r="M84" i="10"/>
  <c r="M85" i="10" s="1"/>
  <c r="H84" i="10"/>
  <c r="L273" i="8"/>
  <c r="Z104" i="10"/>
  <c r="Z105" i="10" s="1"/>
  <c r="K273" i="8"/>
  <c r="I273" i="8"/>
  <c r="E274" i="8"/>
  <c r="G274" i="8" s="1"/>
  <c r="R94" i="10"/>
  <c r="R95" i="10" s="1"/>
  <c r="H253" i="8"/>
  <c r="Q253" i="8"/>
  <c r="X253" i="8"/>
  <c r="I253" i="8"/>
  <c r="U273" i="8"/>
  <c r="R253" i="8"/>
  <c r="M253" i="8"/>
  <c r="Z263" i="8"/>
  <c r="S253" i="8"/>
  <c r="E253" i="11"/>
  <c r="N95" i="9"/>
  <c r="X273" i="8"/>
  <c r="O253" i="8"/>
  <c r="T253" i="8"/>
  <c r="V95" i="9"/>
  <c r="R263" i="8"/>
  <c r="E273" i="11"/>
  <c r="Z253" i="8"/>
  <c r="L253" i="8"/>
  <c r="N85" i="8"/>
  <c r="P253" i="8"/>
  <c r="K253" i="8"/>
  <c r="J253" i="8"/>
  <c r="V85" i="8"/>
  <c r="M273" i="8"/>
  <c r="E264" i="8"/>
  <c r="G264" i="8" s="1"/>
  <c r="I263" i="8"/>
  <c r="Q263" i="8"/>
  <c r="M263" i="8"/>
  <c r="P263" i="8"/>
  <c r="V263" i="8"/>
  <c r="P273" i="8"/>
  <c r="T273" i="8"/>
  <c r="T263" i="8"/>
  <c r="H263" i="8"/>
  <c r="X263" i="8"/>
  <c r="E263" i="11"/>
  <c r="Q273" i="8"/>
  <c r="O273" i="8"/>
  <c r="Y263" i="8"/>
  <c r="U263" i="8"/>
  <c r="K263" i="8"/>
  <c r="O263" i="8"/>
  <c r="N263" i="8"/>
  <c r="Z273" i="8"/>
  <c r="V273" i="8"/>
  <c r="L263" i="8"/>
  <c r="J263" i="8"/>
  <c r="S263" i="8"/>
  <c r="Y273" i="8"/>
  <c r="C22" i="10"/>
  <c r="N223" i="8"/>
  <c r="C13" i="10"/>
  <c r="M105" i="9"/>
  <c r="C32" i="10"/>
  <c r="N105" i="9"/>
  <c r="Y223" i="8"/>
  <c r="V105" i="9"/>
  <c r="H243" i="10"/>
  <c r="M105" i="8"/>
  <c r="M106" i="8" s="1"/>
  <c r="T95" i="8"/>
  <c r="T96" i="8" s="1"/>
  <c r="U95" i="9"/>
  <c r="S85" i="9"/>
  <c r="R223" i="8"/>
  <c r="Q85" i="10"/>
  <c r="P85" i="9"/>
  <c r="X105" i="9"/>
  <c r="H242" i="8"/>
  <c r="F242" i="8" s="1"/>
  <c r="C12" i="10"/>
  <c r="Y86" i="10"/>
  <c r="V85" i="10"/>
  <c r="T106" i="8"/>
  <c r="S85" i="10"/>
  <c r="Q95" i="8"/>
  <c r="X105" i="8"/>
  <c r="X138" i="8" s="1"/>
  <c r="P96" i="8"/>
  <c r="U85" i="10"/>
  <c r="R85" i="8"/>
  <c r="N96" i="10"/>
  <c r="U95" i="10"/>
  <c r="N105" i="10"/>
  <c r="W95" i="10"/>
  <c r="M95" i="10"/>
  <c r="R95" i="8"/>
  <c r="Y87" i="9"/>
  <c r="Y96" i="10"/>
  <c r="Q95" i="10"/>
  <c r="H223" i="10"/>
  <c r="F223" i="10" s="1"/>
  <c r="W106" i="8"/>
  <c r="V96" i="8"/>
  <c r="R86" i="9"/>
  <c r="L85" i="9"/>
  <c r="M96" i="8"/>
  <c r="Z85" i="9"/>
  <c r="W95" i="8"/>
  <c r="H232" i="8"/>
  <c r="F232" i="8" s="1"/>
  <c r="L95" i="10"/>
  <c r="L95" i="8"/>
  <c r="L105" i="8"/>
  <c r="L138" i="8" s="1"/>
  <c r="O106" i="8"/>
  <c r="P106" i="9"/>
  <c r="Q105" i="10"/>
  <c r="L105" i="10"/>
  <c r="H242" i="9"/>
  <c r="Y105" i="8"/>
  <c r="Y138" i="8" s="1"/>
  <c r="U95" i="8"/>
  <c r="S105" i="8"/>
  <c r="S138" i="8" s="1"/>
  <c r="H232" i="9"/>
  <c r="X106" i="10"/>
  <c r="Y105" i="10"/>
  <c r="U105" i="10"/>
  <c r="Y95" i="8"/>
  <c r="Z106" i="8"/>
  <c r="T85" i="9"/>
  <c r="S95" i="8"/>
  <c r="L243" i="9"/>
  <c r="L244" i="9" s="1"/>
  <c r="L245" i="9" s="1"/>
  <c r="L246" i="9" s="1"/>
  <c r="L247" i="9" s="1"/>
  <c r="L248" i="9" s="1"/>
  <c r="V105" i="10"/>
  <c r="Q106" i="8"/>
  <c r="E186" i="11"/>
  <c r="R105" i="8"/>
  <c r="R138" i="8" s="1"/>
  <c r="W86" i="10"/>
  <c r="N95" i="8"/>
  <c r="P85" i="10"/>
  <c r="V105" i="8"/>
  <c r="V138" i="8" s="1"/>
  <c r="O95" i="10"/>
  <c r="H222" i="8"/>
  <c r="Z96" i="8"/>
  <c r="N105" i="8"/>
  <c r="N138" i="8" s="1"/>
  <c r="U105" i="8"/>
  <c r="U138" i="8" s="1"/>
  <c r="S95" i="10"/>
  <c r="X96" i="8"/>
  <c r="O95" i="8"/>
  <c r="T95" i="10"/>
  <c r="N243" i="9"/>
  <c r="W234" i="9"/>
  <c r="X223" i="9"/>
  <c r="P233" i="9"/>
  <c r="Z243" i="9"/>
  <c r="V223" i="9"/>
  <c r="R233" i="9"/>
  <c r="W244" i="9"/>
  <c r="T244" i="9"/>
  <c r="M223" i="9"/>
  <c r="Y235" i="9"/>
  <c r="S223" i="9"/>
  <c r="R244" i="9"/>
  <c r="Z233" i="9"/>
  <c r="P223" i="9"/>
  <c r="X223" i="8"/>
  <c r="O224" i="9"/>
  <c r="V243" i="9"/>
  <c r="O244" i="9"/>
  <c r="N223" i="9"/>
  <c r="Y224" i="9"/>
  <c r="L234" i="9"/>
  <c r="Q243" i="9"/>
  <c r="Y243" i="9"/>
  <c r="L224" i="9"/>
  <c r="P245" i="9"/>
  <c r="P246" i="9" s="1"/>
  <c r="P247" i="9" s="1"/>
  <c r="P248" i="9" s="1"/>
  <c r="N235" i="9"/>
  <c r="V233" i="9"/>
  <c r="N233" i="10"/>
  <c r="X245" i="9"/>
  <c r="X246" i="9" s="1"/>
  <c r="X247" i="9" s="1"/>
  <c r="X248" i="9" s="1"/>
  <c r="M236" i="9"/>
  <c r="O233" i="9"/>
  <c r="R224" i="9"/>
  <c r="U223" i="9"/>
  <c r="U234" i="9"/>
  <c r="T233" i="9"/>
  <c r="Q224" i="9"/>
  <c r="W223" i="8"/>
  <c r="T224" i="9"/>
  <c r="Z223" i="9"/>
  <c r="M244" i="9"/>
  <c r="T223" i="8"/>
  <c r="O223" i="8"/>
  <c r="S245" i="9"/>
  <c r="S246" i="9" s="1"/>
  <c r="S247" i="9" s="1"/>
  <c r="S248" i="9" s="1"/>
  <c r="S234" i="9"/>
  <c r="U244" i="9"/>
  <c r="Q234" i="9"/>
  <c r="W224" i="9"/>
  <c r="V224" i="8"/>
  <c r="V225" i="8" s="1"/>
  <c r="V226" i="8" s="1"/>
  <c r="V227" i="8" s="1"/>
  <c r="V228" i="8" s="1"/>
  <c r="X233" i="9"/>
  <c r="X95" i="9"/>
  <c r="L96" i="9"/>
  <c r="N85" i="9"/>
  <c r="O106" i="9"/>
  <c r="Z105" i="9"/>
  <c r="S85" i="8"/>
  <c r="T95" i="9"/>
  <c r="V85" i="9"/>
  <c r="Y105" i="9"/>
  <c r="W85" i="8"/>
  <c r="M85" i="9"/>
  <c r="Q85" i="9"/>
  <c r="Q95" i="9"/>
  <c r="O95" i="9"/>
  <c r="T85" i="8"/>
  <c r="R105" i="9"/>
  <c r="X85" i="9"/>
  <c r="U86" i="8"/>
  <c r="P95" i="9"/>
  <c r="M95" i="9"/>
  <c r="O85" i="8"/>
  <c r="Y95" i="9"/>
  <c r="S105" i="9"/>
  <c r="L106" i="9"/>
  <c r="W106" i="9"/>
  <c r="Q85" i="8"/>
  <c r="T106" i="9"/>
  <c r="M85" i="8"/>
  <c r="U85" i="9"/>
  <c r="W95" i="9"/>
  <c r="W85" i="9"/>
  <c r="S95" i="9"/>
  <c r="U105" i="9"/>
  <c r="O85" i="9"/>
  <c r="C243" i="8"/>
  <c r="C242" i="11"/>
  <c r="C242" i="10"/>
  <c r="C242" i="9"/>
  <c r="G242" i="9" s="1"/>
  <c r="C266" i="8"/>
  <c r="C265" i="11"/>
  <c r="C265" i="10"/>
  <c r="C265" i="9"/>
  <c r="C223" i="8"/>
  <c r="C222" i="11"/>
  <c r="C222" i="10"/>
  <c r="C222" i="9"/>
  <c r="G222" i="9" s="1"/>
  <c r="C233" i="8"/>
  <c r="C232" i="11"/>
  <c r="C232" i="10"/>
  <c r="C232" i="9"/>
  <c r="G232" i="9" s="1"/>
  <c r="C276" i="8"/>
  <c r="C275" i="10"/>
  <c r="C275" i="11"/>
  <c r="C275" i="9"/>
  <c r="C256" i="8"/>
  <c r="C255" i="10"/>
  <c r="C255" i="11"/>
  <c r="C255" i="9"/>
  <c r="C198" i="8"/>
  <c r="C197" i="10"/>
  <c r="C197" i="11"/>
  <c r="C197" i="9"/>
  <c r="C51" i="8"/>
  <c r="C15" i="8" s="1"/>
  <c r="C50" i="11"/>
  <c r="C50" i="10"/>
  <c r="G50" i="10" s="1"/>
  <c r="C50" i="9"/>
  <c r="G50" i="9" s="1"/>
  <c r="C175" i="8"/>
  <c r="C174" i="10"/>
  <c r="E174" i="10" s="1"/>
  <c r="G174" i="10" s="1"/>
  <c r="C174" i="11"/>
  <c r="C174" i="9"/>
  <c r="E174" i="9" s="1"/>
  <c r="C138" i="8"/>
  <c r="C137" i="10"/>
  <c r="C137" i="11"/>
  <c r="C137" i="9"/>
  <c r="C118" i="8"/>
  <c r="C117" i="11"/>
  <c r="C117" i="10"/>
  <c r="C117" i="9"/>
  <c r="C84" i="11"/>
  <c r="C84" i="10"/>
  <c r="C84" i="9"/>
  <c r="G84" i="9" s="1"/>
  <c r="C70" i="8"/>
  <c r="C34" i="8" s="1"/>
  <c r="C69" i="11"/>
  <c r="C33" i="11" s="1"/>
  <c r="C69" i="10"/>
  <c r="G69" i="10" s="1"/>
  <c r="C69" i="9"/>
  <c r="G69" i="9" s="1"/>
  <c r="C128" i="8"/>
  <c r="C127" i="10"/>
  <c r="C127" i="11"/>
  <c r="C127" i="9"/>
  <c r="C60" i="8"/>
  <c r="C24" i="8" s="1"/>
  <c r="C59" i="11"/>
  <c r="C23" i="11" s="1"/>
  <c r="C59" i="10"/>
  <c r="G59" i="10" s="1"/>
  <c r="C59" i="9"/>
  <c r="G59" i="9" s="1"/>
  <c r="C103" i="10"/>
  <c r="C103" i="11"/>
  <c r="C103" i="9"/>
  <c r="G103" i="9" s="1"/>
  <c r="F103" i="9" s="1"/>
  <c r="C208" i="8"/>
  <c r="C207" i="11"/>
  <c r="C207" i="10"/>
  <c r="C207" i="9"/>
  <c r="E206" i="11"/>
  <c r="E187" i="8"/>
  <c r="E187" i="15" s="1"/>
  <c r="C155" i="8"/>
  <c r="C154" i="10"/>
  <c r="E154" i="10" s="1"/>
  <c r="G154" i="10" s="1"/>
  <c r="C154" i="11"/>
  <c r="C154" i="9"/>
  <c r="E154" i="9" s="1"/>
  <c r="C165" i="8"/>
  <c r="C164" i="11"/>
  <c r="C164" i="10"/>
  <c r="E164" i="10" s="1"/>
  <c r="G164" i="10" s="1"/>
  <c r="C164" i="9"/>
  <c r="E164" i="9" s="1"/>
  <c r="C93" i="10"/>
  <c r="C93" i="11"/>
  <c r="C93" i="9"/>
  <c r="G93" i="9" s="1"/>
  <c r="F93" i="9" s="1"/>
  <c r="C188" i="8"/>
  <c r="C187" i="10"/>
  <c r="C187" i="11"/>
  <c r="C187" i="9"/>
  <c r="E196" i="11"/>
  <c r="J244" i="10"/>
  <c r="H233" i="10"/>
  <c r="H105" i="9"/>
  <c r="C94" i="8"/>
  <c r="C104" i="8"/>
  <c r="C85" i="8"/>
  <c r="H84" i="9"/>
  <c r="H94" i="9"/>
  <c r="E207" i="8"/>
  <c r="E207" i="15" s="1"/>
  <c r="F242" i="9" l="1"/>
  <c r="F233" i="10"/>
  <c r="AA156" i="8"/>
  <c r="AA166" i="8"/>
  <c r="F84" i="9"/>
  <c r="F232" i="9"/>
  <c r="G85" i="10"/>
  <c r="G96" i="10"/>
  <c r="F104" i="10"/>
  <c r="F94" i="10"/>
  <c r="F84" i="10"/>
  <c r="E119" i="11"/>
  <c r="E119" i="8"/>
  <c r="U119" i="8" s="1"/>
  <c r="G118" i="8"/>
  <c r="E123" i="15"/>
  <c r="E143" i="11"/>
  <c r="E129" i="11"/>
  <c r="F68" i="10"/>
  <c r="F48" i="10"/>
  <c r="F49" i="10"/>
  <c r="F58" i="10"/>
  <c r="H105" i="10"/>
  <c r="H244" i="10"/>
  <c r="F244" i="10" s="1"/>
  <c r="F243" i="10"/>
  <c r="H95" i="10"/>
  <c r="F273" i="8"/>
  <c r="F48" i="9"/>
  <c r="F263" i="8"/>
  <c r="F49" i="9"/>
  <c r="F58" i="9"/>
  <c r="F253" i="8"/>
  <c r="F68" i="9"/>
  <c r="F222" i="8"/>
  <c r="F222" i="9"/>
  <c r="H223" i="9"/>
  <c r="B68" i="12"/>
  <c r="B25" i="12"/>
  <c r="B35" i="12"/>
  <c r="B78" i="12"/>
  <c r="B14" i="12"/>
  <c r="B57" i="12"/>
  <c r="B15" i="12"/>
  <c r="B58" i="12"/>
  <c r="Z224" i="8"/>
  <c r="Z225" i="8" s="1"/>
  <c r="Z226" i="8" s="1"/>
  <c r="Z227" i="8" s="1"/>
  <c r="Z228" i="8" s="1"/>
  <c r="P224" i="8"/>
  <c r="P225" i="8" s="1"/>
  <c r="P226" i="8" s="1"/>
  <c r="P227" i="8" s="1"/>
  <c r="P228" i="8" s="1"/>
  <c r="S224" i="8"/>
  <c r="S225" i="8" s="1"/>
  <c r="S226" i="8" s="1"/>
  <c r="S227" i="8" s="1"/>
  <c r="S228" i="8" s="1"/>
  <c r="E197" i="11"/>
  <c r="E198" i="8"/>
  <c r="E198" i="15" s="1"/>
  <c r="O118" i="8"/>
  <c r="I223" i="8"/>
  <c r="M118" i="8"/>
  <c r="L224" i="8"/>
  <c r="L225" i="8" s="1"/>
  <c r="L226" i="8" s="1"/>
  <c r="L227" i="8" s="1"/>
  <c r="L228" i="8" s="1"/>
  <c r="Q224" i="8"/>
  <c r="Q225" i="8" s="1"/>
  <c r="Q226" i="8" s="1"/>
  <c r="Q227" i="8" s="1"/>
  <c r="Q228" i="8" s="1"/>
  <c r="E264" i="11"/>
  <c r="E264" i="15"/>
  <c r="N118" i="8"/>
  <c r="Y254" i="8"/>
  <c r="E254" i="15"/>
  <c r="J223" i="8"/>
  <c r="Y118" i="8"/>
  <c r="Z118" i="8"/>
  <c r="Q118" i="8"/>
  <c r="W118" i="8"/>
  <c r="R118" i="8"/>
  <c r="K223" i="8"/>
  <c r="T118" i="8"/>
  <c r="P118" i="8"/>
  <c r="V118" i="8"/>
  <c r="S118" i="8"/>
  <c r="U224" i="8"/>
  <c r="U225" i="8" s="1"/>
  <c r="U226" i="8" s="1"/>
  <c r="U227" i="8" s="1"/>
  <c r="U228" i="8" s="1"/>
  <c r="E275" i="8"/>
  <c r="K275" i="8" s="1"/>
  <c r="E274" i="15"/>
  <c r="M224" i="8"/>
  <c r="M225" i="8" s="1"/>
  <c r="M226" i="8" s="1"/>
  <c r="M227" i="8" s="1"/>
  <c r="M228" i="8" s="1"/>
  <c r="L118" i="8"/>
  <c r="C23" i="9"/>
  <c r="P59" i="9"/>
  <c r="X59" i="9"/>
  <c r="L59" i="9"/>
  <c r="T59" i="9"/>
  <c r="M59" i="9"/>
  <c r="W59" i="9"/>
  <c r="R59" i="9"/>
  <c r="J59" i="9"/>
  <c r="Y59" i="9"/>
  <c r="K59" i="9"/>
  <c r="Z59" i="9"/>
  <c r="O59" i="9"/>
  <c r="N59" i="9"/>
  <c r="S59" i="9"/>
  <c r="U59" i="9"/>
  <c r="I59" i="9"/>
  <c r="Q59" i="9"/>
  <c r="V59" i="9"/>
  <c r="H59" i="9"/>
  <c r="C33" i="9"/>
  <c r="N69" i="9"/>
  <c r="V69" i="9"/>
  <c r="J69" i="9"/>
  <c r="R69" i="9"/>
  <c r="Z69" i="9"/>
  <c r="L69" i="9"/>
  <c r="W69" i="9"/>
  <c r="M69" i="9"/>
  <c r="X69" i="9"/>
  <c r="O69" i="9"/>
  <c r="Y69" i="9"/>
  <c r="P69" i="9"/>
  <c r="S69" i="9"/>
  <c r="H69" i="9"/>
  <c r="I69" i="9"/>
  <c r="T69" i="9"/>
  <c r="K69" i="9"/>
  <c r="Q69" i="9"/>
  <c r="U69" i="9"/>
  <c r="I50" i="10"/>
  <c r="Q50" i="10"/>
  <c r="Y50" i="10"/>
  <c r="J50" i="10"/>
  <c r="R50" i="10"/>
  <c r="Z50" i="10"/>
  <c r="M50" i="10"/>
  <c r="U50" i="10"/>
  <c r="O50" i="10"/>
  <c r="V50" i="10"/>
  <c r="S50" i="10"/>
  <c r="K50" i="10"/>
  <c r="N50" i="10"/>
  <c r="P50" i="10"/>
  <c r="H50" i="10"/>
  <c r="T50" i="10"/>
  <c r="W50" i="10"/>
  <c r="L50" i="10"/>
  <c r="X50" i="10"/>
  <c r="P59" i="10"/>
  <c r="X59" i="10"/>
  <c r="K59" i="10"/>
  <c r="S59" i="10"/>
  <c r="R59" i="10"/>
  <c r="M59" i="10"/>
  <c r="W59" i="10"/>
  <c r="J59" i="10"/>
  <c r="Y59" i="10"/>
  <c r="Q59" i="10"/>
  <c r="L59" i="10"/>
  <c r="N59" i="10"/>
  <c r="T59" i="10"/>
  <c r="O59" i="10"/>
  <c r="V59" i="10"/>
  <c r="Z59" i="10"/>
  <c r="H59" i="10"/>
  <c r="I59" i="10"/>
  <c r="U59" i="10"/>
  <c r="L69" i="10"/>
  <c r="T69" i="10"/>
  <c r="H69" i="10"/>
  <c r="O69" i="10"/>
  <c r="W69" i="10"/>
  <c r="I69" i="10"/>
  <c r="S69" i="10"/>
  <c r="N69" i="10"/>
  <c r="Y69" i="10"/>
  <c r="P69" i="10"/>
  <c r="V69" i="10"/>
  <c r="U69" i="10"/>
  <c r="X69" i="10"/>
  <c r="J69" i="10"/>
  <c r="Z69" i="10"/>
  <c r="M69" i="10"/>
  <c r="Q69" i="10"/>
  <c r="K69" i="10"/>
  <c r="R69" i="10"/>
  <c r="C14" i="9"/>
  <c r="K50" i="9"/>
  <c r="S50" i="9"/>
  <c r="I50" i="9"/>
  <c r="R50" i="9"/>
  <c r="N50" i="9"/>
  <c r="W50" i="9"/>
  <c r="Q50" i="9"/>
  <c r="L50" i="9"/>
  <c r="X50" i="9"/>
  <c r="V50" i="9"/>
  <c r="Y50" i="9"/>
  <c r="J50" i="9"/>
  <c r="M50" i="9"/>
  <c r="Z50" i="9"/>
  <c r="P50" i="9"/>
  <c r="T50" i="9"/>
  <c r="H50" i="9"/>
  <c r="O50" i="9"/>
  <c r="U50" i="9"/>
  <c r="E71" i="8"/>
  <c r="E71" i="15" s="1"/>
  <c r="E70" i="11"/>
  <c r="E51" i="8"/>
  <c r="E51" i="15" s="1"/>
  <c r="E50" i="11"/>
  <c r="E61" i="8"/>
  <c r="E61" i="15" s="1"/>
  <c r="E60" i="11"/>
  <c r="Z86" i="8"/>
  <c r="Y86" i="8"/>
  <c r="L86" i="8"/>
  <c r="L119" i="8" s="1"/>
  <c r="AA176" i="8"/>
  <c r="AA157" i="10"/>
  <c r="AA176" i="10"/>
  <c r="AA167" i="10"/>
  <c r="AA176" i="9"/>
  <c r="AA157" i="9"/>
  <c r="AA166" i="9"/>
  <c r="P86" i="8"/>
  <c r="P119" i="8" s="1"/>
  <c r="E134" i="10"/>
  <c r="G134" i="10" s="1"/>
  <c r="E134" i="9"/>
  <c r="G134" i="9" s="1"/>
  <c r="M138" i="8"/>
  <c r="Z95" i="10"/>
  <c r="C14" i="11"/>
  <c r="I105" i="8"/>
  <c r="I137" i="8"/>
  <c r="X118" i="8"/>
  <c r="X86" i="8"/>
  <c r="K85" i="8"/>
  <c r="K117" i="8"/>
  <c r="K105" i="8"/>
  <c r="K137" i="8"/>
  <c r="I85" i="8"/>
  <c r="I117" i="8"/>
  <c r="J85" i="8"/>
  <c r="J117" i="8"/>
  <c r="J105" i="8"/>
  <c r="J137" i="8"/>
  <c r="E129" i="8"/>
  <c r="G129" i="8" s="1"/>
  <c r="R128" i="8"/>
  <c r="Z128" i="8"/>
  <c r="S128" i="8"/>
  <c r="U128" i="8"/>
  <c r="L128" i="8"/>
  <c r="T128" i="8"/>
  <c r="M128" i="8"/>
  <c r="P128" i="8"/>
  <c r="X128" i="8"/>
  <c r="Q128" i="8"/>
  <c r="Y128" i="8"/>
  <c r="W128" i="8"/>
  <c r="K128" i="8"/>
  <c r="I128" i="8"/>
  <c r="O128" i="8"/>
  <c r="V128" i="8"/>
  <c r="J128" i="8"/>
  <c r="N128" i="8"/>
  <c r="E140" i="8"/>
  <c r="G140" i="8" s="1"/>
  <c r="M139" i="8"/>
  <c r="O139" i="8"/>
  <c r="W139" i="8"/>
  <c r="Q139" i="8"/>
  <c r="Z139" i="8"/>
  <c r="T139" i="8"/>
  <c r="P106" i="8"/>
  <c r="P139" i="8" s="1"/>
  <c r="O86" i="10"/>
  <c r="O87" i="10" s="1"/>
  <c r="P106" i="10"/>
  <c r="P107" i="10" s="1"/>
  <c r="X86" i="10"/>
  <c r="T105" i="10"/>
  <c r="T106" i="10" s="1"/>
  <c r="T107" i="10" s="1"/>
  <c r="X254" i="8"/>
  <c r="L254" i="8"/>
  <c r="K254" i="8"/>
  <c r="V254" i="8"/>
  <c r="P254" i="8"/>
  <c r="W254" i="8"/>
  <c r="J254" i="8"/>
  <c r="O254" i="8"/>
  <c r="M254" i="8"/>
  <c r="I254" i="8"/>
  <c r="N254" i="8"/>
  <c r="E254" i="11"/>
  <c r="H254" i="8"/>
  <c r="Q254" i="8"/>
  <c r="Z254" i="8"/>
  <c r="S254" i="8"/>
  <c r="E255" i="8"/>
  <c r="G255" i="8" s="1"/>
  <c r="T254" i="8"/>
  <c r="U254" i="8"/>
  <c r="O106" i="10"/>
  <c r="R254" i="8"/>
  <c r="R96" i="9"/>
  <c r="S106" i="10"/>
  <c r="S107" i="10" s="1"/>
  <c r="N85" i="10"/>
  <c r="N86" i="10" s="1"/>
  <c r="X95" i="10"/>
  <c r="X96" i="10" s="1"/>
  <c r="R107" i="10"/>
  <c r="R86" i="10"/>
  <c r="R87" i="10" s="1"/>
  <c r="Q106" i="9"/>
  <c r="T85" i="10"/>
  <c r="V95" i="10"/>
  <c r="W106" i="10"/>
  <c r="R96" i="10"/>
  <c r="R97" i="10" s="1"/>
  <c r="Z106" i="10"/>
  <c r="Z107" i="10" s="1"/>
  <c r="H85" i="10"/>
  <c r="N106" i="9"/>
  <c r="R274" i="8"/>
  <c r="Z97" i="9"/>
  <c r="L274" i="8"/>
  <c r="V86" i="8"/>
  <c r="L86" i="10"/>
  <c r="S274" i="8"/>
  <c r="X274" i="8"/>
  <c r="Q274" i="8"/>
  <c r="M274" i="8"/>
  <c r="V274" i="8"/>
  <c r="K274" i="8"/>
  <c r="Z274" i="8"/>
  <c r="I274" i="8"/>
  <c r="N96" i="9"/>
  <c r="P274" i="8"/>
  <c r="E274" i="11"/>
  <c r="W264" i="8"/>
  <c r="H274" i="8"/>
  <c r="O274" i="8"/>
  <c r="J274" i="8"/>
  <c r="U274" i="8"/>
  <c r="Y274" i="8"/>
  <c r="U264" i="8"/>
  <c r="W274" i="8"/>
  <c r="T274" i="8"/>
  <c r="N274" i="8"/>
  <c r="Z264" i="8"/>
  <c r="Q264" i="8"/>
  <c r="H264" i="8"/>
  <c r="N264" i="8"/>
  <c r="V264" i="8"/>
  <c r="V96" i="9"/>
  <c r="E265" i="8"/>
  <c r="G265" i="8" s="1"/>
  <c r="P264" i="8"/>
  <c r="I264" i="8"/>
  <c r="O264" i="8"/>
  <c r="L264" i="8"/>
  <c r="M264" i="8"/>
  <c r="N86" i="8"/>
  <c r="N119" i="8" s="1"/>
  <c r="K264" i="8"/>
  <c r="S264" i="8"/>
  <c r="Y264" i="8"/>
  <c r="J264" i="8"/>
  <c r="T264" i="8"/>
  <c r="R264" i="8"/>
  <c r="M106" i="9"/>
  <c r="X264" i="8"/>
  <c r="C14" i="10"/>
  <c r="C23" i="10"/>
  <c r="N224" i="8"/>
  <c r="N225" i="8" s="1"/>
  <c r="N226" i="8" s="1"/>
  <c r="N227" i="8" s="1"/>
  <c r="N228" i="8" s="1"/>
  <c r="C33" i="10"/>
  <c r="Y224" i="8"/>
  <c r="Y225" i="8" s="1"/>
  <c r="Y226" i="8" s="1"/>
  <c r="Y227" i="8" s="1"/>
  <c r="Y228" i="8" s="1"/>
  <c r="H224" i="10"/>
  <c r="F224" i="10" s="1"/>
  <c r="V106" i="9"/>
  <c r="S86" i="9"/>
  <c r="P86" i="9"/>
  <c r="U96" i="9"/>
  <c r="X106" i="9"/>
  <c r="Q86" i="10"/>
  <c r="R224" i="8"/>
  <c r="R225" i="8" s="1"/>
  <c r="R226" i="8" s="1"/>
  <c r="R227" i="8" s="1"/>
  <c r="R228" i="8" s="1"/>
  <c r="S96" i="10"/>
  <c r="V106" i="10"/>
  <c r="S96" i="8"/>
  <c r="U96" i="8"/>
  <c r="L86" i="9"/>
  <c r="U96" i="10"/>
  <c r="T97" i="8"/>
  <c r="E187" i="11"/>
  <c r="T86" i="9"/>
  <c r="H243" i="9"/>
  <c r="M86" i="10"/>
  <c r="P97" i="10"/>
  <c r="Y97" i="10"/>
  <c r="U86" i="10"/>
  <c r="X106" i="8"/>
  <c r="X139" i="8" s="1"/>
  <c r="T96" i="10"/>
  <c r="N96" i="8"/>
  <c r="R106" i="8"/>
  <c r="R139" i="8" s="1"/>
  <c r="Y96" i="8"/>
  <c r="Y106" i="10"/>
  <c r="H233" i="9"/>
  <c r="L106" i="10"/>
  <c r="M97" i="8"/>
  <c r="R87" i="9"/>
  <c r="Y88" i="9"/>
  <c r="M96" i="10"/>
  <c r="N97" i="10"/>
  <c r="Q96" i="8"/>
  <c r="V86" i="10"/>
  <c r="Z97" i="8"/>
  <c r="L106" i="8"/>
  <c r="L139" i="8" s="1"/>
  <c r="H233" i="8"/>
  <c r="F233" i="8" s="1"/>
  <c r="R86" i="8"/>
  <c r="O96" i="8"/>
  <c r="W87" i="10"/>
  <c r="X107" i="10"/>
  <c r="Y87" i="10"/>
  <c r="U87" i="8"/>
  <c r="H223" i="8"/>
  <c r="V106" i="8"/>
  <c r="V139" i="8" s="1"/>
  <c r="M107" i="8"/>
  <c r="Y106" i="8"/>
  <c r="Y139" i="8" s="1"/>
  <c r="P107" i="9"/>
  <c r="W96" i="8"/>
  <c r="V97" i="8"/>
  <c r="R96" i="8"/>
  <c r="E188" i="8"/>
  <c r="H106" i="9"/>
  <c r="M107" i="10"/>
  <c r="X97" i="8"/>
  <c r="N106" i="8"/>
  <c r="N139" i="8" s="1"/>
  <c r="U106" i="10"/>
  <c r="S106" i="8"/>
  <c r="S139" i="8" s="1"/>
  <c r="Z86" i="9"/>
  <c r="N106" i="10"/>
  <c r="T107" i="8"/>
  <c r="H243" i="8"/>
  <c r="F243" i="8" s="1"/>
  <c r="Q107" i="8"/>
  <c r="Q106" i="10"/>
  <c r="U106" i="8"/>
  <c r="U139" i="8" s="1"/>
  <c r="W96" i="10"/>
  <c r="S86" i="10"/>
  <c r="L96" i="8"/>
  <c r="Q96" i="10"/>
  <c r="Z86" i="10"/>
  <c r="O96" i="10"/>
  <c r="P86" i="10"/>
  <c r="Z107" i="8"/>
  <c r="O107" i="8"/>
  <c r="L96" i="10"/>
  <c r="W107" i="8"/>
  <c r="P97" i="8"/>
  <c r="O245" i="9"/>
  <c r="O246" i="9" s="1"/>
  <c r="O247" i="9" s="1"/>
  <c r="O248" i="9" s="1"/>
  <c r="P224" i="9"/>
  <c r="X224" i="9"/>
  <c r="Q235" i="9"/>
  <c r="W224" i="8"/>
  <c r="W225" i="8" s="1"/>
  <c r="W226" i="8" s="1"/>
  <c r="W227" i="8" s="1"/>
  <c r="W228" i="8" s="1"/>
  <c r="U245" i="9"/>
  <c r="U246" i="9" s="1"/>
  <c r="U247" i="9" s="1"/>
  <c r="U248" i="9" s="1"/>
  <c r="T234" i="9"/>
  <c r="O234" i="9"/>
  <c r="V234" i="9"/>
  <c r="Y244" i="9"/>
  <c r="N224" i="9"/>
  <c r="X224" i="8"/>
  <c r="X225" i="8" s="1"/>
  <c r="X226" i="8" s="1"/>
  <c r="X227" i="8" s="1"/>
  <c r="X228" i="8" s="1"/>
  <c r="S224" i="9"/>
  <c r="W245" i="9"/>
  <c r="W246" i="9" s="1"/>
  <c r="W247" i="9" s="1"/>
  <c r="W248" i="9" s="1"/>
  <c r="W225" i="9"/>
  <c r="Z224" i="9"/>
  <c r="P234" i="9"/>
  <c r="N236" i="9"/>
  <c r="V224" i="9"/>
  <c r="M237" i="9"/>
  <c r="Q244" i="9"/>
  <c r="R234" i="9"/>
  <c r="X234" i="9"/>
  <c r="U235" i="9"/>
  <c r="Y236" i="9"/>
  <c r="S235" i="9"/>
  <c r="T224" i="8"/>
  <c r="T225" i="8" s="1"/>
  <c r="T226" i="8" s="1"/>
  <c r="T227" i="8" s="1"/>
  <c r="T228" i="8" s="1"/>
  <c r="U224" i="9"/>
  <c r="L235" i="9"/>
  <c r="V244" i="9"/>
  <c r="Z234" i="9"/>
  <c r="M224" i="9"/>
  <c r="W235" i="9"/>
  <c r="M245" i="9"/>
  <c r="M246" i="9" s="1"/>
  <c r="M247" i="9" s="1"/>
  <c r="M248" i="9" s="1"/>
  <c r="Q225" i="9"/>
  <c r="R225" i="9"/>
  <c r="L225" i="9"/>
  <c r="Y225" i="9"/>
  <c r="R245" i="9"/>
  <c r="R246" i="9" s="1"/>
  <c r="R247" i="9" s="1"/>
  <c r="R248" i="9" s="1"/>
  <c r="T245" i="9"/>
  <c r="T246" i="9" s="1"/>
  <c r="T247" i="9" s="1"/>
  <c r="T248" i="9" s="1"/>
  <c r="Z244" i="9"/>
  <c r="N244" i="9"/>
  <c r="O224" i="8"/>
  <c r="O225" i="8" s="1"/>
  <c r="O226" i="8" s="1"/>
  <c r="O227" i="8" s="1"/>
  <c r="O228" i="8" s="1"/>
  <c r="T225" i="9"/>
  <c r="N234" i="10"/>
  <c r="O225" i="9"/>
  <c r="S96" i="9"/>
  <c r="U86" i="9"/>
  <c r="T107" i="9"/>
  <c r="M96" i="9"/>
  <c r="Z106" i="9"/>
  <c r="L107" i="9"/>
  <c r="W86" i="8"/>
  <c r="U106" i="9"/>
  <c r="W86" i="9"/>
  <c r="M86" i="8"/>
  <c r="M119" i="8" s="1"/>
  <c r="O96" i="9"/>
  <c r="Y106" i="9"/>
  <c r="T96" i="9"/>
  <c r="W107" i="9"/>
  <c r="S106" i="9"/>
  <c r="Q96" i="9"/>
  <c r="R106" i="9"/>
  <c r="Q86" i="9"/>
  <c r="N86" i="9"/>
  <c r="O86" i="8"/>
  <c r="M86" i="9"/>
  <c r="V86" i="9"/>
  <c r="S86" i="8"/>
  <c r="S119" i="8" s="1"/>
  <c r="L97" i="9"/>
  <c r="X96" i="9"/>
  <c r="O86" i="9"/>
  <c r="Q86" i="8"/>
  <c r="Q119" i="8" s="1"/>
  <c r="P96" i="9"/>
  <c r="X86" i="9"/>
  <c r="T86" i="8"/>
  <c r="O107" i="9"/>
  <c r="Y96" i="9"/>
  <c r="W96" i="9"/>
  <c r="C257" i="8"/>
  <c r="C256" i="11"/>
  <c r="C256" i="10"/>
  <c r="C256" i="9"/>
  <c r="C224" i="8"/>
  <c r="C223" i="11"/>
  <c r="C223" i="10"/>
  <c r="C223" i="9"/>
  <c r="G223" i="9" s="1"/>
  <c r="C267" i="8"/>
  <c r="C266" i="11"/>
  <c r="C266" i="10"/>
  <c r="C266" i="9"/>
  <c r="C244" i="8"/>
  <c r="C243" i="10"/>
  <c r="C243" i="11"/>
  <c r="C243" i="9"/>
  <c r="G243" i="9" s="1"/>
  <c r="C277" i="8"/>
  <c r="C276" i="11"/>
  <c r="C276" i="10"/>
  <c r="C276" i="9"/>
  <c r="C234" i="8"/>
  <c r="C233" i="11"/>
  <c r="C233" i="10"/>
  <c r="C233" i="9"/>
  <c r="G233" i="9" s="1"/>
  <c r="E207" i="11"/>
  <c r="C61" i="8"/>
  <c r="C60" i="10"/>
  <c r="G60" i="10" s="1"/>
  <c r="C60" i="11"/>
  <c r="C24" i="11" s="1"/>
  <c r="C60" i="9"/>
  <c r="G60" i="9" s="1"/>
  <c r="C71" i="8"/>
  <c r="C35" i="8" s="1"/>
  <c r="C70" i="10"/>
  <c r="G70" i="10" s="1"/>
  <c r="C70" i="11"/>
  <c r="C34" i="11" s="1"/>
  <c r="C70" i="9"/>
  <c r="G70" i="9" s="1"/>
  <c r="C85" i="11"/>
  <c r="C85" i="10"/>
  <c r="C85" i="9"/>
  <c r="G85" i="9" s="1"/>
  <c r="C119" i="8"/>
  <c r="C118" i="11"/>
  <c r="C118" i="10"/>
  <c r="C118" i="9"/>
  <c r="C139" i="8"/>
  <c r="C138" i="10"/>
  <c r="C138" i="11"/>
  <c r="C138" i="9"/>
  <c r="C209" i="8"/>
  <c r="C208" i="11"/>
  <c r="C208" i="10"/>
  <c r="C208" i="9"/>
  <c r="C189" i="8"/>
  <c r="C188" i="10"/>
  <c r="C188" i="11"/>
  <c r="C188" i="9"/>
  <c r="C52" i="8"/>
  <c r="C16" i="8" s="1"/>
  <c r="C51" i="11"/>
  <c r="C15" i="11" s="1"/>
  <c r="C51" i="10"/>
  <c r="G51" i="10" s="1"/>
  <c r="C51" i="9"/>
  <c r="G51" i="9" s="1"/>
  <c r="C176" i="8"/>
  <c r="C175" i="11"/>
  <c r="C175" i="10"/>
  <c r="E175" i="10" s="1"/>
  <c r="G175" i="10" s="1"/>
  <c r="C175" i="9"/>
  <c r="E175" i="9" s="1"/>
  <c r="C94" i="11"/>
  <c r="C94" i="10"/>
  <c r="C94" i="9"/>
  <c r="G94" i="9" s="1"/>
  <c r="F94" i="9" s="1"/>
  <c r="C156" i="8"/>
  <c r="C155" i="11"/>
  <c r="C155" i="10"/>
  <c r="E155" i="10" s="1"/>
  <c r="G155" i="10" s="1"/>
  <c r="C155" i="9"/>
  <c r="E155" i="9" s="1"/>
  <c r="C129" i="8"/>
  <c r="C128" i="10"/>
  <c r="C128" i="11"/>
  <c r="C128" i="9"/>
  <c r="C104" i="10"/>
  <c r="C104" i="11"/>
  <c r="C104" i="9"/>
  <c r="G104" i="9" s="1"/>
  <c r="F104" i="9" s="1"/>
  <c r="C166" i="8"/>
  <c r="C165" i="10"/>
  <c r="E165" i="10" s="1"/>
  <c r="G165" i="10" s="1"/>
  <c r="C165" i="11"/>
  <c r="C165" i="9"/>
  <c r="E165" i="9" s="1"/>
  <c r="C199" i="8"/>
  <c r="C198" i="10"/>
  <c r="C198" i="11"/>
  <c r="C198" i="9"/>
  <c r="J245" i="10"/>
  <c r="H234" i="10"/>
  <c r="C105" i="8"/>
  <c r="C95" i="8"/>
  <c r="C86" i="8"/>
  <c r="H85" i="9"/>
  <c r="H95" i="9"/>
  <c r="E208" i="8"/>
  <c r="E208" i="15" s="1"/>
  <c r="H102" i="8"/>
  <c r="F102" i="8" s="1"/>
  <c r="H82" i="8"/>
  <c r="H92" i="8"/>
  <c r="F92" i="8" s="1"/>
  <c r="F25" i="1"/>
  <c r="I4" i="15" s="1"/>
  <c r="G25" i="1"/>
  <c r="J4" i="15" s="1"/>
  <c r="H25" i="1"/>
  <c r="K4" i="15" s="1"/>
  <c r="I25" i="1"/>
  <c r="L4" i="15" s="1"/>
  <c r="J25" i="1"/>
  <c r="M4" i="15" s="1"/>
  <c r="K25" i="1"/>
  <c r="N4" i="15" s="1"/>
  <c r="L25" i="1"/>
  <c r="O4" i="15" s="1"/>
  <c r="M25" i="1"/>
  <c r="P4" i="15" s="1"/>
  <c r="N25" i="1"/>
  <c r="Q4" i="15" s="1"/>
  <c r="O25" i="1"/>
  <c r="R4" i="15" s="1"/>
  <c r="P25" i="1"/>
  <c r="S4" i="15" s="1"/>
  <c r="Q25" i="1"/>
  <c r="T4" i="15" s="1"/>
  <c r="R25" i="1"/>
  <c r="U4" i="15" s="1"/>
  <c r="S25" i="1"/>
  <c r="V4" i="15" s="1"/>
  <c r="T25" i="1"/>
  <c r="W4" i="15" s="1"/>
  <c r="U25" i="1"/>
  <c r="X4" i="15" s="1"/>
  <c r="V25" i="1"/>
  <c r="Y4" i="15" s="1"/>
  <c r="W25" i="1"/>
  <c r="Z4" i="15" s="1"/>
  <c r="E25" i="1"/>
  <c r="H4" i="15" s="1"/>
  <c r="B33" i="2"/>
  <c r="E33" i="2" s="1"/>
  <c r="W119" i="8" l="1"/>
  <c r="R119" i="8"/>
  <c r="Z119" i="8"/>
  <c r="AA167" i="8"/>
  <c r="AA157" i="8"/>
  <c r="F233" i="9"/>
  <c r="F243" i="9"/>
  <c r="F85" i="9"/>
  <c r="F234" i="10"/>
  <c r="G97" i="10"/>
  <c r="G86" i="10"/>
  <c r="F95" i="10"/>
  <c r="F85" i="10"/>
  <c r="F105" i="10"/>
  <c r="Y119" i="8"/>
  <c r="E130" i="11"/>
  <c r="E120" i="8"/>
  <c r="G119" i="8"/>
  <c r="E114" i="9"/>
  <c r="E114" i="10"/>
  <c r="T119" i="8"/>
  <c r="E120" i="11"/>
  <c r="O119" i="8"/>
  <c r="I275" i="8"/>
  <c r="G275" i="8"/>
  <c r="H96" i="10"/>
  <c r="H97" i="10" s="1"/>
  <c r="H98" i="10" s="1"/>
  <c r="H106" i="10"/>
  <c r="H107" i="10" s="1"/>
  <c r="H108" i="10" s="1"/>
  <c r="F69" i="10"/>
  <c r="F59" i="10"/>
  <c r="F50" i="10"/>
  <c r="H245" i="10"/>
  <c r="F245" i="10" s="1"/>
  <c r="E45" i="2"/>
  <c r="E70" i="2"/>
  <c r="H148" i="9" s="1"/>
  <c r="F59" i="9"/>
  <c r="F274" i="8"/>
  <c r="F264" i="8"/>
  <c r="F254" i="8"/>
  <c r="F50" i="9"/>
  <c r="F69" i="9"/>
  <c r="F223" i="8"/>
  <c r="F223" i="9"/>
  <c r="H224" i="9"/>
  <c r="F82" i="8"/>
  <c r="B26" i="12"/>
  <c r="B69" i="12"/>
  <c r="B59" i="12"/>
  <c r="B16" i="12"/>
  <c r="B36" i="12"/>
  <c r="B79" i="12"/>
  <c r="B17" i="12"/>
  <c r="B60" i="12"/>
  <c r="E198" i="11"/>
  <c r="L275" i="8"/>
  <c r="T275" i="8"/>
  <c r="E199" i="8"/>
  <c r="E199" i="15" s="1"/>
  <c r="H275" i="8"/>
  <c r="Q275" i="8"/>
  <c r="X255" i="8"/>
  <c r="E255" i="15"/>
  <c r="H115" i="8"/>
  <c r="F115" i="8" s="1"/>
  <c r="E276" i="8"/>
  <c r="W265" i="8"/>
  <c r="E265" i="15"/>
  <c r="R275" i="8"/>
  <c r="P275" i="8"/>
  <c r="K224" i="8"/>
  <c r="K225" i="8" s="1"/>
  <c r="K226" i="8" s="1"/>
  <c r="K227" i="8" s="1"/>
  <c r="K228" i="8" s="1"/>
  <c r="V275" i="8"/>
  <c r="E275" i="15"/>
  <c r="N275" i="8"/>
  <c r="M275" i="8"/>
  <c r="J275" i="8"/>
  <c r="Y275" i="8"/>
  <c r="O275" i="8"/>
  <c r="E275" i="11"/>
  <c r="U275" i="8"/>
  <c r="E189" i="8"/>
  <c r="E189" i="15" s="1"/>
  <c r="E188" i="15"/>
  <c r="X275" i="8"/>
  <c r="W275" i="8"/>
  <c r="I224" i="8"/>
  <c r="I225" i="8" s="1"/>
  <c r="I226" i="8" s="1"/>
  <c r="I227" i="8" s="1"/>
  <c r="I228" i="8" s="1"/>
  <c r="Z275" i="8"/>
  <c r="S275" i="8"/>
  <c r="J224" i="8"/>
  <c r="J225" i="8" s="1"/>
  <c r="J226" i="8" s="1"/>
  <c r="J227" i="8" s="1"/>
  <c r="J228" i="8" s="1"/>
  <c r="E48" i="2"/>
  <c r="E46" i="2"/>
  <c r="E49" i="2"/>
  <c r="E50" i="2"/>
  <c r="E47" i="2"/>
  <c r="H33" i="2"/>
  <c r="H70" i="2" s="1"/>
  <c r="K148" i="9" s="1"/>
  <c r="K165" i="9" s="1"/>
  <c r="D33" i="2"/>
  <c r="Z87" i="8"/>
  <c r="N60" i="10"/>
  <c r="V60" i="10"/>
  <c r="I60" i="10"/>
  <c r="Q60" i="10"/>
  <c r="Y60" i="10"/>
  <c r="K60" i="10"/>
  <c r="U60" i="10"/>
  <c r="P60" i="10"/>
  <c r="T60" i="10"/>
  <c r="M60" i="10"/>
  <c r="H60" i="10"/>
  <c r="L60" i="10"/>
  <c r="O60" i="10"/>
  <c r="R60" i="10"/>
  <c r="S60" i="10"/>
  <c r="X60" i="10"/>
  <c r="Z60" i="10"/>
  <c r="J60" i="10"/>
  <c r="W60" i="10"/>
  <c r="C15" i="9"/>
  <c r="I51" i="9"/>
  <c r="Q51" i="9"/>
  <c r="Y51" i="9"/>
  <c r="J51" i="9"/>
  <c r="S51" i="9"/>
  <c r="N51" i="9"/>
  <c r="W51" i="9"/>
  <c r="L51" i="9"/>
  <c r="X51" i="9"/>
  <c r="R51" i="9"/>
  <c r="U51" i="9"/>
  <c r="V51" i="9"/>
  <c r="Z51" i="9"/>
  <c r="K51" i="9"/>
  <c r="O51" i="9"/>
  <c r="H51" i="9"/>
  <c r="P51" i="9"/>
  <c r="M51" i="9"/>
  <c r="T51" i="9"/>
  <c r="C24" i="9"/>
  <c r="N60" i="9"/>
  <c r="V60" i="9"/>
  <c r="J60" i="9"/>
  <c r="R60" i="9"/>
  <c r="Z60" i="9"/>
  <c r="P60" i="9"/>
  <c r="K60" i="9"/>
  <c r="U60" i="9"/>
  <c r="T60" i="9"/>
  <c r="W60" i="9"/>
  <c r="I60" i="9"/>
  <c r="X60" i="9"/>
  <c r="Y60" i="9"/>
  <c r="L60" i="9"/>
  <c r="O60" i="9"/>
  <c r="H60" i="9"/>
  <c r="Q60" i="9"/>
  <c r="M60" i="9"/>
  <c r="S60" i="9"/>
  <c r="O51" i="10"/>
  <c r="W51" i="10"/>
  <c r="P51" i="10"/>
  <c r="X51" i="10"/>
  <c r="K51" i="10"/>
  <c r="S51" i="10"/>
  <c r="J51" i="10"/>
  <c r="V51" i="10"/>
  <c r="Q51" i="10"/>
  <c r="R51" i="10"/>
  <c r="I51" i="10"/>
  <c r="Z51" i="10"/>
  <c r="T51" i="10"/>
  <c r="U51" i="10"/>
  <c r="Y51" i="10"/>
  <c r="H51" i="10"/>
  <c r="L51" i="10"/>
  <c r="M51" i="10"/>
  <c r="N51" i="10"/>
  <c r="C34" i="9"/>
  <c r="L70" i="9"/>
  <c r="T70" i="9"/>
  <c r="P70" i="9"/>
  <c r="X70" i="9"/>
  <c r="O70" i="9"/>
  <c r="Z70" i="9"/>
  <c r="Q70" i="9"/>
  <c r="S70" i="9"/>
  <c r="R70" i="9"/>
  <c r="I70" i="9"/>
  <c r="K70" i="9"/>
  <c r="V70" i="9"/>
  <c r="M70" i="9"/>
  <c r="W70" i="9"/>
  <c r="H70" i="9"/>
  <c r="J70" i="9"/>
  <c r="N70" i="9"/>
  <c r="U70" i="9"/>
  <c r="Y70" i="9"/>
  <c r="J70" i="10"/>
  <c r="R70" i="10"/>
  <c r="Z70" i="10"/>
  <c r="M70" i="10"/>
  <c r="U70" i="10"/>
  <c r="L70" i="10"/>
  <c r="W70" i="10"/>
  <c r="Q70" i="10"/>
  <c r="K70" i="10"/>
  <c r="Y70" i="10"/>
  <c r="S70" i="10"/>
  <c r="V70" i="10"/>
  <c r="X70" i="10"/>
  <c r="I70" i="10"/>
  <c r="H70" i="10"/>
  <c r="O70" i="10"/>
  <c r="P70" i="10"/>
  <c r="N70" i="10"/>
  <c r="T70" i="10"/>
  <c r="E62" i="8"/>
  <c r="E62" i="15" s="1"/>
  <c r="E61" i="11"/>
  <c r="E52" i="8"/>
  <c r="E52" i="15" s="1"/>
  <c r="E51" i="11"/>
  <c r="E72" i="8"/>
  <c r="E72" i="15" s="1"/>
  <c r="E71" i="11"/>
  <c r="Y87" i="8"/>
  <c r="L87" i="8"/>
  <c r="P87" i="8"/>
  <c r="AA177" i="8"/>
  <c r="AA177" i="10"/>
  <c r="AA168" i="10"/>
  <c r="AA158" i="10"/>
  <c r="AA177" i="9"/>
  <c r="AA167" i="9"/>
  <c r="AA158" i="9"/>
  <c r="K134" i="9"/>
  <c r="X134" i="9"/>
  <c r="H134" i="9"/>
  <c r="Y134" i="9"/>
  <c r="N134" i="9"/>
  <c r="Q134" i="9"/>
  <c r="S134" i="9"/>
  <c r="W134" i="9"/>
  <c r="R134" i="9"/>
  <c r="M134" i="9"/>
  <c r="P134" i="9"/>
  <c r="T134" i="9"/>
  <c r="L134" i="9"/>
  <c r="O134" i="9"/>
  <c r="I134" i="9"/>
  <c r="J134" i="9"/>
  <c r="V134" i="9"/>
  <c r="Z134" i="9"/>
  <c r="U134" i="9"/>
  <c r="E124" i="10"/>
  <c r="G124" i="10" s="1"/>
  <c r="E124" i="9"/>
  <c r="G124" i="9" s="1"/>
  <c r="Q134" i="10"/>
  <c r="V134" i="10"/>
  <c r="W134" i="10"/>
  <c r="X134" i="10"/>
  <c r="J134" i="10"/>
  <c r="T134" i="10"/>
  <c r="S134" i="10"/>
  <c r="I134" i="10"/>
  <c r="R134" i="10"/>
  <c r="Y134" i="10"/>
  <c r="H134" i="10"/>
  <c r="P134" i="10"/>
  <c r="O134" i="10"/>
  <c r="M134" i="10"/>
  <c r="U134" i="10"/>
  <c r="L134" i="10"/>
  <c r="Z134" i="10"/>
  <c r="K134" i="10"/>
  <c r="N134" i="10"/>
  <c r="E135" i="9"/>
  <c r="G135" i="9" s="1"/>
  <c r="E135" i="10"/>
  <c r="G135" i="10" s="1"/>
  <c r="Z96" i="10"/>
  <c r="C25" i="8"/>
  <c r="P107" i="8"/>
  <c r="P140" i="8" s="1"/>
  <c r="I86" i="8"/>
  <c r="I118" i="8"/>
  <c r="H135" i="8"/>
  <c r="F135" i="8" s="1"/>
  <c r="V87" i="8"/>
  <c r="V119" i="8"/>
  <c r="J86" i="8"/>
  <c r="J118" i="8"/>
  <c r="K86" i="8"/>
  <c r="K118" i="8"/>
  <c r="K106" i="8"/>
  <c r="K138" i="8"/>
  <c r="I106" i="8"/>
  <c r="I138" i="8"/>
  <c r="X119" i="8"/>
  <c r="X87" i="8"/>
  <c r="H125" i="8"/>
  <c r="F125" i="8" s="1"/>
  <c r="J106" i="8"/>
  <c r="J138" i="8"/>
  <c r="E141" i="8"/>
  <c r="G141" i="8" s="1"/>
  <c r="O140" i="8"/>
  <c r="W140" i="8"/>
  <c r="T140" i="8"/>
  <c r="M140" i="8"/>
  <c r="Q140" i="8"/>
  <c r="Z140" i="8"/>
  <c r="E130" i="8"/>
  <c r="G130" i="8" s="1"/>
  <c r="S129" i="8"/>
  <c r="K129" i="8"/>
  <c r="N129" i="8"/>
  <c r="L129" i="8"/>
  <c r="T129" i="8"/>
  <c r="M129" i="8"/>
  <c r="U129" i="8"/>
  <c r="V129" i="8"/>
  <c r="Q129" i="8"/>
  <c r="Y129" i="8"/>
  <c r="I129" i="8"/>
  <c r="R129" i="8"/>
  <c r="Z129" i="8"/>
  <c r="O129" i="8"/>
  <c r="P129" i="8"/>
  <c r="J129" i="8"/>
  <c r="W129" i="8"/>
  <c r="X129" i="8"/>
  <c r="X87" i="10"/>
  <c r="X88" i="10" s="1"/>
  <c r="H255" i="8"/>
  <c r="R255" i="8"/>
  <c r="Z255" i="8"/>
  <c r="R97" i="9"/>
  <c r="N255" i="8"/>
  <c r="U255" i="8"/>
  <c r="J255" i="8"/>
  <c r="S255" i="8"/>
  <c r="K255" i="8"/>
  <c r="P255" i="8"/>
  <c r="O255" i="8"/>
  <c r="V255" i="8"/>
  <c r="W255" i="8"/>
  <c r="Q255" i="8"/>
  <c r="I255" i="8"/>
  <c r="M255" i="8"/>
  <c r="T255" i="8"/>
  <c r="E256" i="8"/>
  <c r="G256" i="8" s="1"/>
  <c r="E255" i="11"/>
  <c r="Y255" i="8"/>
  <c r="L255" i="8"/>
  <c r="P265" i="8"/>
  <c r="O107" i="10"/>
  <c r="J265" i="8"/>
  <c r="V265" i="8"/>
  <c r="H265" i="8"/>
  <c r="R108" i="10"/>
  <c r="R109" i="10" s="1"/>
  <c r="V96" i="10"/>
  <c r="W107" i="10"/>
  <c r="W108" i="10" s="1"/>
  <c r="Q107" i="9"/>
  <c r="Q108" i="9" s="1"/>
  <c r="M107" i="9"/>
  <c r="M108" i="9" s="1"/>
  <c r="V107" i="9"/>
  <c r="V108" i="9" s="1"/>
  <c r="T86" i="10"/>
  <c r="Z98" i="9"/>
  <c r="L87" i="10"/>
  <c r="N265" i="8"/>
  <c r="I265" i="8"/>
  <c r="O265" i="8"/>
  <c r="E266" i="8"/>
  <c r="G266" i="8" s="1"/>
  <c r="H86" i="10"/>
  <c r="N107" i="9"/>
  <c r="N108" i="9" s="1"/>
  <c r="N97" i="9"/>
  <c r="V97" i="9"/>
  <c r="V98" i="9" s="1"/>
  <c r="L265" i="8"/>
  <c r="S265" i="8"/>
  <c r="K265" i="8"/>
  <c r="Q265" i="8"/>
  <c r="Z265" i="8"/>
  <c r="R265" i="8"/>
  <c r="Y265" i="8"/>
  <c r="N87" i="8"/>
  <c r="X265" i="8"/>
  <c r="E265" i="11"/>
  <c r="U265" i="8"/>
  <c r="M265" i="8"/>
  <c r="T265" i="8"/>
  <c r="C15" i="10"/>
  <c r="C34" i="10"/>
  <c r="C24" i="10"/>
  <c r="X107" i="9"/>
  <c r="X108" i="9" s="1"/>
  <c r="H225" i="10"/>
  <c r="S87" i="9"/>
  <c r="P87" i="9"/>
  <c r="H107" i="9"/>
  <c r="N87" i="10"/>
  <c r="U97" i="9"/>
  <c r="Q87" i="10"/>
  <c r="N4" i="8"/>
  <c r="N4" i="11"/>
  <c r="N4" i="9"/>
  <c r="N4" i="10"/>
  <c r="Q97" i="10"/>
  <c r="X98" i="8"/>
  <c r="Z87" i="10"/>
  <c r="T108" i="8"/>
  <c r="U88" i="8"/>
  <c r="H244" i="9"/>
  <c r="L4" i="8"/>
  <c r="L4" i="9"/>
  <c r="L4" i="11"/>
  <c r="L4" i="10"/>
  <c r="H234" i="9"/>
  <c r="S4" i="8"/>
  <c r="S4" i="11"/>
  <c r="S4" i="9"/>
  <c r="S4" i="10"/>
  <c r="S87" i="8"/>
  <c r="S120" i="8" s="1"/>
  <c r="Q107" i="10"/>
  <c r="W88" i="10"/>
  <c r="Y98" i="10"/>
  <c r="T87" i="9"/>
  <c r="T98" i="8"/>
  <c r="R88" i="10"/>
  <c r="Z4" i="8"/>
  <c r="Z4" i="10"/>
  <c r="Z4" i="9"/>
  <c r="Z4" i="11"/>
  <c r="P98" i="8"/>
  <c r="L97" i="10"/>
  <c r="L97" i="8"/>
  <c r="H244" i="8"/>
  <c r="F244" i="8" s="1"/>
  <c r="N107" i="10"/>
  <c r="U107" i="10"/>
  <c r="V98" i="8"/>
  <c r="O97" i="8"/>
  <c r="N98" i="10"/>
  <c r="M98" i="8"/>
  <c r="Y107" i="10"/>
  <c r="V107" i="10"/>
  <c r="Y4" i="8"/>
  <c r="Y4" i="10"/>
  <c r="Y4" i="11"/>
  <c r="Y4" i="9"/>
  <c r="Q4" i="8"/>
  <c r="Q4" i="10"/>
  <c r="Q4" i="9"/>
  <c r="Q4" i="11"/>
  <c r="I4" i="8"/>
  <c r="I4" i="10"/>
  <c r="I4" i="9"/>
  <c r="I4" i="11"/>
  <c r="T87" i="8"/>
  <c r="L108" i="9"/>
  <c r="P87" i="10"/>
  <c r="O88" i="10"/>
  <c r="Z87" i="9"/>
  <c r="V107" i="8"/>
  <c r="V140" i="8" s="1"/>
  <c r="Z98" i="8"/>
  <c r="P98" i="10"/>
  <c r="U97" i="10"/>
  <c r="W108" i="8"/>
  <c r="Z108" i="10"/>
  <c r="T108" i="10"/>
  <c r="M4" i="8"/>
  <c r="M4" i="10"/>
  <c r="M4" i="9"/>
  <c r="M4" i="11"/>
  <c r="T108" i="9"/>
  <c r="S87" i="10"/>
  <c r="U107" i="8"/>
  <c r="U140" i="8" s="1"/>
  <c r="H234" i="8"/>
  <c r="F234" i="8" s="1"/>
  <c r="R107" i="8"/>
  <c r="R140" i="8" s="1"/>
  <c r="U87" i="10"/>
  <c r="T4" i="8"/>
  <c r="T4" i="9"/>
  <c r="T4" i="11"/>
  <c r="T4" i="10"/>
  <c r="S107" i="8"/>
  <c r="S140" i="8" s="1"/>
  <c r="H4" i="8"/>
  <c r="H4" i="9"/>
  <c r="H4" i="11"/>
  <c r="H4" i="10"/>
  <c r="Q87" i="8"/>
  <c r="W108" i="9"/>
  <c r="W87" i="8"/>
  <c r="R4" i="8"/>
  <c r="R4" i="9"/>
  <c r="R4" i="10"/>
  <c r="R4" i="11"/>
  <c r="X4" i="8"/>
  <c r="X4" i="11"/>
  <c r="X4" i="10"/>
  <c r="X4" i="9"/>
  <c r="P4" i="8"/>
  <c r="P4" i="11"/>
  <c r="P4" i="10"/>
  <c r="P4" i="9"/>
  <c r="X97" i="10"/>
  <c r="O108" i="8"/>
  <c r="S108" i="10"/>
  <c r="N107" i="8"/>
  <c r="N140" i="8" s="1"/>
  <c r="E188" i="11"/>
  <c r="W97" i="8"/>
  <c r="P108" i="9"/>
  <c r="R87" i="8"/>
  <c r="M97" i="10"/>
  <c r="L107" i="10"/>
  <c r="Y97" i="8"/>
  <c r="L87" i="9"/>
  <c r="U97" i="8"/>
  <c r="S97" i="10"/>
  <c r="V4" i="8"/>
  <c r="V4" i="11"/>
  <c r="V4" i="10"/>
  <c r="V4" i="9"/>
  <c r="V87" i="10"/>
  <c r="U4" i="8"/>
  <c r="U4" i="11"/>
  <c r="U4" i="10"/>
  <c r="U4" i="9"/>
  <c r="Y107" i="8"/>
  <c r="Y140" i="8" s="1"/>
  <c r="R98" i="10"/>
  <c r="R88" i="9"/>
  <c r="Z108" i="8"/>
  <c r="M108" i="10"/>
  <c r="R97" i="8"/>
  <c r="Q97" i="8"/>
  <c r="S97" i="8"/>
  <c r="K4" i="8"/>
  <c r="K4" i="10"/>
  <c r="K4" i="11"/>
  <c r="K4" i="9"/>
  <c r="O108" i="9"/>
  <c r="O87" i="8"/>
  <c r="O120" i="8" s="1"/>
  <c r="W97" i="10"/>
  <c r="M108" i="8"/>
  <c r="Y88" i="10"/>
  <c r="L107" i="8"/>
  <c r="L140" i="8" s="1"/>
  <c r="N97" i="8"/>
  <c r="J4" i="8"/>
  <c r="J4" i="11"/>
  <c r="J4" i="9"/>
  <c r="J4" i="10"/>
  <c r="M87" i="8"/>
  <c r="W4" i="8"/>
  <c r="W4" i="9"/>
  <c r="W4" i="10"/>
  <c r="W4" i="11"/>
  <c r="O4" i="8"/>
  <c r="O4" i="11"/>
  <c r="O4" i="10"/>
  <c r="O4" i="9"/>
  <c r="P108" i="10"/>
  <c r="O97" i="10"/>
  <c r="Q108" i="8"/>
  <c r="H224" i="8"/>
  <c r="X108" i="10"/>
  <c r="Y89" i="9"/>
  <c r="T97" i="10"/>
  <c r="X107" i="8"/>
  <c r="X140" i="8" s="1"/>
  <c r="M87" i="10"/>
  <c r="X235" i="9"/>
  <c r="V225" i="9"/>
  <c r="X225" i="9"/>
  <c r="W226" i="9"/>
  <c r="T226" i="9"/>
  <c r="R226" i="9"/>
  <c r="U225" i="9"/>
  <c r="U236" i="9"/>
  <c r="M238" i="9"/>
  <c r="Z225" i="9"/>
  <c r="O235" i="9"/>
  <c r="M225" i="9"/>
  <c r="Q236" i="9"/>
  <c r="Q226" i="9"/>
  <c r="N225" i="9"/>
  <c r="V245" i="9"/>
  <c r="V246" i="9" s="1"/>
  <c r="V247" i="9" s="1"/>
  <c r="V248" i="9" s="1"/>
  <c r="O226" i="9"/>
  <c r="S236" i="9"/>
  <c r="N245" i="9"/>
  <c r="N246" i="9" s="1"/>
  <c r="N247" i="9" s="1"/>
  <c r="N248" i="9" s="1"/>
  <c r="R235" i="9"/>
  <c r="N237" i="9"/>
  <c r="P225" i="9"/>
  <c r="Z245" i="9"/>
  <c r="Z246" i="9" s="1"/>
  <c r="Z247" i="9" s="1"/>
  <c r="Z248" i="9" s="1"/>
  <c r="L226" i="9"/>
  <c r="W236" i="9"/>
  <c r="L236" i="9"/>
  <c r="Y237" i="9"/>
  <c r="Q245" i="9"/>
  <c r="Q246" i="9" s="1"/>
  <c r="Q247" i="9" s="1"/>
  <c r="Q248" i="9" s="1"/>
  <c r="P235" i="9"/>
  <c r="S225" i="9"/>
  <c r="V235" i="9"/>
  <c r="Z235" i="9"/>
  <c r="T235" i="9"/>
  <c r="Y226" i="9"/>
  <c r="Y245" i="9"/>
  <c r="Y246" i="9" s="1"/>
  <c r="Y247" i="9" s="1"/>
  <c r="Y248" i="9" s="1"/>
  <c r="N235" i="10"/>
  <c r="X87" i="9"/>
  <c r="W87" i="9"/>
  <c r="M97" i="9"/>
  <c r="Y97" i="9"/>
  <c r="L98" i="9"/>
  <c r="W97" i="9"/>
  <c r="O87" i="9"/>
  <c r="Q87" i="9"/>
  <c r="S107" i="9"/>
  <c r="U87" i="9"/>
  <c r="M87" i="9"/>
  <c r="R107" i="9"/>
  <c r="T97" i="9"/>
  <c r="S97" i="9"/>
  <c r="Y107" i="9"/>
  <c r="U107" i="9"/>
  <c r="P97" i="9"/>
  <c r="N87" i="9"/>
  <c r="Q97" i="9"/>
  <c r="O97" i="9"/>
  <c r="V87" i="9"/>
  <c r="Z107" i="9"/>
  <c r="X97" i="9"/>
  <c r="C245" i="8"/>
  <c r="C244" i="10"/>
  <c r="C244" i="11"/>
  <c r="C244" i="9"/>
  <c r="G244" i="9" s="1"/>
  <c r="C258" i="8"/>
  <c r="C257" i="11"/>
  <c r="C257" i="10"/>
  <c r="C257" i="9"/>
  <c r="C278" i="8"/>
  <c r="C277" i="11"/>
  <c r="C277" i="10"/>
  <c r="C277" i="9"/>
  <c r="C268" i="8"/>
  <c r="C267" i="11"/>
  <c r="C267" i="10"/>
  <c r="C267" i="9"/>
  <c r="C225" i="8"/>
  <c r="C224" i="11"/>
  <c r="C224" i="10"/>
  <c r="C224" i="9"/>
  <c r="G224" i="9" s="1"/>
  <c r="C235" i="8"/>
  <c r="C234" i="11"/>
  <c r="C234" i="10"/>
  <c r="C234" i="9"/>
  <c r="C190" i="8"/>
  <c r="C189" i="10"/>
  <c r="C189" i="11"/>
  <c r="C189" i="9"/>
  <c r="C62" i="8"/>
  <c r="C26" i="8" s="1"/>
  <c r="C61" i="11"/>
  <c r="C25" i="11" s="1"/>
  <c r="C61" i="10"/>
  <c r="G61" i="10" s="1"/>
  <c r="C61" i="9"/>
  <c r="C95" i="10"/>
  <c r="C95" i="11"/>
  <c r="C95" i="9"/>
  <c r="G95" i="9" s="1"/>
  <c r="F95" i="9" s="1"/>
  <c r="C177" i="8"/>
  <c r="C176" i="11"/>
  <c r="C176" i="10"/>
  <c r="E176" i="10" s="1"/>
  <c r="G176" i="10" s="1"/>
  <c r="C176" i="9"/>
  <c r="E176" i="9" s="1"/>
  <c r="C157" i="8"/>
  <c r="C156" i="11"/>
  <c r="C156" i="10"/>
  <c r="E156" i="10" s="1"/>
  <c r="G156" i="10" s="1"/>
  <c r="C156" i="9"/>
  <c r="E156" i="9" s="1"/>
  <c r="C105" i="11"/>
  <c r="C105" i="10"/>
  <c r="C105" i="9"/>
  <c r="G105" i="9" s="1"/>
  <c r="F105" i="9" s="1"/>
  <c r="C200" i="8"/>
  <c r="C199" i="11"/>
  <c r="C199" i="10"/>
  <c r="C199" i="9"/>
  <c r="C130" i="8"/>
  <c r="C129" i="10"/>
  <c r="C129" i="11"/>
  <c r="C129" i="9"/>
  <c r="C53" i="8"/>
  <c r="C52" i="11"/>
  <c r="C16" i="11" s="1"/>
  <c r="C52" i="10"/>
  <c r="G52" i="10" s="1"/>
  <c r="C52" i="9"/>
  <c r="G52" i="9" s="1"/>
  <c r="C210" i="8"/>
  <c r="C209" i="11"/>
  <c r="C209" i="10"/>
  <c r="C209" i="9"/>
  <c r="C167" i="8"/>
  <c r="C166" i="10"/>
  <c r="E166" i="10" s="1"/>
  <c r="G166" i="10" s="1"/>
  <c r="C166" i="11"/>
  <c r="C166" i="9"/>
  <c r="E166" i="9" s="1"/>
  <c r="E208" i="11"/>
  <c r="C86" i="11"/>
  <c r="C86" i="10"/>
  <c r="C86" i="9"/>
  <c r="G86" i="9" s="1"/>
  <c r="C120" i="8"/>
  <c r="C119" i="10"/>
  <c r="E119" i="10" s="1"/>
  <c r="C119" i="11"/>
  <c r="C119" i="9"/>
  <c r="E119" i="9" s="1"/>
  <c r="C140" i="8"/>
  <c r="C139" i="11"/>
  <c r="C139" i="10"/>
  <c r="C139" i="9"/>
  <c r="C72" i="8"/>
  <c r="C36" i="8" s="1"/>
  <c r="C71" i="10"/>
  <c r="G71" i="10" s="1"/>
  <c r="C71" i="11"/>
  <c r="C35" i="11" s="1"/>
  <c r="C71" i="9"/>
  <c r="G71" i="9" s="1"/>
  <c r="J246" i="10"/>
  <c r="H235" i="10"/>
  <c r="C87" i="8"/>
  <c r="C96" i="8"/>
  <c r="C106" i="8"/>
  <c r="H96" i="9"/>
  <c r="H86" i="9"/>
  <c r="E209" i="8"/>
  <c r="E209" i="15" s="1"/>
  <c r="H93" i="8"/>
  <c r="F93" i="8" s="1"/>
  <c r="H103" i="8"/>
  <c r="F103" i="8" s="1"/>
  <c r="H83" i="8"/>
  <c r="L33" i="2"/>
  <c r="L70" i="2" s="1"/>
  <c r="O148" i="9" s="1"/>
  <c r="O165" i="9" s="1"/>
  <c r="W33" i="2"/>
  <c r="W70" i="2" s="1"/>
  <c r="Z148" i="9" s="1"/>
  <c r="Z155" i="9" s="1"/>
  <c r="K33" i="2"/>
  <c r="K70" i="2" s="1"/>
  <c r="N148" i="9" s="1"/>
  <c r="N175" i="9" s="1"/>
  <c r="V33" i="2"/>
  <c r="V70" i="2" s="1"/>
  <c r="Y148" i="9" s="1"/>
  <c r="Y175" i="9" s="1"/>
  <c r="G33" i="2"/>
  <c r="G70" i="2" s="1"/>
  <c r="J148" i="9" s="1"/>
  <c r="J165" i="9" s="1"/>
  <c r="U33" i="2"/>
  <c r="U70" i="2" s="1"/>
  <c r="X148" i="9" s="1"/>
  <c r="X165" i="9" s="1"/>
  <c r="F33" i="2"/>
  <c r="F70" i="2" s="1"/>
  <c r="I148" i="9" s="1"/>
  <c r="I155" i="9" s="1"/>
  <c r="T33" i="2"/>
  <c r="T70" i="2" s="1"/>
  <c r="W148" i="9" s="1"/>
  <c r="S33" i="2"/>
  <c r="S70" i="2" s="1"/>
  <c r="V148" i="9" s="1"/>
  <c r="V165" i="9" s="1"/>
  <c r="O33" i="2"/>
  <c r="O70" i="2" s="1"/>
  <c r="R148" i="9" s="1"/>
  <c r="R155" i="9" s="1"/>
  <c r="N33" i="2"/>
  <c r="N70" i="2" s="1"/>
  <c r="Q148" i="9" s="1"/>
  <c r="Q175" i="9" s="1"/>
  <c r="M33" i="2"/>
  <c r="M70" i="2" s="1"/>
  <c r="P148" i="9" s="1"/>
  <c r="P165" i="9" s="1"/>
  <c r="R33" i="2"/>
  <c r="R70" i="2" s="1"/>
  <c r="U148" i="9" s="1"/>
  <c r="U165" i="9" s="1"/>
  <c r="J33" i="2"/>
  <c r="J70" i="2" s="1"/>
  <c r="M148" i="9" s="1"/>
  <c r="M175" i="9" s="1"/>
  <c r="Q33" i="2"/>
  <c r="Q70" i="2" s="1"/>
  <c r="T148" i="9" s="1"/>
  <c r="T155" i="9" s="1"/>
  <c r="I33" i="2"/>
  <c r="I70" i="2" s="1"/>
  <c r="L148" i="9" s="1"/>
  <c r="L155" i="9" s="1"/>
  <c r="P33" i="2"/>
  <c r="P70" i="2" s="1"/>
  <c r="S148" i="9" s="1"/>
  <c r="S155" i="9" s="1"/>
  <c r="Y120" i="8" l="1"/>
  <c r="F235" i="10"/>
  <c r="AA158" i="8"/>
  <c r="AA168" i="8"/>
  <c r="F86" i="9"/>
  <c r="F244" i="9"/>
  <c r="G234" i="9"/>
  <c r="F234" i="9" s="1"/>
  <c r="G242" i="15"/>
  <c r="G275" i="15" s="1"/>
  <c r="G242" i="11"/>
  <c r="G275" i="11" s="1"/>
  <c r="G61" i="9"/>
  <c r="G69" i="11"/>
  <c r="G69" i="15"/>
  <c r="F86" i="10"/>
  <c r="G87" i="10"/>
  <c r="G98" i="10"/>
  <c r="F107" i="10"/>
  <c r="F96" i="10"/>
  <c r="F106" i="10"/>
  <c r="G114" i="10"/>
  <c r="H114" i="10"/>
  <c r="Y114" i="10"/>
  <c r="Z114" i="10"/>
  <c r="V114" i="10"/>
  <c r="L114" i="10"/>
  <c r="J114" i="10"/>
  <c r="Q114" i="10"/>
  <c r="K114" i="10"/>
  <c r="W114" i="10"/>
  <c r="U114" i="10"/>
  <c r="I114" i="10"/>
  <c r="T114" i="10"/>
  <c r="S114" i="10"/>
  <c r="X114" i="10"/>
  <c r="M114" i="10"/>
  <c r="R114" i="10"/>
  <c r="N114" i="10"/>
  <c r="O114" i="10"/>
  <c r="P114" i="10"/>
  <c r="O119" i="9"/>
  <c r="G119" i="9"/>
  <c r="G114" i="9"/>
  <c r="H114" i="9"/>
  <c r="T114" i="9"/>
  <c r="R114" i="9"/>
  <c r="U114" i="9"/>
  <c r="V114" i="9"/>
  <c r="S114" i="9"/>
  <c r="O114" i="9"/>
  <c r="I114" i="9"/>
  <c r="K114" i="9"/>
  <c r="L114" i="9"/>
  <c r="N114" i="9"/>
  <c r="Q114" i="9"/>
  <c r="M114" i="9"/>
  <c r="X114" i="9"/>
  <c r="Y114" i="9"/>
  <c r="Z114" i="9"/>
  <c r="P114" i="9"/>
  <c r="J114" i="9"/>
  <c r="W114" i="9"/>
  <c r="W120" i="8"/>
  <c r="V120" i="8"/>
  <c r="U119" i="10"/>
  <c r="G119" i="10"/>
  <c r="N120" i="8"/>
  <c r="E121" i="11"/>
  <c r="E131" i="11"/>
  <c r="E121" i="8"/>
  <c r="U121" i="8" s="1"/>
  <c r="G120" i="8"/>
  <c r="E115" i="10"/>
  <c r="E115" i="9"/>
  <c r="R120" i="8"/>
  <c r="P120" i="8"/>
  <c r="U120" i="8"/>
  <c r="Q120" i="8"/>
  <c r="T120" i="8"/>
  <c r="Z120" i="8"/>
  <c r="M120" i="8"/>
  <c r="L120" i="8"/>
  <c r="V276" i="8"/>
  <c r="G276" i="8"/>
  <c r="H246" i="10"/>
  <c r="F246" i="10" s="1"/>
  <c r="F134" i="10"/>
  <c r="F60" i="10"/>
  <c r="F51" i="10"/>
  <c r="F70" i="10"/>
  <c r="D60" i="2"/>
  <c r="D59" i="2"/>
  <c r="D70" i="2"/>
  <c r="G148" i="9" s="1"/>
  <c r="D61" i="2"/>
  <c r="D62" i="2"/>
  <c r="D57" i="2"/>
  <c r="G148" i="8"/>
  <c r="G151" i="8" s="1"/>
  <c r="D58" i="2"/>
  <c r="H226" i="10"/>
  <c r="F226" i="10" s="1"/>
  <c r="F225" i="10"/>
  <c r="F224" i="8"/>
  <c r="F265" i="8"/>
  <c r="F134" i="9"/>
  <c r="F60" i="9"/>
  <c r="F255" i="8"/>
  <c r="F275" i="8"/>
  <c r="F70" i="9"/>
  <c r="F51" i="9"/>
  <c r="F224" i="9"/>
  <c r="H225" i="9"/>
  <c r="H108" i="9"/>
  <c r="H109" i="9" s="1"/>
  <c r="F83" i="8"/>
  <c r="B27" i="12"/>
  <c r="B70" i="12"/>
  <c r="B80" i="12"/>
  <c r="B37" i="12"/>
  <c r="B18" i="12"/>
  <c r="B61" i="12"/>
  <c r="H161" i="9"/>
  <c r="H165" i="9"/>
  <c r="H173" i="9"/>
  <c r="H172" i="9"/>
  <c r="H154" i="9"/>
  <c r="H163" i="9"/>
  <c r="H174" i="9"/>
  <c r="H175" i="9"/>
  <c r="H171" i="9"/>
  <c r="H155" i="9"/>
  <c r="H153" i="9"/>
  <c r="H181" i="9"/>
  <c r="H152" i="9"/>
  <c r="H162" i="9"/>
  <c r="H164" i="9"/>
  <c r="H151" i="9"/>
  <c r="E200" i="8"/>
  <c r="E200" i="15" s="1"/>
  <c r="E276" i="11"/>
  <c r="E194" i="9"/>
  <c r="E199" i="11"/>
  <c r="I276" i="8"/>
  <c r="R276" i="8"/>
  <c r="X276" i="8"/>
  <c r="Z88" i="8"/>
  <c r="E277" i="8"/>
  <c r="L277" i="8" s="1"/>
  <c r="E189" i="11"/>
  <c r="P276" i="8"/>
  <c r="K276" i="8"/>
  <c r="L276" i="8"/>
  <c r="W276" i="8"/>
  <c r="Y276" i="8"/>
  <c r="E276" i="15"/>
  <c r="L256" i="8"/>
  <c r="E256" i="15"/>
  <c r="O276" i="8"/>
  <c r="E190" i="8"/>
  <c r="E190" i="15" s="1"/>
  <c r="U276" i="8"/>
  <c r="H276" i="8"/>
  <c r="T266" i="8"/>
  <c r="E266" i="15"/>
  <c r="Q276" i="8"/>
  <c r="J276" i="8"/>
  <c r="S276" i="8"/>
  <c r="N276" i="8"/>
  <c r="H116" i="8"/>
  <c r="F116" i="8" s="1"/>
  <c r="M276" i="8"/>
  <c r="Z276" i="8"/>
  <c r="T276" i="8"/>
  <c r="K175" i="9"/>
  <c r="H148" i="10"/>
  <c r="Q165" i="9"/>
  <c r="I175" i="9"/>
  <c r="M155" i="9"/>
  <c r="X175" i="9"/>
  <c r="J155" i="9"/>
  <c r="L175" i="9"/>
  <c r="X155" i="9"/>
  <c r="U175" i="9"/>
  <c r="U155" i="9"/>
  <c r="N165" i="9"/>
  <c r="W166" i="9"/>
  <c r="T175" i="9"/>
  <c r="O181" i="9"/>
  <c r="O161" i="9"/>
  <c r="O162" i="9"/>
  <c r="O172" i="9"/>
  <c r="O151" i="9"/>
  <c r="O171" i="9"/>
  <c r="O152" i="9"/>
  <c r="O163" i="9"/>
  <c r="O173" i="9"/>
  <c r="O153" i="9"/>
  <c r="O174" i="9"/>
  <c r="O154" i="9"/>
  <c r="O164" i="9"/>
  <c r="L181" i="9"/>
  <c r="L151" i="9"/>
  <c r="L162" i="9"/>
  <c r="L161" i="9"/>
  <c r="L171" i="9"/>
  <c r="L172" i="9"/>
  <c r="L152" i="9"/>
  <c r="L163" i="9"/>
  <c r="L153" i="9"/>
  <c r="L173" i="9"/>
  <c r="L174" i="9"/>
  <c r="L154" i="9"/>
  <c r="L164" i="9"/>
  <c r="W181" i="9"/>
  <c r="W161" i="9"/>
  <c r="W172" i="9"/>
  <c r="W151" i="9"/>
  <c r="W162" i="9"/>
  <c r="W171" i="9"/>
  <c r="W153" i="9"/>
  <c r="W173" i="9"/>
  <c r="W163" i="9"/>
  <c r="W152" i="9"/>
  <c r="W174" i="9"/>
  <c r="W154" i="9"/>
  <c r="W164" i="9"/>
  <c r="L165" i="9"/>
  <c r="R175" i="9"/>
  <c r="Y181" i="9"/>
  <c r="Y151" i="9"/>
  <c r="Y172" i="9"/>
  <c r="Y161" i="9"/>
  <c r="Y171" i="9"/>
  <c r="Y162" i="9"/>
  <c r="Y152" i="9"/>
  <c r="Y163" i="9"/>
  <c r="Y173" i="9"/>
  <c r="Y153" i="9"/>
  <c r="Y174" i="9"/>
  <c r="Y164" i="9"/>
  <c r="Y154" i="9"/>
  <c r="Y155" i="9"/>
  <c r="N181" i="9"/>
  <c r="N151" i="9"/>
  <c r="N171" i="9"/>
  <c r="N161" i="9"/>
  <c r="N162" i="9"/>
  <c r="N172" i="9"/>
  <c r="N173" i="9"/>
  <c r="N153" i="9"/>
  <c r="N152" i="9"/>
  <c r="N163" i="9"/>
  <c r="N154" i="9"/>
  <c r="N174" i="9"/>
  <c r="N164" i="9"/>
  <c r="Z181" i="9"/>
  <c r="Z161" i="9"/>
  <c r="Z151" i="9"/>
  <c r="Z172" i="9"/>
  <c r="Z171" i="9"/>
  <c r="Z162" i="9"/>
  <c r="Z163" i="9"/>
  <c r="Z153" i="9"/>
  <c r="Z152" i="9"/>
  <c r="Z173" i="9"/>
  <c r="Z154" i="9"/>
  <c r="Z174" i="9"/>
  <c r="Z164" i="9"/>
  <c r="Z175" i="9"/>
  <c r="V181" i="9"/>
  <c r="V151" i="9"/>
  <c r="V171" i="9"/>
  <c r="V161" i="9"/>
  <c r="V172" i="9"/>
  <c r="V162" i="9"/>
  <c r="V152" i="9"/>
  <c r="V173" i="9"/>
  <c r="V163" i="9"/>
  <c r="V153" i="9"/>
  <c r="V164" i="9"/>
  <c r="V154" i="9"/>
  <c r="V174" i="9"/>
  <c r="V175" i="9"/>
  <c r="K155" i="9"/>
  <c r="R165" i="9"/>
  <c r="T181" i="9"/>
  <c r="T172" i="9"/>
  <c r="T161" i="9"/>
  <c r="T151" i="9"/>
  <c r="T171" i="9"/>
  <c r="T162" i="9"/>
  <c r="T163" i="9"/>
  <c r="T173" i="9"/>
  <c r="T153" i="9"/>
  <c r="T152" i="9"/>
  <c r="T154" i="9"/>
  <c r="T164" i="9"/>
  <c r="T174" i="9"/>
  <c r="I181" i="9"/>
  <c r="I172" i="9"/>
  <c r="I161" i="9"/>
  <c r="I171" i="9"/>
  <c r="I162" i="9"/>
  <c r="I151" i="9"/>
  <c r="I152" i="9"/>
  <c r="I163" i="9"/>
  <c r="I173" i="9"/>
  <c r="I153" i="9"/>
  <c r="I174" i="9"/>
  <c r="I164" i="9"/>
  <c r="I154" i="9"/>
  <c r="O176" i="9"/>
  <c r="M165" i="9"/>
  <c r="N155" i="9"/>
  <c r="V155" i="9"/>
  <c r="J175" i="9"/>
  <c r="P181" i="9"/>
  <c r="P161" i="9"/>
  <c r="P151" i="9"/>
  <c r="P172" i="9"/>
  <c r="P171" i="9"/>
  <c r="P162" i="9"/>
  <c r="P152" i="9"/>
  <c r="P163" i="9"/>
  <c r="P173" i="9"/>
  <c r="P153" i="9"/>
  <c r="P154" i="9"/>
  <c r="P174" i="9"/>
  <c r="P164" i="9"/>
  <c r="M181" i="9"/>
  <c r="M162" i="9"/>
  <c r="M171" i="9"/>
  <c r="M161" i="9"/>
  <c r="M151" i="9"/>
  <c r="M172" i="9"/>
  <c r="M152" i="9"/>
  <c r="M153" i="9"/>
  <c r="M163" i="9"/>
  <c r="M173" i="9"/>
  <c r="M164" i="9"/>
  <c r="M174" i="9"/>
  <c r="M154" i="9"/>
  <c r="X181" i="9"/>
  <c r="X151" i="9"/>
  <c r="X172" i="9"/>
  <c r="X162" i="9"/>
  <c r="X171" i="9"/>
  <c r="X161" i="9"/>
  <c r="X163" i="9"/>
  <c r="X173" i="9"/>
  <c r="X152" i="9"/>
  <c r="X153" i="9"/>
  <c r="X154" i="9"/>
  <c r="X164" i="9"/>
  <c r="X174" i="9"/>
  <c r="T165" i="9"/>
  <c r="P155" i="9"/>
  <c r="Z165" i="9"/>
  <c r="O175" i="9"/>
  <c r="Q181" i="9"/>
  <c r="Q161" i="9"/>
  <c r="Q171" i="9"/>
  <c r="Q151" i="9"/>
  <c r="Q162" i="9"/>
  <c r="Q172" i="9"/>
  <c r="Q163" i="9"/>
  <c r="Q153" i="9"/>
  <c r="Q152" i="9"/>
  <c r="Q173" i="9"/>
  <c r="Q174" i="9"/>
  <c r="Q154" i="9"/>
  <c r="Q164" i="9"/>
  <c r="P175" i="9"/>
  <c r="R181" i="9"/>
  <c r="R172" i="9"/>
  <c r="R171" i="9"/>
  <c r="R151" i="9"/>
  <c r="R162" i="9"/>
  <c r="R161" i="9"/>
  <c r="R153" i="9"/>
  <c r="R173" i="9"/>
  <c r="R163" i="9"/>
  <c r="R152" i="9"/>
  <c r="R164" i="9"/>
  <c r="R154" i="9"/>
  <c r="R174" i="9"/>
  <c r="K181" i="9"/>
  <c r="K161" i="9"/>
  <c r="K172" i="9"/>
  <c r="K171" i="9"/>
  <c r="K162" i="9"/>
  <c r="K151" i="9"/>
  <c r="K152" i="9"/>
  <c r="K173" i="9"/>
  <c r="K153" i="9"/>
  <c r="K163" i="9"/>
  <c r="K164" i="9"/>
  <c r="K174" i="9"/>
  <c r="K154" i="9"/>
  <c r="S181" i="9"/>
  <c r="S161" i="9"/>
  <c r="S171" i="9"/>
  <c r="S162" i="9"/>
  <c r="S172" i="9"/>
  <c r="S151" i="9"/>
  <c r="S173" i="9"/>
  <c r="S153" i="9"/>
  <c r="S152" i="9"/>
  <c r="S163" i="9"/>
  <c r="S174" i="9"/>
  <c r="S164" i="9"/>
  <c r="S154" i="9"/>
  <c r="S175" i="9"/>
  <c r="Q155" i="9"/>
  <c r="Y165" i="9"/>
  <c r="U181" i="9"/>
  <c r="U162" i="9"/>
  <c r="U161" i="9"/>
  <c r="U151" i="9"/>
  <c r="U171" i="9"/>
  <c r="U172" i="9"/>
  <c r="U163" i="9"/>
  <c r="U173" i="9"/>
  <c r="U152" i="9"/>
  <c r="U153" i="9"/>
  <c r="U164" i="9"/>
  <c r="U154" i="9"/>
  <c r="U174" i="9"/>
  <c r="J181" i="9"/>
  <c r="J171" i="9"/>
  <c r="J151" i="9"/>
  <c r="J162" i="9"/>
  <c r="J172" i="9"/>
  <c r="J161" i="9"/>
  <c r="J173" i="9"/>
  <c r="J163" i="9"/>
  <c r="J152" i="9"/>
  <c r="J153" i="9"/>
  <c r="J164" i="9"/>
  <c r="J154" i="9"/>
  <c r="J174" i="9"/>
  <c r="I165" i="9"/>
  <c r="O155" i="9"/>
  <c r="W155" i="9"/>
  <c r="W165" i="9"/>
  <c r="S165" i="9"/>
  <c r="W175" i="9"/>
  <c r="T45" i="2"/>
  <c r="T46" i="2"/>
  <c r="T47" i="2"/>
  <c r="T48" i="2"/>
  <c r="T49" i="2"/>
  <c r="T50" i="2"/>
  <c r="F45" i="2"/>
  <c r="F48" i="2"/>
  <c r="F46" i="2"/>
  <c r="F49" i="2"/>
  <c r="F47" i="2"/>
  <c r="F50" i="2"/>
  <c r="H50" i="2"/>
  <c r="H45" i="2"/>
  <c r="H47" i="2"/>
  <c r="H49" i="2"/>
  <c r="H46" i="2"/>
  <c r="H48" i="2"/>
  <c r="U46" i="2"/>
  <c r="U45" i="2"/>
  <c r="U47" i="2"/>
  <c r="U48" i="2"/>
  <c r="U49" i="2"/>
  <c r="U50" i="2"/>
  <c r="M45" i="2"/>
  <c r="M46" i="2"/>
  <c r="M47" i="2"/>
  <c r="M48" i="2"/>
  <c r="M49" i="2"/>
  <c r="M50" i="2"/>
  <c r="V45" i="2"/>
  <c r="V46" i="2"/>
  <c r="V47" i="2"/>
  <c r="V48" i="2"/>
  <c r="V50" i="2"/>
  <c r="V49" i="2"/>
  <c r="N45" i="2"/>
  <c r="N46" i="2"/>
  <c r="N47" i="2"/>
  <c r="N48" i="2"/>
  <c r="N50" i="2"/>
  <c r="N49" i="2"/>
  <c r="K45" i="2"/>
  <c r="K46" i="2"/>
  <c r="K47" i="2"/>
  <c r="K48" i="2"/>
  <c r="K49" i="2"/>
  <c r="K50" i="2"/>
  <c r="K148" i="8"/>
  <c r="K152" i="8" s="1"/>
  <c r="I45" i="2"/>
  <c r="I46" i="2"/>
  <c r="I47" i="2"/>
  <c r="I48" i="2"/>
  <c r="I49" i="2"/>
  <c r="I50" i="2"/>
  <c r="Q45" i="2"/>
  <c r="Q46" i="2"/>
  <c r="Q47" i="2"/>
  <c r="Q48" i="2"/>
  <c r="Q49" i="2"/>
  <c r="Q50" i="2"/>
  <c r="J45" i="2"/>
  <c r="J46" i="2"/>
  <c r="J47" i="2"/>
  <c r="J48" i="2"/>
  <c r="J49" i="2"/>
  <c r="J50" i="2"/>
  <c r="R45" i="2"/>
  <c r="R46" i="2"/>
  <c r="R47" i="2"/>
  <c r="R48" i="2"/>
  <c r="R49" i="2"/>
  <c r="R50" i="2"/>
  <c r="O45" i="2"/>
  <c r="O47" i="2"/>
  <c r="O50" i="2"/>
  <c r="O49" i="2"/>
  <c r="O46" i="2"/>
  <c r="O48" i="2"/>
  <c r="W46" i="2"/>
  <c r="W48" i="2"/>
  <c r="W45" i="2"/>
  <c r="W47" i="2"/>
  <c r="W50" i="2"/>
  <c r="W49" i="2"/>
  <c r="G50" i="2"/>
  <c r="G45" i="2"/>
  <c r="G48" i="2"/>
  <c r="G46" i="2"/>
  <c r="G47" i="2"/>
  <c r="G49" i="2"/>
  <c r="P45" i="2"/>
  <c r="P47" i="2"/>
  <c r="P50" i="2"/>
  <c r="P49" i="2"/>
  <c r="P46" i="2"/>
  <c r="P48" i="2"/>
  <c r="S45" i="2"/>
  <c r="S46" i="2"/>
  <c r="S47" i="2"/>
  <c r="S48" i="2"/>
  <c r="S49" i="2"/>
  <c r="S50" i="2"/>
  <c r="L45" i="2"/>
  <c r="L46" i="2"/>
  <c r="L47" i="2"/>
  <c r="L48" i="2"/>
  <c r="L49" i="2"/>
  <c r="L50" i="2"/>
  <c r="Y88" i="8"/>
  <c r="C35" i="9"/>
  <c r="V71" i="9"/>
  <c r="Y71" i="9"/>
  <c r="Q71" i="9"/>
  <c r="S71" i="9"/>
  <c r="O71" i="9"/>
  <c r="R71" i="9"/>
  <c r="U71" i="9"/>
  <c r="N71" i="9"/>
  <c r="L71" i="9"/>
  <c r="Z71" i="9"/>
  <c r="K71" i="9"/>
  <c r="M71" i="9"/>
  <c r="T71" i="9"/>
  <c r="I71" i="9"/>
  <c r="P71" i="9"/>
  <c r="X71" i="9"/>
  <c r="J71" i="9"/>
  <c r="H71" i="9"/>
  <c r="W71" i="9"/>
  <c r="P71" i="10"/>
  <c r="I71" i="10"/>
  <c r="H71" i="10"/>
  <c r="Q71" i="10"/>
  <c r="S71" i="10"/>
  <c r="J71" i="10"/>
  <c r="Y71" i="10"/>
  <c r="R71" i="10"/>
  <c r="U71" i="10"/>
  <c r="W71" i="10"/>
  <c r="Z71" i="10"/>
  <c r="K71" i="10"/>
  <c r="T71" i="10"/>
  <c r="N71" i="10"/>
  <c r="M71" i="10"/>
  <c r="X71" i="10"/>
  <c r="L71" i="10"/>
  <c r="O71" i="10"/>
  <c r="V71" i="10"/>
  <c r="L61" i="10"/>
  <c r="T61" i="10"/>
  <c r="H61" i="10"/>
  <c r="O61" i="10"/>
  <c r="W61" i="10"/>
  <c r="N61" i="10"/>
  <c r="Y61" i="10"/>
  <c r="I61" i="10"/>
  <c r="S61" i="10"/>
  <c r="Q61" i="10"/>
  <c r="J61" i="10"/>
  <c r="X61" i="10"/>
  <c r="M61" i="10"/>
  <c r="P61" i="10"/>
  <c r="R61" i="10"/>
  <c r="U61" i="10"/>
  <c r="Z61" i="10"/>
  <c r="K61" i="10"/>
  <c r="V61" i="10"/>
  <c r="C16" i="9"/>
  <c r="O52" i="9"/>
  <c r="W52" i="9"/>
  <c r="J52" i="9"/>
  <c r="S52" i="9"/>
  <c r="N52" i="9"/>
  <c r="X52" i="9"/>
  <c r="R52" i="9"/>
  <c r="L52" i="9"/>
  <c r="Y52" i="9"/>
  <c r="T52" i="9"/>
  <c r="U52" i="9"/>
  <c r="V52" i="9"/>
  <c r="Z52" i="9"/>
  <c r="I52" i="9"/>
  <c r="M52" i="9"/>
  <c r="P52" i="9"/>
  <c r="H52" i="9"/>
  <c r="K52" i="9"/>
  <c r="Q52" i="9"/>
  <c r="L61" i="9"/>
  <c r="T61" i="9"/>
  <c r="P61" i="9"/>
  <c r="X61" i="9"/>
  <c r="I61" i="9"/>
  <c r="S61" i="9"/>
  <c r="N61" i="9"/>
  <c r="Y61" i="9"/>
  <c r="Q61" i="9"/>
  <c r="R61" i="9"/>
  <c r="U61" i="9"/>
  <c r="V61" i="9"/>
  <c r="K61" i="9"/>
  <c r="Z61" i="9"/>
  <c r="M61" i="9"/>
  <c r="H61" i="9"/>
  <c r="J61" i="9"/>
  <c r="O61" i="9"/>
  <c r="W61" i="9"/>
  <c r="M52" i="10"/>
  <c r="U52" i="10"/>
  <c r="N52" i="10"/>
  <c r="V52" i="10"/>
  <c r="I52" i="10"/>
  <c r="Q52" i="10"/>
  <c r="Y52" i="10"/>
  <c r="R52" i="10"/>
  <c r="K52" i="10"/>
  <c r="X52" i="10"/>
  <c r="P52" i="10"/>
  <c r="Z52" i="10"/>
  <c r="W52" i="10"/>
  <c r="J52" i="10"/>
  <c r="H52" i="10"/>
  <c r="O52" i="10"/>
  <c r="S52" i="10"/>
  <c r="T52" i="10"/>
  <c r="L52" i="10"/>
  <c r="E73" i="8"/>
  <c r="E73" i="15" s="1"/>
  <c r="E72" i="11"/>
  <c r="E53" i="8"/>
  <c r="E53" i="15" s="1"/>
  <c r="E52" i="11"/>
  <c r="E63" i="8"/>
  <c r="E63" i="15" s="1"/>
  <c r="E62" i="11"/>
  <c r="L88" i="8"/>
  <c r="N166" i="9"/>
  <c r="P176" i="9"/>
  <c r="Y166" i="9"/>
  <c r="Z166" i="9"/>
  <c r="V166" i="9"/>
  <c r="K166" i="9"/>
  <c r="O166" i="9"/>
  <c r="T166" i="9"/>
  <c r="N176" i="9"/>
  <c r="U166" i="9"/>
  <c r="U176" i="9"/>
  <c r="R166" i="9"/>
  <c r="S166" i="9"/>
  <c r="X176" i="9"/>
  <c r="L156" i="9"/>
  <c r="P156" i="9"/>
  <c r="J156" i="9"/>
  <c r="R156" i="9"/>
  <c r="Q156" i="9"/>
  <c r="T156" i="9"/>
  <c r="X156" i="9"/>
  <c r="U156" i="9"/>
  <c r="M156" i="9"/>
  <c r="I156" i="9"/>
  <c r="O156" i="9"/>
  <c r="N156" i="9"/>
  <c r="Z156" i="9"/>
  <c r="K156" i="9"/>
  <c r="Y156" i="9"/>
  <c r="S156" i="9"/>
  <c r="H156" i="9"/>
  <c r="W156" i="9"/>
  <c r="V156" i="9"/>
  <c r="S176" i="9"/>
  <c r="I176" i="9"/>
  <c r="J166" i="9"/>
  <c r="L166" i="9"/>
  <c r="P166" i="9"/>
  <c r="V176" i="9"/>
  <c r="Z176" i="9"/>
  <c r="M176" i="9"/>
  <c r="I166" i="9"/>
  <c r="X166" i="9"/>
  <c r="T176" i="9"/>
  <c r="R176" i="9"/>
  <c r="J176" i="9"/>
  <c r="Q166" i="9"/>
  <c r="H166" i="9"/>
  <c r="L176" i="9"/>
  <c r="Y176" i="9"/>
  <c r="W176" i="9"/>
  <c r="K176" i="9"/>
  <c r="M166" i="9"/>
  <c r="H176" i="9"/>
  <c r="Q176" i="9"/>
  <c r="P88" i="8"/>
  <c r="P108" i="8"/>
  <c r="P141" i="8" s="1"/>
  <c r="AA178" i="8"/>
  <c r="AA169" i="10"/>
  <c r="AA159" i="10"/>
  <c r="AA178" i="10"/>
  <c r="AA178" i="9"/>
  <c r="AA159" i="9"/>
  <c r="AA168" i="9"/>
  <c r="P124" i="10"/>
  <c r="N124" i="10"/>
  <c r="V124" i="10"/>
  <c r="I124" i="10"/>
  <c r="Z124" i="10"/>
  <c r="K124" i="10"/>
  <c r="Q124" i="10"/>
  <c r="O124" i="10"/>
  <c r="S124" i="10"/>
  <c r="X124" i="10"/>
  <c r="R124" i="10"/>
  <c r="W124" i="10"/>
  <c r="H124" i="10"/>
  <c r="U124" i="10"/>
  <c r="T124" i="10"/>
  <c r="Y124" i="10"/>
  <c r="J124" i="10"/>
  <c r="L124" i="10"/>
  <c r="M124" i="10"/>
  <c r="E136" i="10"/>
  <c r="G136" i="10" s="1"/>
  <c r="E136" i="9"/>
  <c r="G136" i="9" s="1"/>
  <c r="X135" i="9"/>
  <c r="V135" i="9"/>
  <c r="K135" i="9"/>
  <c r="M135" i="9"/>
  <c r="J135" i="9"/>
  <c r="H135" i="9"/>
  <c r="O135" i="9"/>
  <c r="R135" i="9"/>
  <c r="I135" i="9"/>
  <c r="L135" i="9"/>
  <c r="W135" i="9"/>
  <c r="N135" i="9"/>
  <c r="P135" i="9"/>
  <c r="U135" i="9"/>
  <c r="Q135" i="9"/>
  <c r="Z135" i="9"/>
  <c r="Y135" i="9"/>
  <c r="T135" i="9"/>
  <c r="S135" i="9"/>
  <c r="W135" i="10"/>
  <c r="T135" i="10"/>
  <c r="O135" i="10"/>
  <c r="K135" i="10"/>
  <c r="Y135" i="10"/>
  <c r="N135" i="10"/>
  <c r="H135" i="10"/>
  <c r="S135" i="10"/>
  <c r="R135" i="10"/>
  <c r="V135" i="10"/>
  <c r="Q135" i="10"/>
  <c r="J135" i="10"/>
  <c r="P135" i="10"/>
  <c r="L135" i="10"/>
  <c r="Z135" i="10"/>
  <c r="U135" i="10"/>
  <c r="M135" i="10"/>
  <c r="I135" i="10"/>
  <c r="X135" i="10"/>
  <c r="E125" i="10"/>
  <c r="G125" i="10" s="1"/>
  <c r="E125" i="9"/>
  <c r="G125" i="9" s="1"/>
  <c r="K124" i="9"/>
  <c r="R124" i="9"/>
  <c r="M124" i="9"/>
  <c r="T124" i="9"/>
  <c r="P124" i="9"/>
  <c r="W124" i="9"/>
  <c r="J124" i="9"/>
  <c r="U124" i="9"/>
  <c r="Q124" i="9"/>
  <c r="V124" i="9"/>
  <c r="L124" i="9"/>
  <c r="X124" i="9"/>
  <c r="O124" i="9"/>
  <c r="I124" i="9"/>
  <c r="H124" i="9"/>
  <c r="Z124" i="9"/>
  <c r="S124" i="9"/>
  <c r="N124" i="9"/>
  <c r="Y124" i="9"/>
  <c r="X119" i="9"/>
  <c r="P119" i="9"/>
  <c r="L119" i="9"/>
  <c r="R119" i="10"/>
  <c r="R119" i="9"/>
  <c r="Z119" i="10"/>
  <c r="Q119" i="10"/>
  <c r="P119" i="10"/>
  <c r="T119" i="10"/>
  <c r="V119" i="9"/>
  <c r="W119" i="10"/>
  <c r="M119" i="10"/>
  <c r="Q119" i="9"/>
  <c r="M119" i="9"/>
  <c r="J119" i="10"/>
  <c r="O119" i="10"/>
  <c r="Z97" i="10"/>
  <c r="Z98" i="10" s="1"/>
  <c r="T119" i="9"/>
  <c r="K119" i="10"/>
  <c r="U119" i="9"/>
  <c r="J119" i="9"/>
  <c r="S119" i="10"/>
  <c r="X119" i="10"/>
  <c r="S119" i="9"/>
  <c r="I119" i="9"/>
  <c r="Y119" i="10"/>
  <c r="V119" i="10"/>
  <c r="H119" i="10"/>
  <c r="Y119" i="9"/>
  <c r="K119" i="9"/>
  <c r="W119" i="9"/>
  <c r="I119" i="10"/>
  <c r="N119" i="10"/>
  <c r="N119" i="9"/>
  <c r="Z119" i="9"/>
  <c r="L119" i="10"/>
  <c r="C17" i="8"/>
  <c r="V88" i="8"/>
  <c r="I107" i="8"/>
  <c r="I139" i="8"/>
  <c r="X88" i="8"/>
  <c r="X120" i="8"/>
  <c r="K87" i="8"/>
  <c r="K119" i="8"/>
  <c r="J87" i="8"/>
  <c r="J119" i="8"/>
  <c r="I87" i="8"/>
  <c r="I119" i="8"/>
  <c r="H136" i="8"/>
  <c r="F136" i="8" s="1"/>
  <c r="J107" i="8"/>
  <c r="J139" i="8"/>
  <c r="K107" i="8"/>
  <c r="K139" i="8"/>
  <c r="H126" i="8"/>
  <c r="F126" i="8" s="1"/>
  <c r="H119" i="9"/>
  <c r="E131" i="8"/>
  <c r="G131" i="8" s="1"/>
  <c r="L130" i="8"/>
  <c r="T130" i="8"/>
  <c r="M130" i="8"/>
  <c r="U130" i="8"/>
  <c r="I130" i="8"/>
  <c r="O130" i="8"/>
  <c r="N130" i="8"/>
  <c r="V130" i="8"/>
  <c r="J130" i="8"/>
  <c r="W130" i="8"/>
  <c r="R130" i="8"/>
  <c r="Z130" i="8"/>
  <c r="S130" i="8"/>
  <c r="Y130" i="8"/>
  <c r="Q130" i="8"/>
  <c r="X130" i="8"/>
  <c r="K130" i="8"/>
  <c r="P130" i="8"/>
  <c r="E142" i="8"/>
  <c r="G142" i="8" s="1"/>
  <c r="O141" i="8"/>
  <c r="W141" i="8"/>
  <c r="Q141" i="8"/>
  <c r="M141" i="8"/>
  <c r="T141" i="8"/>
  <c r="Z141" i="8"/>
  <c r="J256" i="8"/>
  <c r="R98" i="9"/>
  <c r="Q256" i="8"/>
  <c r="N256" i="8"/>
  <c r="Z266" i="8"/>
  <c r="H256" i="8"/>
  <c r="I256" i="8"/>
  <c r="S256" i="8"/>
  <c r="V256" i="8"/>
  <c r="K256" i="8"/>
  <c r="R256" i="8"/>
  <c r="W256" i="8"/>
  <c r="E257" i="8"/>
  <c r="G257" i="8" s="1"/>
  <c r="V97" i="10"/>
  <c r="O256" i="8"/>
  <c r="U256" i="8"/>
  <c r="M256" i="8"/>
  <c r="E256" i="11"/>
  <c r="Z256" i="8"/>
  <c r="X256" i="8"/>
  <c r="P256" i="8"/>
  <c r="Y256" i="8"/>
  <c r="T256" i="8"/>
  <c r="O108" i="10"/>
  <c r="H266" i="8"/>
  <c r="O266" i="8"/>
  <c r="K266" i="8"/>
  <c r="E266" i="11"/>
  <c r="S266" i="8"/>
  <c r="L88" i="10"/>
  <c r="T87" i="10"/>
  <c r="Z99" i="9"/>
  <c r="E267" i="8"/>
  <c r="G267" i="8" s="1"/>
  <c r="N98" i="9"/>
  <c r="W266" i="8"/>
  <c r="J266" i="8"/>
  <c r="X266" i="8"/>
  <c r="N266" i="8"/>
  <c r="M266" i="8"/>
  <c r="Y266" i="8"/>
  <c r="R266" i="8"/>
  <c r="I266" i="8"/>
  <c r="Q266" i="8"/>
  <c r="L266" i="8"/>
  <c r="P266" i="8"/>
  <c r="U266" i="8"/>
  <c r="V266" i="8"/>
  <c r="H87" i="10"/>
  <c r="N88" i="8"/>
  <c r="P88" i="9"/>
  <c r="C16" i="10"/>
  <c r="C25" i="10"/>
  <c r="C35" i="10"/>
  <c r="S88" i="9"/>
  <c r="U98" i="9"/>
  <c r="N88" i="10"/>
  <c r="V99" i="9"/>
  <c r="Q88" i="10"/>
  <c r="R108" i="9"/>
  <c r="S108" i="9"/>
  <c r="L108" i="8"/>
  <c r="L141" i="8" s="1"/>
  <c r="S98" i="8"/>
  <c r="S109" i="10"/>
  <c r="W109" i="10"/>
  <c r="P99" i="10"/>
  <c r="V99" i="8"/>
  <c r="X109" i="9"/>
  <c r="Y89" i="10"/>
  <c r="Q98" i="8"/>
  <c r="Z88" i="9"/>
  <c r="Q108" i="10"/>
  <c r="X108" i="8"/>
  <c r="X141" i="8" s="1"/>
  <c r="N109" i="9"/>
  <c r="W98" i="8"/>
  <c r="U108" i="8"/>
  <c r="U141" i="8" s="1"/>
  <c r="P88" i="10"/>
  <c r="U108" i="10"/>
  <c r="Q109" i="9"/>
  <c r="M109" i="8"/>
  <c r="R98" i="8"/>
  <c r="X98" i="10"/>
  <c r="W109" i="8"/>
  <c r="T88" i="9"/>
  <c r="S88" i="8"/>
  <c r="T109" i="8"/>
  <c r="X99" i="8"/>
  <c r="T98" i="10"/>
  <c r="H225" i="8"/>
  <c r="F225" i="8" s="1"/>
  <c r="O98" i="10"/>
  <c r="M88" i="8"/>
  <c r="M121" i="8" s="1"/>
  <c r="R99" i="10"/>
  <c r="U98" i="8"/>
  <c r="M98" i="10"/>
  <c r="N108" i="8"/>
  <c r="N141" i="8" s="1"/>
  <c r="W109" i="9"/>
  <c r="S108" i="8"/>
  <c r="S141" i="8" s="1"/>
  <c r="U88" i="10"/>
  <c r="S88" i="10"/>
  <c r="Z99" i="8"/>
  <c r="O89" i="10"/>
  <c r="L109" i="9"/>
  <c r="N99" i="10"/>
  <c r="N108" i="10"/>
  <c r="P99" i="8"/>
  <c r="H235" i="9"/>
  <c r="Y90" i="9"/>
  <c r="O88" i="8"/>
  <c r="Z109" i="8"/>
  <c r="Y98" i="8"/>
  <c r="T109" i="10"/>
  <c r="R89" i="10"/>
  <c r="W89" i="10"/>
  <c r="H245" i="9"/>
  <c r="M88" i="10"/>
  <c r="M109" i="9"/>
  <c r="V109" i="9"/>
  <c r="V108" i="8"/>
  <c r="V141" i="8" s="1"/>
  <c r="Y108" i="10"/>
  <c r="O109" i="9"/>
  <c r="R89" i="9"/>
  <c r="O109" i="8"/>
  <c r="U89" i="8"/>
  <c r="S98" i="10"/>
  <c r="W88" i="8"/>
  <c r="X89" i="10"/>
  <c r="L98" i="10"/>
  <c r="U108" i="9"/>
  <c r="Z108" i="9"/>
  <c r="N98" i="8"/>
  <c r="W98" i="10"/>
  <c r="M109" i="10"/>
  <c r="L88" i="9"/>
  <c r="U98" i="10"/>
  <c r="O98" i="8"/>
  <c r="Y99" i="10"/>
  <c r="Z88" i="10"/>
  <c r="Q98" i="10"/>
  <c r="V88" i="10"/>
  <c r="P109" i="9"/>
  <c r="H235" i="8"/>
  <c r="F235" i="8" s="1"/>
  <c r="L98" i="8"/>
  <c r="Z109" i="10"/>
  <c r="T99" i="8"/>
  <c r="X109" i="10"/>
  <c r="L108" i="10"/>
  <c r="M99" i="8"/>
  <c r="C25" i="9"/>
  <c r="Y108" i="9"/>
  <c r="R110" i="10"/>
  <c r="Q109" i="8"/>
  <c r="P109" i="10"/>
  <c r="Y108" i="8"/>
  <c r="Y141" i="8" s="1"/>
  <c r="R88" i="8"/>
  <c r="Q88" i="8"/>
  <c r="Q121" i="8" s="1"/>
  <c r="R108" i="8"/>
  <c r="R141" i="8" s="1"/>
  <c r="T109" i="9"/>
  <c r="T88" i="8"/>
  <c r="V108" i="10"/>
  <c r="H245" i="8"/>
  <c r="F245" i="8" s="1"/>
  <c r="X226" i="9"/>
  <c r="L227" i="9"/>
  <c r="R236" i="9"/>
  <c r="M226" i="9"/>
  <c r="U237" i="9"/>
  <c r="N236" i="10"/>
  <c r="Z236" i="9"/>
  <c r="W227" i="9"/>
  <c r="U226" i="9"/>
  <c r="V236" i="9"/>
  <c r="S226" i="9"/>
  <c r="L237" i="9"/>
  <c r="P226" i="9"/>
  <c r="Y227" i="9"/>
  <c r="S237" i="9"/>
  <c r="Q227" i="9"/>
  <c r="V226" i="9"/>
  <c r="Y238" i="9"/>
  <c r="O236" i="9"/>
  <c r="R227" i="9"/>
  <c r="T236" i="9"/>
  <c r="W237" i="9"/>
  <c r="N238" i="9"/>
  <c r="T227" i="9"/>
  <c r="X236" i="9"/>
  <c r="N226" i="9"/>
  <c r="Z226" i="9"/>
  <c r="P236" i="9"/>
  <c r="O227" i="9"/>
  <c r="Q237" i="9"/>
  <c r="W88" i="9"/>
  <c r="M98" i="9"/>
  <c r="V88" i="9"/>
  <c r="Q98" i="9"/>
  <c r="P98" i="9"/>
  <c r="W98" i="9"/>
  <c r="U88" i="9"/>
  <c r="L99" i="9"/>
  <c r="X98" i="9"/>
  <c r="M88" i="9"/>
  <c r="N88" i="9"/>
  <c r="S98" i="9"/>
  <c r="X88" i="9"/>
  <c r="O98" i="9"/>
  <c r="T98" i="9"/>
  <c r="O88" i="9"/>
  <c r="Q88" i="9"/>
  <c r="Y98" i="9"/>
  <c r="C236" i="8"/>
  <c r="C235" i="11"/>
  <c r="C235" i="10"/>
  <c r="C235" i="9"/>
  <c r="E194" i="10"/>
  <c r="G194" i="10" s="1"/>
  <c r="C279" i="8"/>
  <c r="C278" i="11"/>
  <c r="C278" i="10"/>
  <c r="C278" i="9"/>
  <c r="C226" i="8"/>
  <c r="C225" i="10"/>
  <c r="C225" i="11"/>
  <c r="C225" i="9"/>
  <c r="G225" i="9" s="1"/>
  <c r="C269" i="8"/>
  <c r="C268" i="11"/>
  <c r="C268" i="10"/>
  <c r="C268" i="9"/>
  <c r="C259" i="8"/>
  <c r="C258" i="11"/>
  <c r="C258" i="10"/>
  <c r="C258" i="9"/>
  <c r="C246" i="8"/>
  <c r="C245" i="10"/>
  <c r="C245" i="11"/>
  <c r="C245" i="9"/>
  <c r="G245" i="9" s="1"/>
  <c r="E204" i="9"/>
  <c r="E209" i="11"/>
  <c r="C54" i="8"/>
  <c r="C18" i="8" s="1"/>
  <c r="C53" i="11"/>
  <c r="C17" i="11" s="1"/>
  <c r="C53" i="10"/>
  <c r="C53" i="9"/>
  <c r="X50" i="15" s="1"/>
  <c r="C178" i="8"/>
  <c r="C177" i="11"/>
  <c r="C177" i="10"/>
  <c r="E177" i="10" s="1"/>
  <c r="G177" i="10" s="1"/>
  <c r="C177" i="9"/>
  <c r="E177" i="9" s="1"/>
  <c r="V177" i="9" s="1"/>
  <c r="C121" i="8"/>
  <c r="C120" i="11"/>
  <c r="C120" i="10"/>
  <c r="E120" i="10" s="1"/>
  <c r="C120" i="9"/>
  <c r="E120" i="9" s="1"/>
  <c r="C211" i="8"/>
  <c r="C210" i="11"/>
  <c r="C210" i="10"/>
  <c r="C210" i="9"/>
  <c r="C131" i="8"/>
  <c r="C130" i="10"/>
  <c r="E130" i="10" s="1"/>
  <c r="C130" i="11"/>
  <c r="C130" i="9"/>
  <c r="E130" i="9" s="1"/>
  <c r="C96" i="11"/>
  <c r="C96" i="10"/>
  <c r="C96" i="9"/>
  <c r="C191" i="8"/>
  <c r="C190" i="10"/>
  <c r="C190" i="11"/>
  <c r="C190" i="9"/>
  <c r="C87" i="11"/>
  <c r="C87" i="10"/>
  <c r="C87" i="9"/>
  <c r="G87" i="9" s="1"/>
  <c r="C168" i="8"/>
  <c r="C167" i="10"/>
  <c r="E167" i="10" s="1"/>
  <c r="G167" i="10" s="1"/>
  <c r="C167" i="11"/>
  <c r="C167" i="9"/>
  <c r="E167" i="9" s="1"/>
  <c r="M167" i="9" s="1"/>
  <c r="C63" i="8"/>
  <c r="C27" i="8" s="1"/>
  <c r="C62" i="11"/>
  <c r="C26" i="11" s="1"/>
  <c r="C62" i="10"/>
  <c r="G62" i="10" s="1"/>
  <c r="C62" i="9"/>
  <c r="G62" i="9" s="1"/>
  <c r="C141" i="8"/>
  <c r="C140" i="10"/>
  <c r="E140" i="10" s="1"/>
  <c r="C140" i="11"/>
  <c r="C140" i="9"/>
  <c r="E140" i="9" s="1"/>
  <c r="C106" i="11"/>
  <c r="C106" i="10"/>
  <c r="C106" i="9"/>
  <c r="G106" i="9" s="1"/>
  <c r="C73" i="8"/>
  <c r="C37" i="8" s="1"/>
  <c r="C72" i="11"/>
  <c r="C36" i="11" s="1"/>
  <c r="C72" i="10"/>
  <c r="G72" i="10" s="1"/>
  <c r="C72" i="9"/>
  <c r="G72" i="9" s="1"/>
  <c r="C201" i="8"/>
  <c r="C200" i="11"/>
  <c r="C200" i="10"/>
  <c r="C200" i="9"/>
  <c r="C158" i="8"/>
  <c r="C157" i="11"/>
  <c r="C157" i="10"/>
  <c r="E157" i="10" s="1"/>
  <c r="G157" i="10" s="1"/>
  <c r="C157" i="9"/>
  <c r="E157" i="9" s="1"/>
  <c r="J247" i="10"/>
  <c r="M148" i="8"/>
  <c r="M177" i="8" s="1"/>
  <c r="X148" i="8"/>
  <c r="X177" i="8" s="1"/>
  <c r="U148" i="8"/>
  <c r="U177" i="8" s="1"/>
  <c r="J148" i="8"/>
  <c r="J177" i="8" s="1"/>
  <c r="H99" i="10"/>
  <c r="H236" i="10"/>
  <c r="Q148" i="8"/>
  <c r="H109" i="10"/>
  <c r="Z148" i="8"/>
  <c r="Z177" i="8" s="1"/>
  <c r="V148" i="8"/>
  <c r="O148" i="8"/>
  <c r="Y148" i="8"/>
  <c r="Y177" i="8" s="1"/>
  <c r="N148" i="8"/>
  <c r="N177" i="8" s="1"/>
  <c r="R148" i="8"/>
  <c r="L148" i="8"/>
  <c r="L177" i="8" s="1"/>
  <c r="W148" i="8"/>
  <c r="P148" i="8"/>
  <c r="S148" i="8"/>
  <c r="H148" i="8"/>
  <c r="H177" i="8" s="1"/>
  <c r="T148" i="8"/>
  <c r="T177" i="8" s="1"/>
  <c r="I148" i="8"/>
  <c r="I177" i="8" s="1"/>
  <c r="C107" i="8"/>
  <c r="C97" i="8"/>
  <c r="C88" i="8"/>
  <c r="H87" i="9"/>
  <c r="H97" i="9"/>
  <c r="E210" i="8"/>
  <c r="E210" i="15" s="1"/>
  <c r="H104" i="8"/>
  <c r="F104" i="8" s="1"/>
  <c r="H94" i="8"/>
  <c r="F94" i="8" s="1"/>
  <c r="H84" i="8"/>
  <c r="O121" i="8" l="1"/>
  <c r="F97" i="10"/>
  <c r="P121" i="8"/>
  <c r="L121" i="8"/>
  <c r="P46" i="15"/>
  <c r="I47" i="15"/>
  <c r="G46" i="11"/>
  <c r="J47" i="15"/>
  <c r="G51" i="15"/>
  <c r="J48" i="15"/>
  <c r="G61" i="15"/>
  <c r="T121" i="8"/>
  <c r="R121" i="8"/>
  <c r="N121" i="8"/>
  <c r="V121" i="8"/>
  <c r="W46" i="15"/>
  <c r="T50" i="15"/>
  <c r="K47" i="15"/>
  <c r="G50" i="11"/>
  <c r="W121" i="8"/>
  <c r="S121" i="8"/>
  <c r="Y121" i="8"/>
  <c r="Y46" i="15"/>
  <c r="S50" i="15"/>
  <c r="M48" i="15"/>
  <c r="G57" i="11"/>
  <c r="G48" i="15"/>
  <c r="G157" i="9"/>
  <c r="Y277" i="8"/>
  <c r="U277" i="8"/>
  <c r="E201" i="8"/>
  <c r="E201" i="15" s="1"/>
  <c r="F87" i="10"/>
  <c r="F236" i="10"/>
  <c r="G167" i="9"/>
  <c r="G171" i="9"/>
  <c r="G181" i="9"/>
  <c r="G161" i="9"/>
  <c r="G151" i="9"/>
  <c r="G172" i="9"/>
  <c r="G162" i="9"/>
  <c r="G152" i="9"/>
  <c r="G173" i="9"/>
  <c r="F173" i="9" s="1"/>
  <c r="G153" i="9"/>
  <c r="G163" i="9"/>
  <c r="G174" i="9"/>
  <c r="G164" i="9"/>
  <c r="G154" i="9"/>
  <c r="G175" i="9"/>
  <c r="G155" i="9"/>
  <c r="G165" i="9"/>
  <c r="G176" i="9"/>
  <c r="G166" i="9"/>
  <c r="G156" i="9"/>
  <c r="G177" i="9"/>
  <c r="AA169" i="8"/>
  <c r="U169" i="8" s="1"/>
  <c r="AA159" i="8"/>
  <c r="G159" i="8" s="1"/>
  <c r="G234" i="15"/>
  <c r="F87" i="9"/>
  <c r="H247" i="10"/>
  <c r="H248" i="10" s="1"/>
  <c r="F245" i="9"/>
  <c r="X47" i="15"/>
  <c r="M49" i="15"/>
  <c r="G46" i="15"/>
  <c r="Y47" i="15"/>
  <c r="H47" i="15"/>
  <c r="I50" i="15"/>
  <c r="G59" i="11"/>
  <c r="I46" i="15"/>
  <c r="K50" i="15"/>
  <c r="F106" i="9"/>
  <c r="S52" i="15"/>
  <c r="G53" i="9"/>
  <c r="G50" i="15"/>
  <c r="G57" i="15"/>
  <c r="T47" i="15"/>
  <c r="Y49" i="15"/>
  <c r="Q50" i="15"/>
  <c r="H49" i="15"/>
  <c r="W49" i="15"/>
  <c r="J49" i="15"/>
  <c r="N50" i="15"/>
  <c r="X49" i="15"/>
  <c r="M50" i="15"/>
  <c r="N46" i="15"/>
  <c r="U46" i="15"/>
  <c r="Q46" i="15"/>
  <c r="G49" i="11"/>
  <c r="T48" i="15"/>
  <c r="Z50" i="15"/>
  <c r="N49" i="15"/>
  <c r="J46" i="15"/>
  <c r="G47" i="11"/>
  <c r="G60" i="15"/>
  <c r="G59" i="15"/>
  <c r="G52" i="11"/>
  <c r="P50" i="15"/>
  <c r="V47" i="15"/>
  <c r="S47" i="15"/>
  <c r="U49" i="15"/>
  <c r="R49" i="15"/>
  <c r="Q47" i="15"/>
  <c r="Z49" i="15"/>
  <c r="W48" i="15"/>
  <c r="O47" i="15"/>
  <c r="W47" i="15"/>
  <c r="R46" i="15"/>
  <c r="S46" i="15"/>
  <c r="G52" i="15"/>
  <c r="V48" i="15"/>
  <c r="K48" i="15"/>
  <c r="R50" i="15"/>
  <c r="L49" i="15"/>
  <c r="Z46" i="15"/>
  <c r="V49" i="15"/>
  <c r="M47" i="15"/>
  <c r="P49" i="15"/>
  <c r="I48" i="15"/>
  <c r="H50" i="15"/>
  <c r="Y50" i="15"/>
  <c r="T49" i="15"/>
  <c r="U50" i="15"/>
  <c r="V50" i="15"/>
  <c r="L50" i="15"/>
  <c r="L46" i="15"/>
  <c r="V46" i="15"/>
  <c r="O46" i="15"/>
  <c r="O50" i="15"/>
  <c r="J50" i="15"/>
  <c r="O49" i="15"/>
  <c r="T46" i="15"/>
  <c r="G49" i="15"/>
  <c r="G58" i="15"/>
  <c r="N48" i="15"/>
  <c r="P47" i="15"/>
  <c r="L47" i="15"/>
  <c r="U47" i="15"/>
  <c r="Z48" i="15"/>
  <c r="Q48" i="15"/>
  <c r="R48" i="15"/>
  <c r="Z47" i="15"/>
  <c r="O48" i="15"/>
  <c r="N47" i="15"/>
  <c r="X46" i="15"/>
  <c r="M46" i="15"/>
  <c r="G48" i="11"/>
  <c r="G47" i="15"/>
  <c r="H46" i="11"/>
  <c r="S49" i="15"/>
  <c r="K49" i="15"/>
  <c r="L48" i="15"/>
  <c r="I49" i="15"/>
  <c r="X48" i="15"/>
  <c r="S48" i="15"/>
  <c r="W50" i="15"/>
  <c r="H48" i="15"/>
  <c r="P48" i="15"/>
  <c r="K46" i="15"/>
  <c r="V46" i="11"/>
  <c r="G51" i="11"/>
  <c r="R47" i="15"/>
  <c r="U48" i="15"/>
  <c r="G60" i="11"/>
  <c r="L47" i="11"/>
  <c r="G53" i="10"/>
  <c r="H46" i="15"/>
  <c r="Q49" i="15"/>
  <c r="Y48" i="15"/>
  <c r="G58" i="11"/>
  <c r="G235" i="9"/>
  <c r="F235" i="9" s="1"/>
  <c r="G61" i="11"/>
  <c r="G96" i="9"/>
  <c r="G234" i="11"/>
  <c r="G99" i="10"/>
  <c r="G88" i="10"/>
  <c r="F108" i="10"/>
  <c r="G115" i="10"/>
  <c r="V115" i="10"/>
  <c r="O115" i="10"/>
  <c r="T115" i="10"/>
  <c r="S115" i="10"/>
  <c r="K115" i="10"/>
  <c r="P115" i="10"/>
  <c r="N115" i="10"/>
  <c r="L115" i="10"/>
  <c r="Z115" i="10"/>
  <c r="I115" i="10"/>
  <c r="X115" i="10"/>
  <c r="R115" i="10"/>
  <c r="M115" i="10"/>
  <c r="H115" i="10"/>
  <c r="J115" i="10"/>
  <c r="W115" i="10"/>
  <c r="Y115" i="10"/>
  <c r="Q115" i="10"/>
  <c r="U115" i="10"/>
  <c r="R130" i="9"/>
  <c r="R120" i="9"/>
  <c r="G120" i="9"/>
  <c r="E122" i="8"/>
  <c r="G121" i="8"/>
  <c r="E116" i="10"/>
  <c r="E116" i="9"/>
  <c r="E122" i="11"/>
  <c r="N140" i="9"/>
  <c r="W130" i="10"/>
  <c r="G130" i="10"/>
  <c r="Z121" i="8"/>
  <c r="U122" i="8"/>
  <c r="F114" i="9"/>
  <c r="E132" i="11"/>
  <c r="Q115" i="9"/>
  <c r="G115" i="9"/>
  <c r="L115" i="9"/>
  <c r="J115" i="9"/>
  <c r="K115" i="9"/>
  <c r="X115" i="9"/>
  <c r="O115" i="9"/>
  <c r="V115" i="9"/>
  <c r="T115" i="9"/>
  <c r="Y115" i="9"/>
  <c r="M115" i="9"/>
  <c r="U115" i="9"/>
  <c r="H115" i="9"/>
  <c r="Z115" i="9"/>
  <c r="P115" i="9"/>
  <c r="N115" i="9"/>
  <c r="W115" i="9"/>
  <c r="R115" i="9"/>
  <c r="S115" i="9"/>
  <c r="I115" i="9"/>
  <c r="S120" i="10"/>
  <c r="G120" i="10"/>
  <c r="N140" i="10"/>
  <c r="G140" i="10"/>
  <c r="F114" i="10"/>
  <c r="E277" i="15"/>
  <c r="G277" i="8"/>
  <c r="H227" i="10"/>
  <c r="F227" i="10" s="1"/>
  <c r="F119" i="10"/>
  <c r="F71" i="10"/>
  <c r="F247" i="10"/>
  <c r="F135" i="10"/>
  <c r="F61" i="10"/>
  <c r="F124" i="10"/>
  <c r="F52" i="10"/>
  <c r="G181" i="8"/>
  <c r="G214" i="8" s="1"/>
  <c r="G40" i="8" s="1"/>
  <c r="G173" i="8"/>
  <c r="G206" i="8" s="1"/>
  <c r="G32" i="8" s="1"/>
  <c r="G165" i="8"/>
  <c r="G198" i="8" s="1"/>
  <c r="G24" i="8" s="1"/>
  <c r="G157" i="8"/>
  <c r="G190" i="8" s="1"/>
  <c r="G177" i="8"/>
  <c r="G210" i="8" s="1"/>
  <c r="G161" i="8"/>
  <c r="G194" i="8" s="1"/>
  <c r="G20" i="8" s="1"/>
  <c r="G172" i="8"/>
  <c r="G205" i="8" s="1"/>
  <c r="G31" i="8" s="1"/>
  <c r="G164" i="8"/>
  <c r="G197" i="8" s="1"/>
  <c r="G23" i="8" s="1"/>
  <c r="G156" i="8"/>
  <c r="G189" i="8" s="1"/>
  <c r="G15" i="8" s="1"/>
  <c r="G162" i="8"/>
  <c r="G195" i="8" s="1"/>
  <c r="G21" i="8" s="1"/>
  <c r="G169" i="8"/>
  <c r="G166" i="8"/>
  <c r="G199" i="8" s="1"/>
  <c r="G25" i="8" s="1"/>
  <c r="G171" i="8"/>
  <c r="G204" i="8" s="1"/>
  <c r="G30" i="8" s="1"/>
  <c r="G163" i="8"/>
  <c r="G196" i="8" s="1"/>
  <c r="G22" i="8" s="1"/>
  <c r="G155" i="8"/>
  <c r="G178" i="8"/>
  <c r="G154" i="8"/>
  <c r="G153" i="8"/>
  <c r="G176" i="8"/>
  <c r="G209" i="8" s="1"/>
  <c r="G168" i="8"/>
  <c r="G152" i="8"/>
  <c r="G175" i="8"/>
  <c r="G208" i="8" s="1"/>
  <c r="G34" i="8" s="1"/>
  <c r="G167" i="8"/>
  <c r="G200" i="8" s="1"/>
  <c r="G174" i="8"/>
  <c r="G207" i="8" s="1"/>
  <c r="G33" i="8" s="1"/>
  <c r="G158" i="8"/>
  <c r="H165" i="10"/>
  <c r="H151" i="10"/>
  <c r="F276" i="8"/>
  <c r="F52" i="9"/>
  <c r="F71" i="9"/>
  <c r="F266" i="8"/>
  <c r="F135" i="9"/>
  <c r="F61" i="9"/>
  <c r="F124" i="9"/>
  <c r="F256" i="8"/>
  <c r="F119" i="9"/>
  <c r="F225" i="9"/>
  <c r="H226" i="9"/>
  <c r="F84" i="8"/>
  <c r="B38" i="12"/>
  <c r="B81" i="12"/>
  <c r="Z277" i="8"/>
  <c r="I277" i="8"/>
  <c r="O277" i="8"/>
  <c r="E277" i="11"/>
  <c r="P277" i="8"/>
  <c r="H277" i="8"/>
  <c r="J277" i="8"/>
  <c r="S277" i="8"/>
  <c r="V277" i="8"/>
  <c r="M277" i="8"/>
  <c r="W277" i="8"/>
  <c r="B62" i="12"/>
  <c r="B19" i="12"/>
  <c r="T277" i="8"/>
  <c r="E278" i="8"/>
  <c r="G278" i="8" s="1"/>
  <c r="E200" i="11"/>
  <c r="B28" i="12"/>
  <c r="B71" i="12"/>
  <c r="N277" i="8"/>
  <c r="Q277" i="8"/>
  <c r="X277" i="8"/>
  <c r="K277" i="8"/>
  <c r="O71" i="2"/>
  <c r="R148" i="10" s="1"/>
  <c r="R176" i="10" s="1"/>
  <c r="R277" i="8"/>
  <c r="Z89" i="8"/>
  <c r="Z122" i="8" s="1"/>
  <c r="L194" i="9"/>
  <c r="R194" i="9"/>
  <c r="T57" i="15"/>
  <c r="V51" i="15"/>
  <c r="X57" i="15"/>
  <c r="R51" i="15"/>
  <c r="E190" i="11"/>
  <c r="J51" i="15"/>
  <c r="Y57" i="15"/>
  <c r="N52" i="15"/>
  <c r="Q51" i="15"/>
  <c r="W52" i="15"/>
  <c r="H51" i="15"/>
  <c r="V52" i="15"/>
  <c r="M57" i="15"/>
  <c r="W51" i="15"/>
  <c r="I51" i="15"/>
  <c r="I52" i="15"/>
  <c r="L51" i="15"/>
  <c r="S57" i="15"/>
  <c r="U51" i="15"/>
  <c r="X52" i="15"/>
  <c r="N51" i="15"/>
  <c r="U57" i="15"/>
  <c r="Q52" i="15"/>
  <c r="X267" i="8"/>
  <c r="E267" i="15"/>
  <c r="H52" i="15"/>
  <c r="V57" i="15"/>
  <c r="K57" i="15"/>
  <c r="P51" i="15"/>
  <c r="L57" i="15"/>
  <c r="X51" i="15"/>
  <c r="I57" i="15"/>
  <c r="N57" i="15"/>
  <c r="R52" i="15"/>
  <c r="O57" i="15"/>
  <c r="E191" i="8"/>
  <c r="E191" i="15" s="1"/>
  <c r="Y51" i="15"/>
  <c r="U52" i="15"/>
  <c r="M51" i="15"/>
  <c r="Z57" i="15"/>
  <c r="O51" i="15"/>
  <c r="L52" i="15"/>
  <c r="H57" i="15"/>
  <c r="S51" i="15"/>
  <c r="J52" i="15"/>
  <c r="P52" i="15"/>
  <c r="R57" i="15"/>
  <c r="T51" i="15"/>
  <c r="K51" i="15"/>
  <c r="Q57" i="15"/>
  <c r="T52" i="15"/>
  <c r="J57" i="15"/>
  <c r="W57" i="15"/>
  <c r="P57" i="15"/>
  <c r="O52" i="15"/>
  <c r="M52" i="15"/>
  <c r="Y52" i="15"/>
  <c r="K52" i="15"/>
  <c r="H117" i="8"/>
  <c r="F117" i="8" s="1"/>
  <c r="Y89" i="8"/>
  <c r="Y122" i="8" s="1"/>
  <c r="E257" i="11"/>
  <c r="E257" i="15"/>
  <c r="Z51" i="15"/>
  <c r="Z52" i="15"/>
  <c r="H175" i="10"/>
  <c r="H173" i="10"/>
  <c r="H162" i="10"/>
  <c r="H166" i="10"/>
  <c r="H156" i="10"/>
  <c r="H176" i="10"/>
  <c r="H154" i="10"/>
  <c r="T194" i="9"/>
  <c r="Y194" i="9"/>
  <c r="P194" i="9"/>
  <c r="N194" i="9"/>
  <c r="W194" i="9"/>
  <c r="M194" i="9"/>
  <c r="K194" i="9"/>
  <c r="P71" i="2"/>
  <c r="S148" i="10" s="1"/>
  <c r="S161" i="10" s="1"/>
  <c r="S194" i="10" s="1"/>
  <c r="U194" i="9"/>
  <c r="O194" i="9"/>
  <c r="X194" i="9"/>
  <c r="S194" i="9"/>
  <c r="Q194" i="9"/>
  <c r="V194" i="9"/>
  <c r="Z194" i="9"/>
  <c r="H153" i="10"/>
  <c r="H181" i="10"/>
  <c r="H172" i="10"/>
  <c r="H163" i="10"/>
  <c r="H155" i="10"/>
  <c r="H152" i="10"/>
  <c r="L71" i="2"/>
  <c r="O148" i="10" s="1"/>
  <c r="O156" i="10" s="1"/>
  <c r="Q71" i="2"/>
  <c r="T148" i="10" s="1"/>
  <c r="T166" i="10" s="1"/>
  <c r="H71" i="2"/>
  <c r="K148" i="10" s="1"/>
  <c r="K156" i="10" s="1"/>
  <c r="H164" i="10"/>
  <c r="H161" i="10"/>
  <c r="R71" i="2"/>
  <c r="U148" i="10" s="1"/>
  <c r="U176" i="10" s="1"/>
  <c r="K71" i="2"/>
  <c r="N148" i="10" s="1"/>
  <c r="N166" i="10" s="1"/>
  <c r="U71" i="2"/>
  <c r="X148" i="10" s="1"/>
  <c r="X166" i="10" s="1"/>
  <c r="T71" i="2"/>
  <c r="W148" i="10" s="1"/>
  <c r="W166" i="10" s="1"/>
  <c r="V71" i="2"/>
  <c r="Y148" i="10" s="1"/>
  <c r="Y166" i="10" s="1"/>
  <c r="W71" i="2"/>
  <c r="Z148" i="10" s="1"/>
  <c r="Z156" i="10" s="1"/>
  <c r="J71" i="2"/>
  <c r="M148" i="10" s="1"/>
  <c r="M166" i="10" s="1"/>
  <c r="G71" i="2"/>
  <c r="J148" i="10" s="1"/>
  <c r="J166" i="10" s="1"/>
  <c r="N71" i="2"/>
  <c r="Q148" i="10" s="1"/>
  <c r="Q156" i="10" s="1"/>
  <c r="F71" i="2"/>
  <c r="I148" i="10" s="1"/>
  <c r="I156" i="10" s="1"/>
  <c r="H174" i="10"/>
  <c r="H171" i="10"/>
  <c r="S71" i="2"/>
  <c r="V148" i="10" s="1"/>
  <c r="V176" i="10" s="1"/>
  <c r="I71" i="2"/>
  <c r="L148" i="10" s="1"/>
  <c r="L156" i="10" s="1"/>
  <c r="M71" i="2"/>
  <c r="P148" i="10" s="1"/>
  <c r="P151" i="10" s="1"/>
  <c r="K158" i="8"/>
  <c r="K172" i="8"/>
  <c r="K173" i="8"/>
  <c r="K181" i="8"/>
  <c r="K214" i="8" s="1"/>
  <c r="K40" i="8" s="1"/>
  <c r="K166" i="8"/>
  <c r="K177" i="8"/>
  <c r="K171" i="8"/>
  <c r="K204" i="8" s="1"/>
  <c r="K30" i="8" s="1"/>
  <c r="K154" i="8"/>
  <c r="K161" i="8"/>
  <c r="K194" i="8" s="1"/>
  <c r="K20" i="8" s="1"/>
  <c r="K169" i="8"/>
  <c r="K168" i="8"/>
  <c r="K151" i="8"/>
  <c r="K163" i="8"/>
  <c r="K164" i="8"/>
  <c r="K155" i="8"/>
  <c r="K176" i="8"/>
  <c r="K162" i="8"/>
  <c r="K153" i="8"/>
  <c r="K167" i="8"/>
  <c r="K175" i="8"/>
  <c r="K165" i="8"/>
  <c r="K156" i="8"/>
  <c r="K174" i="8"/>
  <c r="K157" i="8"/>
  <c r="L89" i="8"/>
  <c r="V48" i="11"/>
  <c r="M53" i="9"/>
  <c r="U53" i="9"/>
  <c r="J53" i="9"/>
  <c r="S53" i="9"/>
  <c r="O53" i="9"/>
  <c r="X53" i="9"/>
  <c r="L53" i="9"/>
  <c r="Y53" i="9"/>
  <c r="R53" i="9"/>
  <c r="Q53" i="9"/>
  <c r="T53" i="9"/>
  <c r="V53" i="9"/>
  <c r="W53" i="9"/>
  <c r="K53" i="9"/>
  <c r="N53" i="9"/>
  <c r="I53" i="9"/>
  <c r="H53" i="9"/>
  <c r="P53" i="9"/>
  <c r="Z53" i="9"/>
  <c r="K53" i="10"/>
  <c r="S53" i="10"/>
  <c r="L53" i="10"/>
  <c r="T53" i="10"/>
  <c r="H53" i="10"/>
  <c r="O53" i="10"/>
  <c r="W53" i="10"/>
  <c r="M53" i="10"/>
  <c r="Y53" i="10"/>
  <c r="R53" i="10"/>
  <c r="P53" i="10"/>
  <c r="X53" i="10"/>
  <c r="I53" i="10"/>
  <c r="J53" i="10"/>
  <c r="N53" i="10"/>
  <c r="U53" i="10"/>
  <c r="V53" i="10"/>
  <c r="Z53" i="10"/>
  <c r="Q53" i="10"/>
  <c r="C26" i="9"/>
  <c r="J62" i="9"/>
  <c r="R62" i="9"/>
  <c r="Z62" i="9"/>
  <c r="N62" i="9"/>
  <c r="V62" i="9"/>
  <c r="L62" i="9"/>
  <c r="W62" i="9"/>
  <c r="Q62" i="9"/>
  <c r="M62" i="9"/>
  <c r="O62" i="9"/>
  <c r="P62" i="9"/>
  <c r="S62" i="9"/>
  <c r="U62" i="9"/>
  <c r="I62" i="9"/>
  <c r="X62" i="9"/>
  <c r="K62" i="9"/>
  <c r="T62" i="9"/>
  <c r="Y62" i="9"/>
  <c r="H62" i="9"/>
  <c r="C36" i="9"/>
  <c r="J72" i="9"/>
  <c r="R72" i="9"/>
  <c r="Z72" i="9"/>
  <c r="N72" i="9"/>
  <c r="V72" i="9"/>
  <c r="S72" i="9"/>
  <c r="I72" i="9"/>
  <c r="T72" i="9"/>
  <c r="K72" i="9"/>
  <c r="U72" i="9"/>
  <c r="L72" i="9"/>
  <c r="W72" i="9"/>
  <c r="O72" i="9"/>
  <c r="Y72" i="9"/>
  <c r="P72" i="9"/>
  <c r="M72" i="9"/>
  <c r="Q72" i="9"/>
  <c r="H72" i="9"/>
  <c r="X72" i="9"/>
  <c r="J62" i="10"/>
  <c r="R62" i="10"/>
  <c r="Z62" i="10"/>
  <c r="M62" i="10"/>
  <c r="U62" i="10"/>
  <c r="Q62" i="10"/>
  <c r="L62" i="10"/>
  <c r="W62" i="10"/>
  <c r="N62" i="10"/>
  <c r="T62" i="10"/>
  <c r="O62" i="10"/>
  <c r="P62" i="10"/>
  <c r="S62" i="10"/>
  <c r="V62" i="10"/>
  <c r="Y62" i="10"/>
  <c r="I62" i="10"/>
  <c r="K62" i="10"/>
  <c r="H62" i="10"/>
  <c r="X62" i="10"/>
  <c r="P72" i="10"/>
  <c r="X72" i="10"/>
  <c r="K72" i="10"/>
  <c r="S72" i="10"/>
  <c r="O72" i="10"/>
  <c r="Z72" i="10"/>
  <c r="J72" i="10"/>
  <c r="U72" i="10"/>
  <c r="V72" i="10"/>
  <c r="N72" i="10"/>
  <c r="W72" i="10"/>
  <c r="Y72" i="10"/>
  <c r="I72" i="10"/>
  <c r="L72" i="10"/>
  <c r="Q72" i="10"/>
  <c r="R72" i="10"/>
  <c r="M72" i="10"/>
  <c r="T72" i="10"/>
  <c r="H72" i="10"/>
  <c r="E64" i="8"/>
  <c r="E64" i="15" s="1"/>
  <c r="E63" i="11"/>
  <c r="E54" i="8"/>
  <c r="E54" i="15" s="1"/>
  <c r="E53" i="11"/>
  <c r="E74" i="8"/>
  <c r="E74" i="15" s="1"/>
  <c r="E73" i="11"/>
  <c r="J49" i="11"/>
  <c r="L50" i="11"/>
  <c r="T257" i="8"/>
  <c r="P166" i="8"/>
  <c r="P151" i="8"/>
  <c r="P155" i="8"/>
  <c r="P163" i="8"/>
  <c r="P167" i="8"/>
  <c r="P171" i="8"/>
  <c r="P152" i="8"/>
  <c r="P156" i="8"/>
  <c r="P164" i="8"/>
  <c r="P168" i="8"/>
  <c r="P153" i="8"/>
  <c r="P157" i="8"/>
  <c r="P161" i="8"/>
  <c r="P165" i="8"/>
  <c r="P169" i="8"/>
  <c r="P154" i="8"/>
  <c r="P158" i="8"/>
  <c r="P162" i="8"/>
  <c r="P181" i="8"/>
  <c r="P172" i="8"/>
  <c r="P173" i="8"/>
  <c r="P174" i="8"/>
  <c r="P175" i="8"/>
  <c r="P176" i="8"/>
  <c r="W154" i="8"/>
  <c r="W158" i="8"/>
  <c r="W162" i="8"/>
  <c r="W166" i="8"/>
  <c r="W152" i="8"/>
  <c r="W153" i="8"/>
  <c r="W168" i="8"/>
  <c r="W155" i="8"/>
  <c r="W161" i="8"/>
  <c r="W167" i="8"/>
  <c r="W157" i="8"/>
  <c r="W163" i="8"/>
  <c r="W151" i="8"/>
  <c r="W156" i="8"/>
  <c r="W169" i="8"/>
  <c r="W165" i="8"/>
  <c r="W171" i="8"/>
  <c r="W164" i="8"/>
  <c r="W181" i="8"/>
  <c r="W172" i="8"/>
  <c r="W173" i="8"/>
  <c r="W174" i="8"/>
  <c r="W175" i="8"/>
  <c r="W176" i="8"/>
  <c r="H171" i="8"/>
  <c r="H163" i="8"/>
  <c r="H158" i="8"/>
  <c r="H162" i="8"/>
  <c r="H168" i="8"/>
  <c r="H153" i="8"/>
  <c r="H161" i="8"/>
  <c r="H166" i="8"/>
  <c r="H155" i="8"/>
  <c r="H164" i="8"/>
  <c r="H157" i="8"/>
  <c r="H167" i="8"/>
  <c r="H165" i="8"/>
  <c r="H152" i="8"/>
  <c r="H151" i="8"/>
  <c r="H169" i="8"/>
  <c r="H154" i="8"/>
  <c r="H156" i="8"/>
  <c r="H181" i="8"/>
  <c r="H172" i="8"/>
  <c r="H173" i="8"/>
  <c r="H174" i="8"/>
  <c r="H175" i="8"/>
  <c r="H176" i="8"/>
  <c r="P89" i="8"/>
  <c r="P122" i="8" s="1"/>
  <c r="S152" i="8"/>
  <c r="S156" i="8"/>
  <c r="S164" i="8"/>
  <c r="S168" i="8"/>
  <c r="S154" i="8"/>
  <c r="S181" i="8"/>
  <c r="S155" i="8"/>
  <c r="S167" i="8"/>
  <c r="S171" i="8"/>
  <c r="S166" i="8"/>
  <c r="S165" i="8"/>
  <c r="S151" i="8"/>
  <c r="S162" i="8"/>
  <c r="S153" i="8"/>
  <c r="S161" i="8"/>
  <c r="S158" i="8"/>
  <c r="S157" i="8"/>
  <c r="S163" i="8"/>
  <c r="S169" i="8"/>
  <c r="S172" i="8"/>
  <c r="S173" i="8"/>
  <c r="S174" i="8"/>
  <c r="S175" i="8"/>
  <c r="S176" i="8"/>
  <c r="O154" i="8"/>
  <c r="O158" i="8"/>
  <c r="O162" i="8"/>
  <c r="O166" i="8"/>
  <c r="O152" i="8"/>
  <c r="O165" i="8"/>
  <c r="O171" i="8"/>
  <c r="O164" i="8"/>
  <c r="O153" i="8"/>
  <c r="O161" i="8"/>
  <c r="O167" i="8"/>
  <c r="O155" i="8"/>
  <c r="O157" i="8"/>
  <c r="O163" i="8"/>
  <c r="O156" i="8"/>
  <c r="O169" i="8"/>
  <c r="O151" i="8"/>
  <c r="O168" i="8"/>
  <c r="O181" i="8"/>
  <c r="O172" i="8"/>
  <c r="O173" i="8"/>
  <c r="O174" i="8"/>
  <c r="O175" i="8"/>
  <c r="O176" i="8"/>
  <c r="P109" i="8"/>
  <c r="P142" i="8" s="1"/>
  <c r="V163" i="8"/>
  <c r="V171" i="8"/>
  <c r="V152" i="8"/>
  <c r="V156" i="8"/>
  <c r="V164" i="8"/>
  <c r="V168" i="8"/>
  <c r="V153" i="8"/>
  <c r="V157" i="8"/>
  <c r="V161" i="8"/>
  <c r="V165" i="8"/>
  <c r="V169" i="8"/>
  <c r="V154" i="8"/>
  <c r="V158" i="8"/>
  <c r="V162" i="8"/>
  <c r="V166" i="8"/>
  <c r="V151" i="8"/>
  <c r="V155" i="8"/>
  <c r="V167" i="8"/>
  <c r="V181" i="8"/>
  <c r="V172" i="8"/>
  <c r="V173" i="8"/>
  <c r="V174" i="8"/>
  <c r="V175" i="8"/>
  <c r="V176" i="8"/>
  <c r="Z161" i="8"/>
  <c r="Z169" i="8"/>
  <c r="Z154" i="8"/>
  <c r="Z158" i="8"/>
  <c r="Z162" i="8"/>
  <c r="Z166" i="8"/>
  <c r="Z151" i="8"/>
  <c r="Z155" i="8"/>
  <c r="Z163" i="8"/>
  <c r="Z167" i="8"/>
  <c r="Z171" i="8"/>
  <c r="Z152" i="8"/>
  <c r="Z156" i="8"/>
  <c r="Z164" i="8"/>
  <c r="Z168" i="8"/>
  <c r="Z153" i="8"/>
  <c r="Z157" i="8"/>
  <c r="Z165" i="8"/>
  <c r="Z181" i="8"/>
  <c r="Z172" i="8"/>
  <c r="Z173" i="8"/>
  <c r="Z174" i="8"/>
  <c r="Z175" i="8"/>
  <c r="Z176" i="8"/>
  <c r="R165" i="8"/>
  <c r="R154" i="8"/>
  <c r="R158" i="8"/>
  <c r="R162" i="8"/>
  <c r="R166" i="8"/>
  <c r="R151" i="8"/>
  <c r="R155" i="8"/>
  <c r="R163" i="8"/>
  <c r="R167" i="8"/>
  <c r="R171" i="8"/>
  <c r="R152" i="8"/>
  <c r="R156" i="8"/>
  <c r="R164" i="8"/>
  <c r="R168" i="8"/>
  <c r="R153" i="8"/>
  <c r="R157" i="8"/>
  <c r="R161" i="8"/>
  <c r="R169" i="8"/>
  <c r="R181" i="8"/>
  <c r="R172" i="8"/>
  <c r="R173" i="8"/>
  <c r="R174" i="8"/>
  <c r="R175" i="8"/>
  <c r="R176" i="8"/>
  <c r="Q153" i="8"/>
  <c r="Q157" i="8"/>
  <c r="Q161" i="8"/>
  <c r="Q165" i="8"/>
  <c r="Q169" i="8"/>
  <c r="Q151" i="8"/>
  <c r="Q155" i="8"/>
  <c r="Q166" i="8"/>
  <c r="Q154" i="8"/>
  <c r="Q152" i="8"/>
  <c r="Q158" i="8"/>
  <c r="Q171" i="8"/>
  <c r="Q156" i="8"/>
  <c r="Q168" i="8"/>
  <c r="Q167" i="8"/>
  <c r="Q164" i="8"/>
  <c r="Q163" i="8"/>
  <c r="Q162" i="8"/>
  <c r="Q181" i="8"/>
  <c r="Q172" i="8"/>
  <c r="Q173" i="8"/>
  <c r="Q174" i="8"/>
  <c r="Q175" i="8"/>
  <c r="Q176" i="8"/>
  <c r="U151" i="8"/>
  <c r="U155" i="8"/>
  <c r="U163" i="8"/>
  <c r="U167" i="8"/>
  <c r="U171" i="8"/>
  <c r="U153" i="8"/>
  <c r="U161" i="8"/>
  <c r="U154" i="8"/>
  <c r="U152" i="8"/>
  <c r="U166" i="8"/>
  <c r="U156" i="8"/>
  <c r="U162" i="8"/>
  <c r="U168" i="8"/>
  <c r="U165" i="8"/>
  <c r="U158" i="8"/>
  <c r="U164" i="8"/>
  <c r="U157" i="8"/>
  <c r="U181" i="8"/>
  <c r="U172" i="8"/>
  <c r="U173" i="8"/>
  <c r="U174" i="8"/>
  <c r="U175" i="8"/>
  <c r="U176" i="8"/>
  <c r="O177" i="8"/>
  <c r="L168" i="8"/>
  <c r="L153" i="8"/>
  <c r="L157" i="8"/>
  <c r="L161" i="8"/>
  <c r="L165" i="8"/>
  <c r="L169" i="8"/>
  <c r="L154" i="8"/>
  <c r="L158" i="8"/>
  <c r="L162" i="8"/>
  <c r="L166" i="8"/>
  <c r="L151" i="8"/>
  <c r="L155" i="8"/>
  <c r="L163" i="8"/>
  <c r="L167" i="8"/>
  <c r="L171" i="8"/>
  <c r="L152" i="8"/>
  <c r="L156" i="8"/>
  <c r="L164" i="8"/>
  <c r="L181" i="8"/>
  <c r="L172" i="8"/>
  <c r="L173" i="8"/>
  <c r="L174" i="8"/>
  <c r="L175" i="8"/>
  <c r="L176" i="8"/>
  <c r="I153" i="8"/>
  <c r="I157" i="8"/>
  <c r="I161" i="8"/>
  <c r="I194" i="8" s="1"/>
  <c r="I20" i="8" s="1"/>
  <c r="I165" i="8"/>
  <c r="I169" i="8"/>
  <c r="I151" i="8"/>
  <c r="I155" i="8"/>
  <c r="I152" i="8"/>
  <c r="I164" i="8"/>
  <c r="I154" i="8"/>
  <c r="I163" i="8"/>
  <c r="I156" i="8"/>
  <c r="I162" i="8"/>
  <c r="I158" i="8"/>
  <c r="I171" i="8"/>
  <c r="I204" i="8" s="1"/>
  <c r="I30" i="8" s="1"/>
  <c r="I168" i="8"/>
  <c r="I167" i="8"/>
  <c r="I166" i="8"/>
  <c r="I181" i="8"/>
  <c r="I214" i="8" s="1"/>
  <c r="I40" i="8" s="1"/>
  <c r="I172" i="8"/>
  <c r="I173" i="8"/>
  <c r="I174" i="8"/>
  <c r="I175" i="8"/>
  <c r="I176" i="8"/>
  <c r="N167" i="8"/>
  <c r="N152" i="8"/>
  <c r="N156" i="8"/>
  <c r="N164" i="8"/>
  <c r="N168" i="8"/>
  <c r="N153" i="8"/>
  <c r="N157" i="8"/>
  <c r="N161" i="8"/>
  <c r="N165" i="8"/>
  <c r="N169" i="8"/>
  <c r="N154" i="8"/>
  <c r="N158" i="8"/>
  <c r="N162" i="8"/>
  <c r="N166" i="8"/>
  <c r="N151" i="8"/>
  <c r="N155" i="8"/>
  <c r="N163" i="8"/>
  <c r="N171" i="8"/>
  <c r="N181" i="8"/>
  <c r="N172" i="8"/>
  <c r="N173" i="8"/>
  <c r="N174" i="8"/>
  <c r="N175" i="8"/>
  <c r="N176" i="8"/>
  <c r="X162" i="8"/>
  <c r="X151" i="8"/>
  <c r="X155" i="8"/>
  <c r="X163" i="8"/>
  <c r="X167" i="8"/>
  <c r="X171" i="8"/>
  <c r="X152" i="8"/>
  <c r="X156" i="8"/>
  <c r="X164" i="8"/>
  <c r="X168" i="8"/>
  <c r="X153" i="8"/>
  <c r="X157" i="8"/>
  <c r="X161" i="8"/>
  <c r="X165" i="8"/>
  <c r="X154" i="8"/>
  <c r="X158" i="8"/>
  <c r="X166" i="8"/>
  <c r="X181" i="8"/>
  <c r="X172" i="8"/>
  <c r="X173" i="8"/>
  <c r="X174" i="8"/>
  <c r="X175" i="8"/>
  <c r="X176" i="8"/>
  <c r="P177" i="8"/>
  <c r="Q177" i="8"/>
  <c r="J157" i="8"/>
  <c r="J161" i="8"/>
  <c r="J194" i="8" s="1"/>
  <c r="J20" i="8" s="1"/>
  <c r="J169" i="8"/>
  <c r="J154" i="8"/>
  <c r="J158" i="8"/>
  <c r="J162" i="8"/>
  <c r="J166" i="8"/>
  <c r="J151" i="8"/>
  <c r="J155" i="8"/>
  <c r="J163" i="8"/>
  <c r="J167" i="8"/>
  <c r="J171" i="8"/>
  <c r="J204" i="8" s="1"/>
  <c r="J30" i="8" s="1"/>
  <c r="J152" i="8"/>
  <c r="J156" i="8"/>
  <c r="J164" i="8"/>
  <c r="J168" i="8"/>
  <c r="J153" i="8"/>
  <c r="J165" i="8"/>
  <c r="J181" i="8"/>
  <c r="J214" i="8" s="1"/>
  <c r="J40" i="8" s="1"/>
  <c r="J172" i="8"/>
  <c r="J173" i="8"/>
  <c r="J174" i="8"/>
  <c r="J175" i="8"/>
  <c r="J176" i="8"/>
  <c r="W177" i="8"/>
  <c r="T164" i="8"/>
  <c r="T153" i="8"/>
  <c r="T157" i="8"/>
  <c r="T161" i="8"/>
  <c r="T165" i="8"/>
  <c r="T169" i="8"/>
  <c r="T154" i="8"/>
  <c r="T158" i="8"/>
  <c r="T162" i="8"/>
  <c r="T166" i="8"/>
  <c r="T151" i="8"/>
  <c r="T155" i="8"/>
  <c r="T163" i="8"/>
  <c r="T167" i="8"/>
  <c r="T171" i="8"/>
  <c r="T152" i="8"/>
  <c r="T156" i="8"/>
  <c r="T168" i="8"/>
  <c r="T181" i="8"/>
  <c r="T172" i="8"/>
  <c r="T173" i="8"/>
  <c r="T174" i="8"/>
  <c r="T175" i="8"/>
  <c r="T176" i="8"/>
  <c r="Y153" i="8"/>
  <c r="Y157" i="8"/>
  <c r="Y161" i="8"/>
  <c r="Y165" i="8"/>
  <c r="Y169" i="8"/>
  <c r="Y151" i="8"/>
  <c r="Y155" i="8"/>
  <c r="Y156" i="8"/>
  <c r="Y162" i="8"/>
  <c r="Y154" i="8"/>
  <c r="Y168" i="8"/>
  <c r="Y152" i="8"/>
  <c r="Y167" i="8"/>
  <c r="Y164" i="8"/>
  <c r="Y163" i="8"/>
  <c r="Y166" i="8"/>
  <c r="Y158" i="8"/>
  <c r="Y171" i="8"/>
  <c r="Y181" i="8"/>
  <c r="Y172" i="8"/>
  <c r="Y173" i="8"/>
  <c r="Y174" i="8"/>
  <c r="Y175" i="8"/>
  <c r="Y176" i="8"/>
  <c r="M151" i="8"/>
  <c r="M155" i="8"/>
  <c r="M163" i="8"/>
  <c r="M167" i="8"/>
  <c r="M171" i="8"/>
  <c r="M153" i="8"/>
  <c r="M165" i="8"/>
  <c r="M152" i="8"/>
  <c r="M158" i="8"/>
  <c r="M164" i="8"/>
  <c r="M154" i="8"/>
  <c r="M157" i="8"/>
  <c r="M156" i="8"/>
  <c r="M168" i="8"/>
  <c r="M166" i="8"/>
  <c r="M162" i="8"/>
  <c r="M161" i="8"/>
  <c r="M181" i="8"/>
  <c r="M172" i="8"/>
  <c r="M173" i="8"/>
  <c r="M174" i="8"/>
  <c r="M175" i="8"/>
  <c r="M176" i="8"/>
  <c r="R177" i="8"/>
  <c r="S177" i="8"/>
  <c r="V177" i="8"/>
  <c r="L49" i="11"/>
  <c r="L46" i="11"/>
  <c r="T47" i="11"/>
  <c r="K48" i="11"/>
  <c r="Y47" i="11"/>
  <c r="N49" i="11"/>
  <c r="X47" i="11"/>
  <c r="T49" i="11"/>
  <c r="R47" i="11"/>
  <c r="Q47" i="11"/>
  <c r="S50" i="11"/>
  <c r="U47" i="11"/>
  <c r="Y50" i="11"/>
  <c r="S48" i="11"/>
  <c r="M50" i="11"/>
  <c r="U46" i="11"/>
  <c r="K50" i="11"/>
  <c r="K47" i="11"/>
  <c r="Q48" i="11"/>
  <c r="I50" i="11"/>
  <c r="K46" i="11"/>
  <c r="H50" i="11"/>
  <c r="Y46" i="11"/>
  <c r="T46" i="11"/>
  <c r="W46" i="11"/>
  <c r="O50" i="11"/>
  <c r="S49" i="11"/>
  <c r="U49" i="11"/>
  <c r="H49" i="11"/>
  <c r="S46" i="11"/>
  <c r="W47" i="11"/>
  <c r="V47" i="11"/>
  <c r="R46" i="11"/>
  <c r="Q50" i="11"/>
  <c r="N50" i="11"/>
  <c r="W49" i="11"/>
  <c r="P49" i="11"/>
  <c r="Z49" i="11"/>
  <c r="I46" i="11"/>
  <c r="J47" i="11"/>
  <c r="V49" i="11"/>
  <c r="R48" i="11"/>
  <c r="N48" i="11"/>
  <c r="M48" i="11"/>
  <c r="I48" i="11"/>
  <c r="P46" i="11"/>
  <c r="M49" i="11"/>
  <c r="M46" i="11"/>
  <c r="Q49" i="11"/>
  <c r="X46" i="11"/>
  <c r="O46" i="11"/>
  <c r="O47" i="11"/>
  <c r="M47" i="11"/>
  <c r="O48" i="11"/>
  <c r="T50" i="11"/>
  <c r="X48" i="11"/>
  <c r="X50" i="11"/>
  <c r="P48" i="11"/>
  <c r="I49" i="11"/>
  <c r="W48" i="11"/>
  <c r="V50" i="11"/>
  <c r="O49" i="11"/>
  <c r="N47" i="11"/>
  <c r="H47" i="11"/>
  <c r="J46" i="11"/>
  <c r="Y49" i="11"/>
  <c r="Z50" i="11"/>
  <c r="U50" i="11"/>
  <c r="Z48" i="11"/>
  <c r="H177" i="9"/>
  <c r="S47" i="11"/>
  <c r="R50" i="11"/>
  <c r="R49" i="11"/>
  <c r="J50" i="11"/>
  <c r="Y48" i="11"/>
  <c r="P47" i="11"/>
  <c r="T48" i="11"/>
  <c r="K49" i="11"/>
  <c r="L48" i="11"/>
  <c r="I47" i="11"/>
  <c r="J48" i="11"/>
  <c r="H48" i="11"/>
  <c r="P50" i="11"/>
  <c r="N46" i="11"/>
  <c r="Q46" i="11"/>
  <c r="W50" i="11"/>
  <c r="U48" i="11"/>
  <c r="X49" i="11"/>
  <c r="Z47" i="11"/>
  <c r="Z46" i="11"/>
  <c r="T167" i="9"/>
  <c r="L167" i="9"/>
  <c r="W167" i="9"/>
  <c r="O167" i="9"/>
  <c r="H167" i="9"/>
  <c r="Q167" i="9"/>
  <c r="I167" i="9"/>
  <c r="U177" i="9"/>
  <c r="P167" i="9"/>
  <c r="J167" i="9"/>
  <c r="Y167" i="9"/>
  <c r="J177" i="9"/>
  <c r="S177" i="9"/>
  <c r="N177" i="9"/>
  <c r="X167" i="9"/>
  <c r="S167" i="9"/>
  <c r="N167" i="9"/>
  <c r="R177" i="9"/>
  <c r="K177" i="9"/>
  <c r="P177" i="9"/>
  <c r="X177" i="9"/>
  <c r="Q177" i="9"/>
  <c r="H177" i="10"/>
  <c r="H157" i="10"/>
  <c r="K167" i="9"/>
  <c r="V167" i="9"/>
  <c r="I177" i="9"/>
  <c r="O177" i="9"/>
  <c r="H167" i="10"/>
  <c r="Y177" i="9"/>
  <c r="M177" i="9"/>
  <c r="Z167" i="9"/>
  <c r="U167" i="9"/>
  <c r="T177" i="9"/>
  <c r="Z177" i="9"/>
  <c r="P157" i="9"/>
  <c r="Z157" i="9"/>
  <c r="O157" i="9"/>
  <c r="W157" i="9"/>
  <c r="K157" i="9"/>
  <c r="X157" i="9"/>
  <c r="S157" i="9"/>
  <c r="L157" i="9"/>
  <c r="U157" i="9"/>
  <c r="Q157" i="9"/>
  <c r="H157" i="9"/>
  <c r="M157" i="9"/>
  <c r="T157" i="9"/>
  <c r="I157" i="9"/>
  <c r="Y157" i="9"/>
  <c r="J157" i="9"/>
  <c r="N157" i="9"/>
  <c r="R157" i="9"/>
  <c r="V157" i="9"/>
  <c r="W177" i="9"/>
  <c r="R167" i="9"/>
  <c r="L177" i="9"/>
  <c r="AA179" i="8"/>
  <c r="L178" i="8"/>
  <c r="T178" i="8"/>
  <c r="P178" i="8"/>
  <c r="I178" i="8"/>
  <c r="H178" i="8"/>
  <c r="M178" i="8"/>
  <c r="U178" i="8"/>
  <c r="W178" i="8"/>
  <c r="Y178" i="8"/>
  <c r="N178" i="8"/>
  <c r="V178" i="8"/>
  <c r="O178" i="8"/>
  <c r="J178" i="8"/>
  <c r="R178" i="8"/>
  <c r="Z178" i="8"/>
  <c r="K178" i="8"/>
  <c r="S178" i="8"/>
  <c r="X178" i="8"/>
  <c r="Q178" i="8"/>
  <c r="AA160" i="10"/>
  <c r="AA179" i="10"/>
  <c r="AA180" i="10" s="1"/>
  <c r="AA170" i="10"/>
  <c r="AA179" i="9"/>
  <c r="AA169" i="9"/>
  <c r="AA160" i="9"/>
  <c r="J140" i="9"/>
  <c r="E137" i="9"/>
  <c r="G137" i="9" s="1"/>
  <c r="E137" i="10"/>
  <c r="G137" i="10" s="1"/>
  <c r="S125" i="9"/>
  <c r="R125" i="9"/>
  <c r="I125" i="9"/>
  <c r="J125" i="9"/>
  <c r="W125" i="9"/>
  <c r="Z125" i="9"/>
  <c r="U125" i="9"/>
  <c r="X125" i="9"/>
  <c r="O125" i="9"/>
  <c r="K125" i="9"/>
  <c r="Q125" i="9"/>
  <c r="T125" i="9"/>
  <c r="Y125" i="9"/>
  <c r="H125" i="9"/>
  <c r="P125" i="9"/>
  <c r="M125" i="9"/>
  <c r="L125" i="9"/>
  <c r="V125" i="9"/>
  <c r="N125" i="9"/>
  <c r="M136" i="9"/>
  <c r="S136" i="9"/>
  <c r="W136" i="9"/>
  <c r="X136" i="9"/>
  <c r="I136" i="9"/>
  <c r="L136" i="9"/>
  <c r="V136" i="9"/>
  <c r="U136" i="9"/>
  <c r="P136" i="9"/>
  <c r="T136" i="9"/>
  <c r="O136" i="9"/>
  <c r="Y136" i="9"/>
  <c r="K136" i="9"/>
  <c r="R136" i="9"/>
  <c r="Q136" i="9"/>
  <c r="J136" i="9"/>
  <c r="N136" i="9"/>
  <c r="H136" i="9"/>
  <c r="Z136" i="9"/>
  <c r="S136" i="10"/>
  <c r="Y136" i="10"/>
  <c r="Z136" i="10"/>
  <c r="R136" i="10"/>
  <c r="V136" i="10"/>
  <c r="L136" i="10"/>
  <c r="H136" i="10"/>
  <c r="U136" i="10"/>
  <c r="T136" i="10"/>
  <c r="M136" i="10"/>
  <c r="J136" i="10"/>
  <c r="X136" i="10"/>
  <c r="O136" i="10"/>
  <c r="P136" i="10"/>
  <c r="Q136" i="10"/>
  <c r="I136" i="10"/>
  <c r="N136" i="10"/>
  <c r="W136" i="10"/>
  <c r="K136" i="10"/>
  <c r="V89" i="8"/>
  <c r="V122" i="8" s="1"/>
  <c r="P125" i="10"/>
  <c r="U125" i="10"/>
  <c r="I125" i="10"/>
  <c r="W125" i="10"/>
  <c r="R125" i="10"/>
  <c r="N125" i="10"/>
  <c r="K125" i="10"/>
  <c r="O125" i="10"/>
  <c r="M125" i="10"/>
  <c r="Q125" i="10"/>
  <c r="J125" i="10"/>
  <c r="L125" i="10"/>
  <c r="S125" i="10"/>
  <c r="Y125" i="10"/>
  <c r="Z125" i="10"/>
  <c r="V125" i="10"/>
  <c r="T125" i="10"/>
  <c r="H125" i="10"/>
  <c r="X125" i="10"/>
  <c r="E126" i="9"/>
  <c r="G126" i="9" s="1"/>
  <c r="E126" i="10"/>
  <c r="G126" i="10" s="1"/>
  <c r="L130" i="10"/>
  <c r="U140" i="9"/>
  <c r="S130" i="10"/>
  <c r="H140" i="9"/>
  <c r="Q130" i="9"/>
  <c r="Q140" i="9"/>
  <c r="I130" i="9"/>
  <c r="O130" i="10"/>
  <c r="S120" i="9"/>
  <c r="K130" i="9"/>
  <c r="R130" i="10"/>
  <c r="Y120" i="9"/>
  <c r="W120" i="9"/>
  <c r="V120" i="9"/>
  <c r="N130" i="9"/>
  <c r="P140" i="10"/>
  <c r="P130" i="9"/>
  <c r="T140" i="9"/>
  <c r="J130" i="9"/>
  <c r="Z140" i="10"/>
  <c r="H120" i="10"/>
  <c r="J140" i="10"/>
  <c r="N120" i="9"/>
  <c r="X140" i="9"/>
  <c r="T130" i="9"/>
  <c r="H130" i="10"/>
  <c r="Q140" i="10"/>
  <c r="I140" i="10"/>
  <c r="T120" i="9"/>
  <c r="O140" i="9"/>
  <c r="X130" i="9"/>
  <c r="I120" i="10"/>
  <c r="J130" i="10"/>
  <c r="R140" i="10"/>
  <c r="J120" i="9"/>
  <c r="I140" i="9"/>
  <c r="O130" i="9"/>
  <c r="N120" i="10"/>
  <c r="Y130" i="10"/>
  <c r="S140" i="10"/>
  <c r="P120" i="9"/>
  <c r="R140" i="9"/>
  <c r="V130" i="9"/>
  <c r="N130" i="10"/>
  <c r="H140" i="10"/>
  <c r="U140" i="10"/>
  <c r="J120" i="10"/>
  <c r="K120" i="10"/>
  <c r="I120" i="9"/>
  <c r="X120" i="9"/>
  <c r="S140" i="9"/>
  <c r="Z140" i="9"/>
  <c r="M140" i="9"/>
  <c r="M130" i="9"/>
  <c r="Y130" i="9"/>
  <c r="Y120" i="10"/>
  <c r="V120" i="10"/>
  <c r="M130" i="10"/>
  <c r="Z130" i="10"/>
  <c r="X140" i="10"/>
  <c r="L140" i="10"/>
  <c r="M140" i="10"/>
  <c r="P120" i="10"/>
  <c r="M120" i="10"/>
  <c r="O120" i="9"/>
  <c r="Q120" i="9"/>
  <c r="U120" i="9"/>
  <c r="L140" i="9"/>
  <c r="P140" i="9"/>
  <c r="W130" i="9"/>
  <c r="L130" i="9"/>
  <c r="W120" i="10"/>
  <c r="O120" i="10"/>
  <c r="X130" i="10"/>
  <c r="T130" i="10"/>
  <c r="Q130" i="10"/>
  <c r="O140" i="10"/>
  <c r="K140" i="10"/>
  <c r="U120" i="10"/>
  <c r="X120" i="10"/>
  <c r="V130" i="10"/>
  <c r="L120" i="9"/>
  <c r="Z120" i="9"/>
  <c r="M120" i="9"/>
  <c r="K140" i="9"/>
  <c r="V140" i="9"/>
  <c r="U130" i="9"/>
  <c r="Z130" i="9"/>
  <c r="R120" i="10"/>
  <c r="L120" i="10"/>
  <c r="K130" i="10"/>
  <c r="P130" i="10"/>
  <c r="I130" i="10"/>
  <c r="W140" i="10"/>
  <c r="V140" i="10"/>
  <c r="T120" i="10"/>
  <c r="Q120" i="10"/>
  <c r="K120" i="9"/>
  <c r="W140" i="9"/>
  <c r="Y140" i="9"/>
  <c r="S130" i="9"/>
  <c r="Z120" i="10"/>
  <c r="U130" i="10"/>
  <c r="Y140" i="10"/>
  <c r="T140" i="10"/>
  <c r="Y257" i="8"/>
  <c r="H130" i="9"/>
  <c r="H127" i="8"/>
  <c r="F127" i="8" s="1"/>
  <c r="H137" i="8"/>
  <c r="F137" i="8" s="1"/>
  <c r="X257" i="8"/>
  <c r="J108" i="8"/>
  <c r="J140" i="8"/>
  <c r="I88" i="8"/>
  <c r="I120" i="8"/>
  <c r="K88" i="8"/>
  <c r="K120" i="8"/>
  <c r="H120" i="9"/>
  <c r="I108" i="8"/>
  <c r="I140" i="8"/>
  <c r="J88" i="8"/>
  <c r="J120" i="8"/>
  <c r="K108" i="8"/>
  <c r="K140" i="8"/>
  <c r="X121" i="8"/>
  <c r="X89" i="8"/>
  <c r="E143" i="8"/>
  <c r="G143" i="8" s="1"/>
  <c r="Q142" i="8"/>
  <c r="Z142" i="8"/>
  <c r="O142" i="8"/>
  <c r="W142" i="8"/>
  <c r="T142" i="8"/>
  <c r="M142" i="8"/>
  <c r="E132" i="8"/>
  <c r="G132" i="8" s="1"/>
  <c r="M131" i="8"/>
  <c r="U131" i="8"/>
  <c r="X131" i="8"/>
  <c r="N131" i="8"/>
  <c r="V131" i="8"/>
  <c r="P131" i="8"/>
  <c r="O131" i="8"/>
  <c r="W131" i="8"/>
  <c r="S131" i="8"/>
  <c r="K131" i="8"/>
  <c r="L131" i="8"/>
  <c r="T131" i="8"/>
  <c r="I131" i="8"/>
  <c r="Q131" i="8"/>
  <c r="J131" i="8"/>
  <c r="R131" i="8"/>
  <c r="Y131" i="8"/>
  <c r="Z131" i="8"/>
  <c r="R99" i="9"/>
  <c r="R100" i="9" s="1"/>
  <c r="N267" i="8"/>
  <c r="Z257" i="8"/>
  <c r="J257" i="8"/>
  <c r="Q257" i="8"/>
  <c r="R257" i="8"/>
  <c r="H257" i="8"/>
  <c r="P257" i="8"/>
  <c r="E252" i="10"/>
  <c r="V98" i="10"/>
  <c r="F98" i="10" s="1"/>
  <c r="W257" i="8"/>
  <c r="U257" i="8"/>
  <c r="S257" i="8"/>
  <c r="I257" i="8"/>
  <c r="O257" i="8"/>
  <c r="V257" i="8"/>
  <c r="K257" i="8"/>
  <c r="M257" i="8"/>
  <c r="N257" i="8"/>
  <c r="E258" i="8"/>
  <c r="G258" i="8" s="1"/>
  <c r="L257" i="8"/>
  <c r="J267" i="8"/>
  <c r="E262" i="10"/>
  <c r="O267" i="8"/>
  <c r="H267" i="8"/>
  <c r="E262" i="9"/>
  <c r="Y267" i="8"/>
  <c r="U267" i="8"/>
  <c r="T267" i="8"/>
  <c r="L89" i="10"/>
  <c r="W267" i="8"/>
  <c r="I267" i="8"/>
  <c r="E267" i="11"/>
  <c r="Z267" i="8"/>
  <c r="O109" i="10"/>
  <c r="P89" i="9"/>
  <c r="T88" i="10"/>
  <c r="Z100" i="9"/>
  <c r="N99" i="9"/>
  <c r="Q267" i="8"/>
  <c r="P267" i="8"/>
  <c r="K267" i="8"/>
  <c r="S267" i="8"/>
  <c r="V267" i="8"/>
  <c r="E268" i="8"/>
  <c r="G268" i="8" s="1"/>
  <c r="R267" i="8"/>
  <c r="M267" i="8"/>
  <c r="L267" i="8"/>
  <c r="H88" i="10"/>
  <c r="S89" i="9"/>
  <c r="N89" i="8"/>
  <c r="C36" i="10"/>
  <c r="C17" i="10"/>
  <c r="C26" i="10"/>
  <c r="U99" i="9"/>
  <c r="N89" i="10"/>
  <c r="Q89" i="10"/>
  <c r="V100" i="9"/>
  <c r="H246" i="8"/>
  <c r="F246" i="8" s="1"/>
  <c r="R51" i="11"/>
  <c r="Q51" i="11"/>
  <c r="Z109" i="9"/>
  <c r="U90" i="8"/>
  <c r="V110" i="9"/>
  <c r="R100" i="10"/>
  <c r="X100" i="8"/>
  <c r="W110" i="8"/>
  <c r="W99" i="8"/>
  <c r="Q89" i="8"/>
  <c r="Q122" i="8" s="1"/>
  <c r="X90" i="10"/>
  <c r="W110" i="10"/>
  <c r="U51" i="11"/>
  <c r="H236" i="8"/>
  <c r="F236" i="8" s="1"/>
  <c r="M110" i="9"/>
  <c r="M89" i="8"/>
  <c r="T110" i="8"/>
  <c r="X99" i="10"/>
  <c r="Q110" i="8"/>
  <c r="Z51" i="11"/>
  <c r="P51" i="11"/>
  <c r="W90" i="10"/>
  <c r="L110" i="9"/>
  <c r="M99" i="10"/>
  <c r="X110" i="9"/>
  <c r="R109" i="9"/>
  <c r="T51" i="11"/>
  <c r="N51" i="11"/>
  <c r="Q99" i="10"/>
  <c r="N99" i="8"/>
  <c r="K204" i="9"/>
  <c r="N204" i="9"/>
  <c r="V204" i="9"/>
  <c r="O204" i="9"/>
  <c r="W204" i="9"/>
  <c r="P204" i="9"/>
  <c r="X204" i="9"/>
  <c r="Q204" i="9"/>
  <c r="R204" i="9"/>
  <c r="S204" i="9"/>
  <c r="U204" i="9"/>
  <c r="T204" i="9"/>
  <c r="Y204" i="9"/>
  <c r="Z204" i="9"/>
  <c r="M204" i="9"/>
  <c r="L204" i="9"/>
  <c r="T89" i="8"/>
  <c r="T122" i="8" s="1"/>
  <c r="T110" i="9"/>
  <c r="R89" i="8"/>
  <c r="R122" i="8" s="1"/>
  <c r="V52" i="11"/>
  <c r="O51" i="11"/>
  <c r="L89" i="9"/>
  <c r="U109" i="9"/>
  <c r="R90" i="10"/>
  <c r="O89" i="8"/>
  <c r="O122" i="8" s="1"/>
  <c r="P100" i="8"/>
  <c r="O90" i="10"/>
  <c r="U99" i="8"/>
  <c r="R99" i="8"/>
  <c r="Z89" i="9"/>
  <c r="V100" i="8"/>
  <c r="S99" i="8"/>
  <c r="Y100" i="10"/>
  <c r="M110" i="10"/>
  <c r="T99" i="10"/>
  <c r="Q110" i="9"/>
  <c r="Q99" i="8"/>
  <c r="P110" i="10"/>
  <c r="Y99" i="8"/>
  <c r="S89" i="10"/>
  <c r="Y51" i="11"/>
  <c r="X110" i="10"/>
  <c r="O99" i="8"/>
  <c r="H236" i="9"/>
  <c r="S110" i="10"/>
  <c r="Z110" i="10"/>
  <c r="U99" i="10"/>
  <c r="S99" i="10"/>
  <c r="Y109" i="10"/>
  <c r="S109" i="8"/>
  <c r="S142" i="8" s="1"/>
  <c r="O99" i="10"/>
  <c r="S89" i="8"/>
  <c r="S122" i="8" s="1"/>
  <c r="X109" i="8"/>
  <c r="Y109" i="9"/>
  <c r="X51" i="11"/>
  <c r="L109" i="10"/>
  <c r="L99" i="8"/>
  <c r="V89" i="10"/>
  <c r="Z89" i="10"/>
  <c r="O110" i="9"/>
  <c r="V109" i="8"/>
  <c r="H226" i="8"/>
  <c r="F226" i="8" s="1"/>
  <c r="T89" i="9"/>
  <c r="U109" i="8"/>
  <c r="U142" i="8" s="1"/>
  <c r="C17" i="9"/>
  <c r="H246" i="9"/>
  <c r="N100" i="10"/>
  <c r="N109" i="8"/>
  <c r="S109" i="9"/>
  <c r="V109" i="10"/>
  <c r="V51" i="11"/>
  <c r="T100" i="8"/>
  <c r="W99" i="10"/>
  <c r="O110" i="8"/>
  <c r="U109" i="10"/>
  <c r="N110" i="9"/>
  <c r="Y90" i="10"/>
  <c r="Z99" i="10"/>
  <c r="M51" i="11"/>
  <c r="W89" i="8"/>
  <c r="W122" i="8" s="1"/>
  <c r="R90" i="9"/>
  <c r="Z110" i="8"/>
  <c r="U89" i="10"/>
  <c r="W51" i="11"/>
  <c r="M100" i="8"/>
  <c r="P110" i="9"/>
  <c r="M89" i="10"/>
  <c r="P89" i="10"/>
  <c r="Q109" i="10"/>
  <c r="R109" i="8"/>
  <c r="R142" i="8" s="1"/>
  <c r="Y109" i="8"/>
  <c r="Y142" i="8" s="1"/>
  <c r="S51" i="11"/>
  <c r="L99" i="10"/>
  <c r="T110" i="10"/>
  <c r="N109" i="10"/>
  <c r="Z100" i="8"/>
  <c r="W110" i="9"/>
  <c r="M110" i="8"/>
  <c r="P100" i="10"/>
  <c r="L109" i="8"/>
  <c r="L142" i="8" s="1"/>
  <c r="O237" i="9"/>
  <c r="R237" i="9"/>
  <c r="P237" i="9"/>
  <c r="T228" i="9"/>
  <c r="R228" i="9"/>
  <c r="L238" i="9"/>
  <c r="W228" i="9"/>
  <c r="M227" i="9"/>
  <c r="Q228" i="9"/>
  <c r="Q238" i="9"/>
  <c r="V237" i="9"/>
  <c r="L228" i="9"/>
  <c r="Y228" i="9"/>
  <c r="N237" i="10"/>
  <c r="S227" i="9"/>
  <c r="N227" i="9"/>
  <c r="W238" i="9"/>
  <c r="O228" i="9"/>
  <c r="X237" i="9"/>
  <c r="T237" i="9"/>
  <c r="V227" i="9"/>
  <c r="P227" i="9"/>
  <c r="U227" i="9"/>
  <c r="U238" i="9"/>
  <c r="X227" i="9"/>
  <c r="Z227" i="9"/>
  <c r="Z237" i="9"/>
  <c r="S238" i="9"/>
  <c r="Y99" i="9"/>
  <c r="O99" i="9"/>
  <c r="N89" i="9"/>
  <c r="Q89" i="9"/>
  <c r="X99" i="9"/>
  <c r="Q99" i="9"/>
  <c r="W99" i="9"/>
  <c r="V89" i="9"/>
  <c r="U89" i="9"/>
  <c r="M89" i="9"/>
  <c r="T99" i="9"/>
  <c r="W89" i="9"/>
  <c r="X89" i="9"/>
  <c r="L100" i="9"/>
  <c r="O89" i="9"/>
  <c r="S99" i="9"/>
  <c r="M99" i="9"/>
  <c r="P99" i="9"/>
  <c r="C260" i="8"/>
  <c r="C259" i="11"/>
  <c r="C259" i="10"/>
  <c r="C259" i="9"/>
  <c r="C227" i="8"/>
  <c r="C226" i="10"/>
  <c r="C226" i="11"/>
  <c r="C226" i="9"/>
  <c r="C247" i="8"/>
  <c r="C246" i="11"/>
  <c r="C246" i="10"/>
  <c r="C246" i="9"/>
  <c r="E252" i="9"/>
  <c r="I51" i="11"/>
  <c r="E190" i="10"/>
  <c r="G190" i="10" s="1"/>
  <c r="C280" i="8"/>
  <c r="C279" i="10"/>
  <c r="C279" i="11"/>
  <c r="C279" i="9"/>
  <c r="E272" i="10"/>
  <c r="G272" i="10" s="1"/>
  <c r="E272" i="9"/>
  <c r="G272" i="9" s="1"/>
  <c r="C237" i="8"/>
  <c r="C236" i="10"/>
  <c r="C236" i="11"/>
  <c r="C236" i="9"/>
  <c r="G236" i="9" s="1"/>
  <c r="C270" i="8"/>
  <c r="C269" i="10"/>
  <c r="C269" i="11"/>
  <c r="C269" i="9"/>
  <c r="H52" i="11"/>
  <c r="H51" i="11"/>
  <c r="J51" i="11"/>
  <c r="L51" i="11"/>
  <c r="C122" i="8"/>
  <c r="C121" i="10"/>
  <c r="E121" i="10" s="1"/>
  <c r="C121" i="11"/>
  <c r="C121" i="9"/>
  <c r="E121" i="9" s="1"/>
  <c r="E185" i="9"/>
  <c r="C169" i="8"/>
  <c r="C168" i="10"/>
  <c r="E168" i="10" s="1"/>
  <c r="G168" i="10" s="1"/>
  <c r="C168" i="11"/>
  <c r="C168" i="9"/>
  <c r="E168" i="9" s="1"/>
  <c r="R168" i="9" s="1"/>
  <c r="E205" i="9"/>
  <c r="E210" i="11"/>
  <c r="C159" i="8"/>
  <c r="C158" i="10"/>
  <c r="E158" i="10" s="1"/>
  <c r="G158" i="10" s="1"/>
  <c r="C158" i="11"/>
  <c r="C158" i="9"/>
  <c r="E158" i="9" s="1"/>
  <c r="G158" i="9" s="1"/>
  <c r="E190" i="9"/>
  <c r="C55" i="8"/>
  <c r="C19" i="8" s="1"/>
  <c r="C54" i="10"/>
  <c r="G54" i="10" s="1"/>
  <c r="C54" i="11"/>
  <c r="C18" i="11" s="1"/>
  <c r="C54" i="9"/>
  <c r="Y53" i="15" s="1"/>
  <c r="L52" i="11"/>
  <c r="C107" i="10"/>
  <c r="C107" i="11"/>
  <c r="C107" i="9"/>
  <c r="G107" i="9" s="1"/>
  <c r="C74" i="8"/>
  <c r="C38" i="8" s="1"/>
  <c r="C73" i="11"/>
  <c r="C37" i="11" s="1"/>
  <c r="C73" i="10"/>
  <c r="G73" i="10" s="1"/>
  <c r="C73" i="9"/>
  <c r="C142" i="8"/>
  <c r="C141" i="11"/>
  <c r="C141" i="10"/>
  <c r="E141" i="10" s="1"/>
  <c r="C141" i="9"/>
  <c r="E141" i="9" s="1"/>
  <c r="C88" i="10"/>
  <c r="C88" i="11"/>
  <c r="C88" i="9"/>
  <c r="T81" i="15" s="1"/>
  <c r="T114" i="15" s="1"/>
  <c r="C179" i="8"/>
  <c r="C178" i="10"/>
  <c r="E178" i="10" s="1"/>
  <c r="G178" i="10" s="1"/>
  <c r="C178" i="11"/>
  <c r="C178" i="9"/>
  <c r="E178" i="9" s="1"/>
  <c r="M178" i="9" s="1"/>
  <c r="C202" i="8"/>
  <c r="C201" i="11"/>
  <c r="C201" i="10"/>
  <c r="C201" i="9"/>
  <c r="P52" i="11"/>
  <c r="K51" i="11"/>
  <c r="C64" i="8"/>
  <c r="C28" i="8" s="1"/>
  <c r="C63" i="10"/>
  <c r="G63" i="10" s="1"/>
  <c r="C63" i="11"/>
  <c r="C27" i="11" s="1"/>
  <c r="C63" i="9"/>
  <c r="G63" i="9" s="1"/>
  <c r="C132" i="8"/>
  <c r="C131" i="11"/>
  <c r="C131" i="10"/>
  <c r="E131" i="10" s="1"/>
  <c r="C131" i="9"/>
  <c r="E131" i="9" s="1"/>
  <c r="C192" i="8"/>
  <c r="C191" i="11"/>
  <c r="C191" i="10"/>
  <c r="C191" i="9"/>
  <c r="E184" i="10"/>
  <c r="G184" i="10" s="1"/>
  <c r="E184" i="9"/>
  <c r="E185" i="10"/>
  <c r="G185" i="10" s="1"/>
  <c r="C97" i="11"/>
  <c r="C97" i="10"/>
  <c r="C97" i="9"/>
  <c r="C212" i="8"/>
  <c r="C211" i="10"/>
  <c r="C211" i="11"/>
  <c r="C211" i="9"/>
  <c r="E205" i="10"/>
  <c r="G205" i="10" s="1"/>
  <c r="E204" i="10"/>
  <c r="G204" i="10" s="1"/>
  <c r="J248" i="10"/>
  <c r="H100" i="10"/>
  <c r="H110" i="10"/>
  <c r="H237" i="10"/>
  <c r="C98" i="8"/>
  <c r="C89" i="8"/>
  <c r="C108" i="8"/>
  <c r="H204" i="9"/>
  <c r="H110" i="9"/>
  <c r="H88" i="9"/>
  <c r="H98" i="9"/>
  <c r="I204" i="9"/>
  <c r="J194" i="9"/>
  <c r="I194" i="9"/>
  <c r="J204" i="9"/>
  <c r="H194" i="9"/>
  <c r="E211" i="8"/>
  <c r="E211" i="15" s="1"/>
  <c r="H95" i="8"/>
  <c r="F95" i="8" s="1"/>
  <c r="H105" i="8"/>
  <c r="F105" i="8" s="1"/>
  <c r="H85" i="8"/>
  <c r="M122" i="8" l="1"/>
  <c r="N122" i="8"/>
  <c r="M169" i="8"/>
  <c r="X169" i="8"/>
  <c r="V83" i="15"/>
  <c r="V116" i="15" s="1"/>
  <c r="L84" i="15"/>
  <c r="L117" i="15" s="1"/>
  <c r="G178" i="9"/>
  <c r="Q159" i="8"/>
  <c r="Y159" i="8"/>
  <c r="J159" i="8"/>
  <c r="W159" i="8"/>
  <c r="K159" i="8"/>
  <c r="R159" i="8"/>
  <c r="Z159" i="8"/>
  <c r="S159" i="8"/>
  <c r="T159" i="8"/>
  <c r="N159" i="8"/>
  <c r="U159" i="8"/>
  <c r="G168" i="9"/>
  <c r="E191" i="9"/>
  <c r="G191" i="9" s="1"/>
  <c r="E258" i="9"/>
  <c r="G258" i="9" s="1"/>
  <c r="G201" i="8"/>
  <c r="E202" i="8"/>
  <c r="E202" i="15" s="1"/>
  <c r="G191" i="8"/>
  <c r="E201" i="11"/>
  <c r="V278" i="8"/>
  <c r="E258" i="10"/>
  <c r="G258" i="10" s="1"/>
  <c r="G16" i="10" s="1"/>
  <c r="H228" i="10"/>
  <c r="F228" i="10" s="1"/>
  <c r="G267" i="15"/>
  <c r="F237" i="10"/>
  <c r="V159" i="8"/>
  <c r="X159" i="8"/>
  <c r="L159" i="8"/>
  <c r="AA160" i="8"/>
  <c r="M159" i="8"/>
  <c r="O159" i="8"/>
  <c r="P159" i="8"/>
  <c r="G179" i="8"/>
  <c r="I159" i="8"/>
  <c r="H159" i="8"/>
  <c r="AA170" i="8"/>
  <c r="G267" i="11"/>
  <c r="G96" i="11"/>
  <c r="G129" i="11" s="1"/>
  <c r="U53" i="15"/>
  <c r="V53" i="15"/>
  <c r="L81" i="15"/>
  <c r="L114" i="15" s="1"/>
  <c r="N53" i="15"/>
  <c r="V84" i="15"/>
  <c r="V117" i="15" s="1"/>
  <c r="M83" i="15"/>
  <c r="M116" i="15" s="1"/>
  <c r="W82" i="15"/>
  <c r="W115" i="15" s="1"/>
  <c r="G95" i="15"/>
  <c r="G128" i="15" s="1"/>
  <c r="H82" i="15"/>
  <c r="H115" i="15" s="1"/>
  <c r="K83" i="15"/>
  <c r="K116" i="15" s="1"/>
  <c r="W83" i="15"/>
  <c r="W116" i="15" s="1"/>
  <c r="G83" i="15"/>
  <c r="K53" i="15"/>
  <c r="J53" i="15"/>
  <c r="L85" i="15"/>
  <c r="L118" i="15" s="1"/>
  <c r="Q83" i="15"/>
  <c r="Q116" i="15" s="1"/>
  <c r="G83" i="11"/>
  <c r="G116" i="11" s="1"/>
  <c r="P85" i="15"/>
  <c r="P118" i="15" s="1"/>
  <c r="V81" i="15"/>
  <c r="V114" i="15" s="1"/>
  <c r="F96" i="9"/>
  <c r="I53" i="15"/>
  <c r="Z84" i="15"/>
  <c r="Z117" i="15" s="1"/>
  <c r="H84" i="15"/>
  <c r="H117" i="15" s="1"/>
  <c r="I84" i="15"/>
  <c r="I117" i="15" s="1"/>
  <c r="M85" i="15"/>
  <c r="M118" i="15" s="1"/>
  <c r="Q84" i="15"/>
  <c r="Q117" i="15" s="1"/>
  <c r="P82" i="15"/>
  <c r="P115" i="15" s="1"/>
  <c r="F48" i="15"/>
  <c r="K14" i="12" s="1"/>
  <c r="K57" i="12" s="1"/>
  <c r="X92" i="15"/>
  <c r="X125" i="15" s="1"/>
  <c r="G88" i="9"/>
  <c r="I83" i="15"/>
  <c r="I116" i="15" s="1"/>
  <c r="H83" i="15"/>
  <c r="H116" i="15" s="1"/>
  <c r="G81" i="11"/>
  <c r="G114" i="11" s="1"/>
  <c r="G84" i="15"/>
  <c r="G117" i="15" s="1"/>
  <c r="N81" i="15"/>
  <c r="N114" i="15" s="1"/>
  <c r="R81" i="15"/>
  <c r="R114" i="15" s="1"/>
  <c r="Q82" i="15"/>
  <c r="Q115" i="15" s="1"/>
  <c r="I81" i="15"/>
  <c r="I114" i="15" s="1"/>
  <c r="N83" i="15"/>
  <c r="N116" i="15" s="1"/>
  <c r="S83" i="15"/>
  <c r="S116" i="15" s="1"/>
  <c r="R83" i="15"/>
  <c r="R116" i="15" s="1"/>
  <c r="P84" i="15"/>
  <c r="P117" i="15" s="1"/>
  <c r="V85" i="15"/>
  <c r="V118" i="15" s="1"/>
  <c r="K84" i="15"/>
  <c r="K117" i="15" s="1"/>
  <c r="O85" i="15"/>
  <c r="O118" i="15" s="1"/>
  <c r="G93" i="15"/>
  <c r="G126" i="15" s="1"/>
  <c r="G87" i="15"/>
  <c r="G120" i="15" s="1"/>
  <c r="J81" i="15"/>
  <c r="J114" i="15" s="1"/>
  <c r="O84" i="15"/>
  <c r="O117" i="15" s="1"/>
  <c r="Y85" i="15"/>
  <c r="Y118" i="15" s="1"/>
  <c r="G92" i="15"/>
  <c r="G125" i="15" s="1"/>
  <c r="G82" i="15"/>
  <c r="G84" i="11"/>
  <c r="G117" i="11" s="1"/>
  <c r="G86" i="15"/>
  <c r="G119" i="15" s="1"/>
  <c r="U81" i="15"/>
  <c r="U114" i="15" s="1"/>
  <c r="M81" i="15"/>
  <c r="M114" i="15" s="1"/>
  <c r="Z82" i="15"/>
  <c r="Z115" i="15" s="1"/>
  <c r="T82" i="15"/>
  <c r="T115" i="15" s="1"/>
  <c r="M82" i="15"/>
  <c r="M115" i="15" s="1"/>
  <c r="R82" i="15"/>
  <c r="R115" i="15" s="1"/>
  <c r="L82" i="15"/>
  <c r="L115" i="15" s="1"/>
  <c r="N84" i="15"/>
  <c r="N117" i="15" s="1"/>
  <c r="J83" i="15"/>
  <c r="J116" i="15" s="1"/>
  <c r="Y84" i="15"/>
  <c r="Y117" i="15" s="1"/>
  <c r="Q85" i="15"/>
  <c r="Q118" i="15" s="1"/>
  <c r="X85" i="15"/>
  <c r="X118" i="15" s="1"/>
  <c r="G92" i="11"/>
  <c r="G125" i="11" s="1"/>
  <c r="Z81" i="15"/>
  <c r="Z114" i="15" s="1"/>
  <c r="S82" i="15"/>
  <c r="S115" i="15" s="1"/>
  <c r="W84" i="15"/>
  <c r="W117" i="15" s="1"/>
  <c r="S85" i="15"/>
  <c r="S118" i="15" s="1"/>
  <c r="G82" i="11"/>
  <c r="G115" i="11" s="1"/>
  <c r="G86" i="11"/>
  <c r="G119" i="11" s="1"/>
  <c r="P81" i="15"/>
  <c r="P114" i="15" s="1"/>
  <c r="W81" i="15"/>
  <c r="W114" i="15" s="1"/>
  <c r="X82" i="15"/>
  <c r="X115" i="15" s="1"/>
  <c r="N82" i="15"/>
  <c r="N115" i="15" s="1"/>
  <c r="O82" i="15"/>
  <c r="O115" i="15" s="1"/>
  <c r="G87" i="11"/>
  <c r="G120" i="11" s="1"/>
  <c r="X83" i="15"/>
  <c r="X116" i="15" s="1"/>
  <c r="T84" i="15"/>
  <c r="T117" i="15" s="1"/>
  <c r="J84" i="15"/>
  <c r="J117" i="15" s="1"/>
  <c r="I82" i="15"/>
  <c r="I115" i="15" s="1"/>
  <c r="G94" i="15"/>
  <c r="G127" i="15" s="1"/>
  <c r="X81" i="15"/>
  <c r="X114" i="15" s="1"/>
  <c r="O83" i="15"/>
  <c r="O116" i="15" s="1"/>
  <c r="S84" i="15"/>
  <c r="S117" i="15" s="1"/>
  <c r="J85" i="15"/>
  <c r="J118" i="15" s="1"/>
  <c r="G85" i="11"/>
  <c r="G118" i="11" s="1"/>
  <c r="Y81" i="15"/>
  <c r="Y114" i="15" s="1"/>
  <c r="H81" i="15"/>
  <c r="H114" i="15" s="1"/>
  <c r="V82" i="15"/>
  <c r="V115" i="15" s="1"/>
  <c r="Y82" i="15"/>
  <c r="Y115" i="15" s="1"/>
  <c r="U83" i="15"/>
  <c r="U116" i="15" s="1"/>
  <c r="T83" i="15"/>
  <c r="T116" i="15" s="1"/>
  <c r="J82" i="15"/>
  <c r="J115" i="15" s="1"/>
  <c r="U84" i="15"/>
  <c r="U117" i="15" s="1"/>
  <c r="R84" i="15"/>
  <c r="R117" i="15" s="1"/>
  <c r="M84" i="15"/>
  <c r="M117" i="15" s="1"/>
  <c r="N85" i="15"/>
  <c r="N118" i="15" s="1"/>
  <c r="R85" i="15"/>
  <c r="R118" i="15" s="1"/>
  <c r="G81" i="15"/>
  <c r="G85" i="15"/>
  <c r="G118" i="15" s="1"/>
  <c r="S81" i="15"/>
  <c r="S114" i="15" s="1"/>
  <c r="O81" i="15"/>
  <c r="O114" i="15" s="1"/>
  <c r="U82" i="15"/>
  <c r="U115" i="15" s="1"/>
  <c r="K81" i="15"/>
  <c r="K114" i="15" s="1"/>
  <c r="K82" i="15"/>
  <c r="K115" i="15" s="1"/>
  <c r="P83" i="15"/>
  <c r="P116" i="15" s="1"/>
  <c r="Y83" i="15"/>
  <c r="Y116" i="15" s="1"/>
  <c r="X84" i="15"/>
  <c r="X117" i="15" s="1"/>
  <c r="U85" i="15"/>
  <c r="U118" i="15" s="1"/>
  <c r="L83" i="15"/>
  <c r="L116" i="15" s="1"/>
  <c r="Z85" i="15"/>
  <c r="Z118" i="15" s="1"/>
  <c r="W85" i="15"/>
  <c r="W118" i="15" s="1"/>
  <c r="K85" i="15"/>
  <c r="K118" i="15" s="1"/>
  <c r="G54" i="9"/>
  <c r="G53" i="11"/>
  <c r="M53" i="15"/>
  <c r="O53" i="15"/>
  <c r="S53" i="15"/>
  <c r="Z53" i="15"/>
  <c r="R53" i="15"/>
  <c r="H53" i="15"/>
  <c r="X53" i="15"/>
  <c r="W53" i="15"/>
  <c r="G53" i="15"/>
  <c r="T53" i="15"/>
  <c r="P53" i="15"/>
  <c r="L53" i="15"/>
  <c r="Q53" i="15"/>
  <c r="F107" i="9"/>
  <c r="G140" i="9"/>
  <c r="F140" i="9" s="1"/>
  <c r="G246" i="9"/>
  <c r="F246" i="9" s="1"/>
  <c r="G244" i="11"/>
  <c r="G277" i="11" s="1"/>
  <c r="G243" i="15"/>
  <c r="G276" i="15" s="1"/>
  <c r="G245" i="11"/>
  <c r="G245" i="15"/>
  <c r="G243" i="11"/>
  <c r="G276" i="11" s="1"/>
  <c r="G244" i="15"/>
  <c r="G277" i="15" s="1"/>
  <c r="T85" i="15"/>
  <c r="T118" i="15" s="1"/>
  <c r="Z83" i="15"/>
  <c r="Z116" i="15" s="1"/>
  <c r="Q81" i="15"/>
  <c r="Q114" i="15" s="1"/>
  <c r="F47" i="15"/>
  <c r="K13" i="12" s="1"/>
  <c r="K56" i="12" s="1"/>
  <c r="F49" i="15"/>
  <c r="K15" i="12" s="1"/>
  <c r="K58" i="12" s="1"/>
  <c r="F46" i="15"/>
  <c r="K12" i="12" s="1"/>
  <c r="K55" i="12" s="1"/>
  <c r="F236" i="9"/>
  <c r="H151" i="11"/>
  <c r="G97" i="9"/>
  <c r="G73" i="9"/>
  <c r="G70" i="15"/>
  <c r="G72" i="15"/>
  <c r="G70" i="11"/>
  <c r="G71" i="15"/>
  <c r="G72" i="11"/>
  <c r="G71" i="11"/>
  <c r="G226" i="9"/>
  <c r="F226" i="9" s="1"/>
  <c r="L223" i="15"/>
  <c r="L256" i="15" s="1"/>
  <c r="G219" i="15"/>
  <c r="G223" i="15"/>
  <c r="S219" i="15"/>
  <c r="S252" i="15" s="1"/>
  <c r="Z220" i="15"/>
  <c r="Z253" i="15" s="1"/>
  <c r="I219" i="15"/>
  <c r="I252" i="15" s="1"/>
  <c r="T220" i="15"/>
  <c r="T253" i="15" s="1"/>
  <c r="H220" i="15"/>
  <c r="H253" i="15" s="1"/>
  <c r="G233" i="11"/>
  <c r="G266" i="11" s="1"/>
  <c r="Z222" i="15"/>
  <c r="Z255" i="15" s="1"/>
  <c r="L222" i="15"/>
  <c r="L255" i="15" s="1"/>
  <c r="H222" i="15"/>
  <c r="H255" i="15" s="1"/>
  <c r="G220" i="15"/>
  <c r="N220" i="15"/>
  <c r="N253" i="15" s="1"/>
  <c r="W221" i="15"/>
  <c r="W254" i="15" s="1"/>
  <c r="Z221" i="15"/>
  <c r="Z254" i="15" s="1"/>
  <c r="U223" i="15"/>
  <c r="U256" i="15" s="1"/>
  <c r="K223" i="15"/>
  <c r="K256" i="15" s="1"/>
  <c r="G222" i="11"/>
  <c r="G255" i="11" s="1"/>
  <c r="T219" i="15"/>
  <c r="T252" i="15" s="1"/>
  <c r="Y219" i="15"/>
  <c r="Y252" i="15" s="1"/>
  <c r="V219" i="15"/>
  <c r="V252" i="15" s="1"/>
  <c r="L220" i="15"/>
  <c r="L253" i="15" s="1"/>
  <c r="R221" i="15"/>
  <c r="R254" i="15" s="1"/>
  <c r="S221" i="15"/>
  <c r="S254" i="15" s="1"/>
  <c r="Q221" i="15"/>
  <c r="Q254" i="15" s="1"/>
  <c r="L221" i="15"/>
  <c r="L254" i="15" s="1"/>
  <c r="I221" i="15"/>
  <c r="I254" i="15" s="1"/>
  <c r="N222" i="15"/>
  <c r="N255" i="15" s="1"/>
  <c r="Y223" i="15"/>
  <c r="Y256" i="15" s="1"/>
  <c r="Q223" i="15"/>
  <c r="Q256" i="15" s="1"/>
  <c r="I223" i="15"/>
  <c r="I256" i="15" s="1"/>
  <c r="G231" i="11"/>
  <c r="G264" i="11" s="1"/>
  <c r="U220" i="15"/>
  <c r="U253" i="15" s="1"/>
  <c r="V221" i="15"/>
  <c r="V254" i="15" s="1"/>
  <c r="H221" i="15"/>
  <c r="H254" i="15" s="1"/>
  <c r="K222" i="15"/>
  <c r="K255" i="15" s="1"/>
  <c r="G233" i="15"/>
  <c r="G266" i="15" s="1"/>
  <c r="U219" i="15"/>
  <c r="U252" i="15" s="1"/>
  <c r="Z219" i="15"/>
  <c r="Z252" i="15" s="1"/>
  <c r="R219" i="15"/>
  <c r="R252" i="15" s="1"/>
  <c r="Y220" i="15"/>
  <c r="Y253" i="15" s="1"/>
  <c r="L219" i="15"/>
  <c r="L252" i="15" s="1"/>
  <c r="I220" i="15"/>
  <c r="I253" i="15" s="1"/>
  <c r="K220" i="15"/>
  <c r="K253" i="15" s="1"/>
  <c r="R222" i="15"/>
  <c r="R255" i="15" s="1"/>
  <c r="V222" i="15"/>
  <c r="V255" i="15" s="1"/>
  <c r="I222" i="15"/>
  <c r="I255" i="15" s="1"/>
  <c r="T223" i="15"/>
  <c r="T256" i="15" s="1"/>
  <c r="G222" i="15"/>
  <c r="G224" i="11"/>
  <c r="G257" i="11" s="1"/>
  <c r="X219" i="15"/>
  <c r="X252" i="15" s="1"/>
  <c r="O220" i="15"/>
  <c r="O253" i="15" s="1"/>
  <c r="M222" i="15"/>
  <c r="M255" i="15" s="1"/>
  <c r="N223" i="15"/>
  <c r="N256" i="15" s="1"/>
  <c r="G220" i="11"/>
  <c r="G253" i="11" s="1"/>
  <c r="G231" i="15"/>
  <c r="G264" i="15" s="1"/>
  <c r="P219" i="15"/>
  <c r="P252" i="15" s="1"/>
  <c r="Q219" i="15"/>
  <c r="Q252" i="15" s="1"/>
  <c r="G225" i="15"/>
  <c r="J219" i="15"/>
  <c r="J252" i="15" s="1"/>
  <c r="G232" i="11"/>
  <c r="G265" i="11" s="1"/>
  <c r="R220" i="15"/>
  <c r="R253" i="15" s="1"/>
  <c r="J220" i="15"/>
  <c r="J253" i="15" s="1"/>
  <c r="O221" i="15"/>
  <c r="O254" i="15" s="1"/>
  <c r="P221" i="15"/>
  <c r="P254" i="15" s="1"/>
  <c r="T222" i="15"/>
  <c r="T255" i="15" s="1"/>
  <c r="S222" i="15"/>
  <c r="S255" i="15" s="1"/>
  <c r="V223" i="15"/>
  <c r="V256" i="15" s="1"/>
  <c r="O223" i="15"/>
  <c r="O256" i="15" s="1"/>
  <c r="J222" i="15"/>
  <c r="J255" i="15" s="1"/>
  <c r="J223" i="15"/>
  <c r="J256" i="15" s="1"/>
  <c r="G221" i="15"/>
  <c r="G230" i="11"/>
  <c r="G263" i="11" s="1"/>
  <c r="O219" i="15"/>
  <c r="O252" i="15" s="1"/>
  <c r="N219" i="15"/>
  <c r="N252" i="15" s="1"/>
  <c r="K219" i="15"/>
  <c r="K252" i="15" s="1"/>
  <c r="S220" i="15"/>
  <c r="S253" i="15" s="1"/>
  <c r="H219" i="15"/>
  <c r="H252" i="15" s="1"/>
  <c r="U221" i="15"/>
  <c r="U254" i="15" s="1"/>
  <c r="X221" i="15"/>
  <c r="X254" i="15" s="1"/>
  <c r="P222" i="15"/>
  <c r="P255" i="15" s="1"/>
  <c r="W222" i="15"/>
  <c r="W255" i="15" s="1"/>
  <c r="U222" i="15"/>
  <c r="U255" i="15" s="1"/>
  <c r="R223" i="15"/>
  <c r="R256" i="15" s="1"/>
  <c r="Z223" i="15"/>
  <c r="Z256" i="15" s="1"/>
  <c r="M223" i="15"/>
  <c r="M256" i="15" s="1"/>
  <c r="G232" i="15"/>
  <c r="G265" i="15" s="1"/>
  <c r="G225" i="11"/>
  <c r="Q220" i="15"/>
  <c r="Q253" i="15" s="1"/>
  <c r="K221" i="15"/>
  <c r="K254" i="15" s="1"/>
  <c r="W223" i="15"/>
  <c r="W256" i="15" s="1"/>
  <c r="W220" i="15"/>
  <c r="W253" i="15" s="1"/>
  <c r="X220" i="15"/>
  <c r="X253" i="15" s="1"/>
  <c r="N221" i="15"/>
  <c r="N254" i="15" s="1"/>
  <c r="X222" i="15"/>
  <c r="X255" i="15" s="1"/>
  <c r="H223" i="15"/>
  <c r="H256" i="15" s="1"/>
  <c r="M220" i="15"/>
  <c r="M253" i="15" s="1"/>
  <c r="G221" i="11"/>
  <c r="G254" i="11" s="1"/>
  <c r="O222" i="15"/>
  <c r="O255" i="15" s="1"/>
  <c r="G219" i="11"/>
  <c r="G252" i="11" s="1"/>
  <c r="Y222" i="15"/>
  <c r="Y255" i="15" s="1"/>
  <c r="G224" i="15"/>
  <c r="G257" i="15" s="1"/>
  <c r="Q222" i="15"/>
  <c r="Q255" i="15" s="1"/>
  <c r="Y221" i="15"/>
  <c r="Y254" i="15" s="1"/>
  <c r="G230" i="15"/>
  <c r="G263" i="15" s="1"/>
  <c r="M221" i="15"/>
  <c r="M254" i="15" s="1"/>
  <c r="P223" i="15"/>
  <c r="P256" i="15" s="1"/>
  <c r="M219" i="15"/>
  <c r="M252" i="15" s="1"/>
  <c r="P220" i="15"/>
  <c r="P253" i="15" s="1"/>
  <c r="T221" i="15"/>
  <c r="T254" i="15" s="1"/>
  <c r="X223" i="15"/>
  <c r="X256" i="15" s="1"/>
  <c r="G223" i="11"/>
  <c r="G256" i="11" s="1"/>
  <c r="W219" i="15"/>
  <c r="W252" i="15" s="1"/>
  <c r="V220" i="15"/>
  <c r="V253" i="15" s="1"/>
  <c r="J221" i="15"/>
  <c r="J254" i="15" s="1"/>
  <c r="S223" i="15"/>
  <c r="S256" i="15" s="1"/>
  <c r="K152" i="15"/>
  <c r="K185" i="15" s="1"/>
  <c r="G96" i="15"/>
  <c r="G129" i="15" s="1"/>
  <c r="F50" i="15"/>
  <c r="K16" i="12" s="1"/>
  <c r="K59" i="12" s="1"/>
  <c r="G35" i="8"/>
  <c r="G89" i="10"/>
  <c r="G93" i="11"/>
  <c r="G126" i="11" s="1"/>
  <c r="G104" i="11"/>
  <c r="G137" i="11" s="1"/>
  <c r="G100" i="10"/>
  <c r="F109" i="10"/>
  <c r="E133" i="11"/>
  <c r="L121" i="10"/>
  <c r="G121" i="10"/>
  <c r="E123" i="11"/>
  <c r="M131" i="10"/>
  <c r="G131" i="10"/>
  <c r="N116" i="9"/>
  <c r="G116" i="9"/>
  <c r="Q116" i="9"/>
  <c r="O116" i="9"/>
  <c r="K116" i="9"/>
  <c r="X116" i="9"/>
  <c r="Z116" i="9"/>
  <c r="V116" i="9"/>
  <c r="M116" i="9"/>
  <c r="U116" i="9"/>
  <c r="P116" i="9"/>
  <c r="W116" i="9"/>
  <c r="H116" i="9"/>
  <c r="J116" i="9"/>
  <c r="L116" i="9"/>
  <c r="I116" i="9"/>
  <c r="R116" i="9"/>
  <c r="T116" i="9"/>
  <c r="Y116" i="9"/>
  <c r="S116" i="9"/>
  <c r="S141" i="10"/>
  <c r="G141" i="10"/>
  <c r="S116" i="10"/>
  <c r="G116" i="10"/>
  <c r="I116" i="10"/>
  <c r="R116" i="10"/>
  <c r="J116" i="10"/>
  <c r="H116" i="10"/>
  <c r="U116" i="10"/>
  <c r="Y116" i="10"/>
  <c r="P116" i="10"/>
  <c r="N116" i="10"/>
  <c r="M116" i="10"/>
  <c r="O116" i="10"/>
  <c r="Q116" i="10"/>
  <c r="X116" i="10"/>
  <c r="L116" i="10"/>
  <c r="V116" i="10"/>
  <c r="Z116" i="10"/>
  <c r="K116" i="10"/>
  <c r="T116" i="10"/>
  <c r="W116" i="10"/>
  <c r="V141" i="9"/>
  <c r="T121" i="9"/>
  <c r="W131" i="9"/>
  <c r="F115" i="9"/>
  <c r="E123" i="8"/>
  <c r="U123" i="8" s="1"/>
  <c r="G122" i="8"/>
  <c r="E117" i="10"/>
  <c r="E117" i="9"/>
  <c r="F115" i="10"/>
  <c r="U278" i="8"/>
  <c r="Q278" i="8"/>
  <c r="K252" i="9"/>
  <c r="G252" i="9"/>
  <c r="Z278" i="8"/>
  <c r="G36" i="8"/>
  <c r="W278" i="8"/>
  <c r="L278" i="8"/>
  <c r="E278" i="11"/>
  <c r="G16" i="8"/>
  <c r="Y278" i="8"/>
  <c r="M278" i="8"/>
  <c r="E273" i="10"/>
  <c r="H273" i="10" s="1"/>
  <c r="G26" i="8"/>
  <c r="Y252" i="10"/>
  <c r="G252" i="10"/>
  <c r="G10" i="10" s="1"/>
  <c r="K278" i="8"/>
  <c r="O278" i="8"/>
  <c r="R278" i="8"/>
  <c r="G211" i="8"/>
  <c r="H278" i="8"/>
  <c r="X262" i="9"/>
  <c r="X20" i="9" s="1"/>
  <c r="G262" i="9"/>
  <c r="N278" i="8"/>
  <c r="G30" i="10"/>
  <c r="I278" i="8"/>
  <c r="E273" i="9"/>
  <c r="O273" i="9" s="1"/>
  <c r="T278" i="8"/>
  <c r="X278" i="8"/>
  <c r="S278" i="8"/>
  <c r="J278" i="8"/>
  <c r="P262" i="10"/>
  <c r="G262" i="10"/>
  <c r="G20" i="10" s="1"/>
  <c r="P278" i="8"/>
  <c r="E279" i="8"/>
  <c r="G279" i="8" s="1"/>
  <c r="E278" i="15"/>
  <c r="F248" i="10"/>
  <c r="F62" i="10"/>
  <c r="F72" i="9"/>
  <c r="F125" i="10"/>
  <c r="F130" i="10"/>
  <c r="F53" i="10"/>
  <c r="F72" i="10"/>
  <c r="F125" i="9"/>
  <c r="F140" i="10"/>
  <c r="F120" i="10"/>
  <c r="F136" i="10"/>
  <c r="R166" i="10"/>
  <c r="G176" i="15"/>
  <c r="G209" i="15" s="1"/>
  <c r="G176" i="11"/>
  <c r="G209" i="11" s="1"/>
  <c r="G166" i="15"/>
  <c r="G199" i="15" s="1"/>
  <c r="G166" i="11"/>
  <c r="G199" i="11" s="1"/>
  <c r="G177" i="15"/>
  <c r="G210" i="15" s="1"/>
  <c r="G177" i="11"/>
  <c r="G210" i="11" s="1"/>
  <c r="G163" i="15"/>
  <c r="G196" i="15" s="1"/>
  <c r="G163" i="11"/>
  <c r="G196" i="11" s="1"/>
  <c r="G152" i="15"/>
  <c r="G185" i="15" s="1"/>
  <c r="G152" i="11"/>
  <c r="G185" i="11" s="1"/>
  <c r="G155" i="15"/>
  <c r="G188" i="15" s="1"/>
  <c r="G155" i="11"/>
  <c r="G188" i="11" s="1"/>
  <c r="G154" i="11"/>
  <c r="G187" i="11" s="1"/>
  <c r="G154" i="15"/>
  <c r="G187" i="15" s="1"/>
  <c r="G162" i="15"/>
  <c r="G195" i="15" s="1"/>
  <c r="G162" i="11"/>
  <c r="G195" i="11" s="1"/>
  <c r="G157" i="15"/>
  <c r="G190" i="15" s="1"/>
  <c r="G157" i="11"/>
  <c r="G190" i="11" s="1"/>
  <c r="G156" i="15"/>
  <c r="G189" i="15" s="1"/>
  <c r="G156" i="11"/>
  <c r="G189" i="11" s="1"/>
  <c r="F164" i="9"/>
  <c r="G151" i="15"/>
  <c r="G184" i="15" s="1"/>
  <c r="G151" i="11"/>
  <c r="G184" i="11" s="1"/>
  <c r="G153" i="15"/>
  <c r="G186" i="15" s="1"/>
  <c r="G153" i="11"/>
  <c r="G186" i="11" s="1"/>
  <c r="F172" i="9"/>
  <c r="F163" i="9"/>
  <c r="F153" i="9"/>
  <c r="F171" i="9"/>
  <c r="F166" i="9"/>
  <c r="F175" i="9"/>
  <c r="F174" i="9"/>
  <c r="F161" i="9"/>
  <c r="F156" i="9"/>
  <c r="F162" i="9"/>
  <c r="F52" i="15"/>
  <c r="K18" i="12" s="1"/>
  <c r="K61" i="12" s="1"/>
  <c r="F51" i="15"/>
  <c r="K17" i="12" s="1"/>
  <c r="K60" i="12" s="1"/>
  <c r="F57" i="15"/>
  <c r="K23" i="12" s="1"/>
  <c r="K66" i="12" s="1"/>
  <c r="R161" i="10"/>
  <c r="R194" i="10" s="1"/>
  <c r="R162" i="10"/>
  <c r="R175" i="10"/>
  <c r="R181" i="10"/>
  <c r="R165" i="10"/>
  <c r="R157" i="10"/>
  <c r="R190" i="10" s="1"/>
  <c r="R177" i="10"/>
  <c r="R173" i="10"/>
  <c r="R153" i="10"/>
  <c r="R164" i="10"/>
  <c r="R167" i="10"/>
  <c r="R152" i="10"/>
  <c r="R185" i="10" s="1"/>
  <c r="R155" i="10"/>
  <c r="R172" i="10"/>
  <c r="R205" i="10" s="1"/>
  <c r="F181" i="9"/>
  <c r="F177" i="8"/>
  <c r="R174" i="10"/>
  <c r="R151" i="10"/>
  <c r="R184" i="10" s="1"/>
  <c r="R156" i="10"/>
  <c r="R163" i="10"/>
  <c r="G187" i="8"/>
  <c r="G13" i="8" s="1"/>
  <c r="H184" i="10"/>
  <c r="G185" i="9"/>
  <c r="G186" i="8"/>
  <c r="G12" i="8" s="1"/>
  <c r="T156" i="10"/>
  <c r="F152" i="9"/>
  <c r="G190" i="9"/>
  <c r="G184" i="9"/>
  <c r="F165" i="9"/>
  <c r="F176" i="9"/>
  <c r="G204" i="9"/>
  <c r="G30" i="9" s="1"/>
  <c r="F151" i="9"/>
  <c r="G184" i="8"/>
  <c r="G10" i="8" s="1"/>
  <c r="F154" i="9"/>
  <c r="F155" i="9"/>
  <c r="G194" i="9"/>
  <c r="G205" i="9"/>
  <c r="G185" i="8"/>
  <c r="G11" i="8" s="1"/>
  <c r="G188" i="8"/>
  <c r="G14" i="8" s="1"/>
  <c r="F51" i="11"/>
  <c r="C17" i="12" s="1"/>
  <c r="C60" i="12" s="1"/>
  <c r="F49" i="11"/>
  <c r="C15" i="12" s="1"/>
  <c r="C58" i="12" s="1"/>
  <c r="F48" i="11"/>
  <c r="C14" i="12" s="1"/>
  <c r="C57" i="12" s="1"/>
  <c r="F47" i="11"/>
  <c r="C13" i="12" s="1"/>
  <c r="C56" i="12" s="1"/>
  <c r="F46" i="11"/>
  <c r="C12" i="12" s="1"/>
  <c r="C55" i="12" s="1"/>
  <c r="F50" i="11"/>
  <c r="C16" i="12" s="1"/>
  <c r="C59" i="12" s="1"/>
  <c r="H89" i="10"/>
  <c r="F88" i="10"/>
  <c r="R154" i="10"/>
  <c r="R171" i="10"/>
  <c r="R204" i="10" s="1"/>
  <c r="I151" i="15"/>
  <c r="I184" i="15" s="1"/>
  <c r="F257" i="8"/>
  <c r="F156" i="8"/>
  <c r="F157" i="8"/>
  <c r="F162" i="8"/>
  <c r="F277" i="8"/>
  <c r="F53" i="9"/>
  <c r="F157" i="9"/>
  <c r="F181" i="8"/>
  <c r="F167" i="8"/>
  <c r="F168" i="8"/>
  <c r="F164" i="8"/>
  <c r="F175" i="8"/>
  <c r="F120" i="9"/>
  <c r="F176" i="8"/>
  <c r="F136" i="9"/>
  <c r="F158" i="8"/>
  <c r="F178" i="8"/>
  <c r="F177" i="9"/>
  <c r="F172" i="8"/>
  <c r="F165" i="8"/>
  <c r="F62" i="9"/>
  <c r="J151" i="15"/>
  <c r="J184" i="15" s="1"/>
  <c r="F163" i="8"/>
  <c r="F167" i="9"/>
  <c r="F174" i="8"/>
  <c r="F166" i="8"/>
  <c r="F267" i="8"/>
  <c r="F173" i="8"/>
  <c r="F161" i="8"/>
  <c r="H151" i="15"/>
  <c r="F151" i="8"/>
  <c r="F171" i="8"/>
  <c r="H153" i="15"/>
  <c r="F153" i="8"/>
  <c r="H152" i="15"/>
  <c r="F152" i="8"/>
  <c r="H154" i="15"/>
  <c r="F154" i="8"/>
  <c r="H227" i="9"/>
  <c r="H155" i="15"/>
  <c r="F155" i="8"/>
  <c r="I85" i="15"/>
  <c r="I118" i="15" s="1"/>
  <c r="F85" i="8"/>
  <c r="K151" i="15"/>
  <c r="K184" i="15" s="1"/>
  <c r="B72" i="12"/>
  <c r="B29" i="12"/>
  <c r="B39" i="12"/>
  <c r="B82" i="12"/>
  <c r="B20" i="12"/>
  <c r="B63" i="12"/>
  <c r="Z90" i="8"/>
  <c r="M157" i="15"/>
  <c r="I157" i="15"/>
  <c r="V156" i="15"/>
  <c r="P157" i="15"/>
  <c r="Z58" i="15"/>
  <c r="K156" i="15"/>
  <c r="W162" i="15"/>
  <c r="Y156" i="15"/>
  <c r="T156" i="15"/>
  <c r="T157" i="15"/>
  <c r="E192" i="8"/>
  <c r="E192" i="15" s="1"/>
  <c r="E186" i="9"/>
  <c r="W186" i="9" s="1"/>
  <c r="E191" i="11"/>
  <c r="T86" i="15"/>
  <c r="T119" i="15" s="1"/>
  <c r="L162" i="15"/>
  <c r="N156" i="15"/>
  <c r="U156" i="15"/>
  <c r="Q156" i="15"/>
  <c r="R157" i="15"/>
  <c r="R190" i="15" s="1"/>
  <c r="H58" i="15"/>
  <c r="M92" i="15"/>
  <c r="M125" i="15" s="1"/>
  <c r="Q58" i="15"/>
  <c r="R58" i="15"/>
  <c r="V58" i="15"/>
  <c r="Y87" i="15"/>
  <c r="Y120" i="15" s="1"/>
  <c r="V142" i="8"/>
  <c r="X142" i="8"/>
  <c r="U86" i="15"/>
  <c r="U119" i="15" s="1"/>
  <c r="Y92" i="15"/>
  <c r="Y125" i="15" s="1"/>
  <c r="V87" i="15"/>
  <c r="V120" i="15" s="1"/>
  <c r="U87" i="15"/>
  <c r="U120" i="15" s="1"/>
  <c r="P86" i="15"/>
  <c r="P119" i="15" s="1"/>
  <c r="L87" i="15"/>
  <c r="L120" i="15" s="1"/>
  <c r="T92" i="15"/>
  <c r="T125" i="15" s="1"/>
  <c r="R86" i="15"/>
  <c r="R119" i="15" s="1"/>
  <c r="R87" i="15"/>
  <c r="R120" i="15" s="1"/>
  <c r="N92" i="15"/>
  <c r="N125" i="15" s="1"/>
  <c r="O86" i="15"/>
  <c r="O119" i="15" s="1"/>
  <c r="Q86" i="15"/>
  <c r="Q119" i="15" s="1"/>
  <c r="N86" i="15"/>
  <c r="N119" i="15" s="1"/>
  <c r="P87" i="15"/>
  <c r="P120" i="15" s="1"/>
  <c r="Z86" i="15"/>
  <c r="Z119" i="15" s="1"/>
  <c r="K87" i="15"/>
  <c r="K120" i="15" s="1"/>
  <c r="O87" i="15"/>
  <c r="O120" i="15" s="1"/>
  <c r="O92" i="15"/>
  <c r="O125" i="15" s="1"/>
  <c r="H92" i="15"/>
  <c r="J86" i="15"/>
  <c r="J119" i="15" s="1"/>
  <c r="V92" i="15"/>
  <c r="V125" i="15" s="1"/>
  <c r="W86" i="15"/>
  <c r="W119" i="15" s="1"/>
  <c r="M86" i="15"/>
  <c r="M119" i="15" s="1"/>
  <c r="L92" i="15"/>
  <c r="L125" i="15" s="1"/>
  <c r="R92" i="15"/>
  <c r="R125" i="15" s="1"/>
  <c r="S87" i="15"/>
  <c r="S120" i="15" s="1"/>
  <c r="S86" i="15"/>
  <c r="S119" i="15" s="1"/>
  <c r="S92" i="15"/>
  <c r="S125" i="15" s="1"/>
  <c r="M87" i="15"/>
  <c r="M120" i="15" s="1"/>
  <c r="W92" i="15"/>
  <c r="W125" i="15" s="1"/>
  <c r="N87" i="15"/>
  <c r="N120" i="15" s="1"/>
  <c r="Q92" i="15"/>
  <c r="Q125" i="15" s="1"/>
  <c r="X87" i="15"/>
  <c r="X120" i="15" s="1"/>
  <c r="Y86" i="15"/>
  <c r="Y119" i="15" s="1"/>
  <c r="K86" i="15"/>
  <c r="K119" i="15" s="1"/>
  <c r="P92" i="15"/>
  <c r="P125" i="15" s="1"/>
  <c r="Z92" i="15"/>
  <c r="Z125" i="15" s="1"/>
  <c r="J92" i="15"/>
  <c r="J125" i="15" s="1"/>
  <c r="L86" i="15"/>
  <c r="L119" i="15" s="1"/>
  <c r="T87" i="15"/>
  <c r="T120" i="15" s="1"/>
  <c r="W87" i="15"/>
  <c r="W120" i="15" s="1"/>
  <c r="Z87" i="15"/>
  <c r="Z120" i="15" s="1"/>
  <c r="J87" i="15"/>
  <c r="J120" i="15" s="1"/>
  <c r="H156" i="15"/>
  <c r="L122" i="8"/>
  <c r="L90" i="8"/>
  <c r="Q87" i="15"/>
  <c r="Q120" i="15" s="1"/>
  <c r="H157" i="15"/>
  <c r="J58" i="15"/>
  <c r="V86" i="15"/>
  <c r="V119" i="15" s="1"/>
  <c r="I92" i="15"/>
  <c r="I125" i="15" s="1"/>
  <c r="X86" i="15"/>
  <c r="X119" i="15" s="1"/>
  <c r="U92" i="15"/>
  <c r="U125" i="15" s="1"/>
  <c r="N142" i="8"/>
  <c r="K92" i="15"/>
  <c r="K125" i="15" s="1"/>
  <c r="S162" i="15"/>
  <c r="S195" i="15" s="1"/>
  <c r="X157" i="15"/>
  <c r="K157" i="15"/>
  <c r="M156" i="15"/>
  <c r="Y157" i="15"/>
  <c r="J157" i="15"/>
  <c r="Z157" i="15"/>
  <c r="W157" i="15"/>
  <c r="T58" i="15"/>
  <c r="I156" i="15"/>
  <c r="U157" i="15"/>
  <c r="P156" i="15"/>
  <c r="P189" i="15" s="1"/>
  <c r="O58" i="15"/>
  <c r="L268" i="8"/>
  <c r="E268" i="15"/>
  <c r="K162" i="15"/>
  <c r="K195" i="15" s="1"/>
  <c r="J156" i="15"/>
  <c r="N157" i="15"/>
  <c r="O156" i="15"/>
  <c r="X58" i="15"/>
  <c r="R156" i="15"/>
  <c r="R189" i="15" s="1"/>
  <c r="O157" i="15"/>
  <c r="S157" i="15"/>
  <c r="M58" i="15"/>
  <c r="N258" i="8"/>
  <c r="E258" i="15"/>
  <c r="X156" i="15"/>
  <c r="L156" i="15"/>
  <c r="L157" i="15"/>
  <c r="Q157" i="15"/>
  <c r="S156" i="15"/>
  <c r="K58" i="15"/>
  <c r="H118" i="8"/>
  <c r="F118" i="8" s="1"/>
  <c r="H85" i="15"/>
  <c r="I58" i="15"/>
  <c r="W58" i="15"/>
  <c r="L58" i="15"/>
  <c r="S58" i="15"/>
  <c r="Y58" i="15"/>
  <c r="P58" i="15"/>
  <c r="U58" i="15"/>
  <c r="N58" i="15"/>
  <c r="J221" i="11"/>
  <c r="J254" i="11" s="1"/>
  <c r="M225" i="15"/>
  <c r="Y230" i="15"/>
  <c r="Y263" i="15" s="1"/>
  <c r="N225" i="15"/>
  <c r="T225" i="15"/>
  <c r="L230" i="15"/>
  <c r="L263" i="15" s="1"/>
  <c r="S225" i="15"/>
  <c r="X230" i="15"/>
  <c r="X263" i="15" s="1"/>
  <c r="V225" i="15"/>
  <c r="P225" i="15"/>
  <c r="O225" i="15"/>
  <c r="Q224" i="15"/>
  <c r="Q257" i="15" s="1"/>
  <c r="Z230" i="15"/>
  <c r="Z263" i="15" s="1"/>
  <c r="S230" i="15"/>
  <c r="S263" i="15" s="1"/>
  <c r="H225" i="15"/>
  <c r="I224" i="15"/>
  <c r="I257" i="15" s="1"/>
  <c r="W224" i="15"/>
  <c r="W257" i="15" s="1"/>
  <c r="J230" i="15"/>
  <c r="J263" i="15" s="1"/>
  <c r="Q225" i="15"/>
  <c r="Z224" i="15"/>
  <c r="Z257" i="15" s="1"/>
  <c r="R224" i="15"/>
  <c r="R257" i="15" s="1"/>
  <c r="L225" i="15"/>
  <c r="N224" i="15"/>
  <c r="N257" i="15" s="1"/>
  <c r="W230" i="15"/>
  <c r="W263" i="15" s="1"/>
  <c r="K225" i="15"/>
  <c r="X225" i="15"/>
  <c r="N230" i="15"/>
  <c r="N263" i="15" s="1"/>
  <c r="M224" i="15"/>
  <c r="M257" i="15" s="1"/>
  <c r="I225" i="15"/>
  <c r="K224" i="15"/>
  <c r="K257" i="15" s="1"/>
  <c r="P230" i="15"/>
  <c r="P263" i="15" s="1"/>
  <c r="K230" i="15"/>
  <c r="K263" i="15" s="1"/>
  <c r="U225" i="15"/>
  <c r="Y224" i="15"/>
  <c r="Y257" i="15" s="1"/>
  <c r="S224" i="15"/>
  <c r="S257" i="15" s="1"/>
  <c r="R230" i="15"/>
  <c r="R263" i="15" s="1"/>
  <c r="T224" i="15"/>
  <c r="T257" i="15" s="1"/>
  <c r="Y225" i="15"/>
  <c r="R225" i="15"/>
  <c r="M230" i="15"/>
  <c r="M263" i="15" s="1"/>
  <c r="U230" i="15"/>
  <c r="U263" i="15" s="1"/>
  <c r="J225" i="15"/>
  <c r="I230" i="15"/>
  <c r="I263" i="15" s="1"/>
  <c r="Z225" i="15"/>
  <c r="J224" i="15"/>
  <c r="J257" i="15" s="1"/>
  <c r="V230" i="15"/>
  <c r="V263" i="15" s="1"/>
  <c r="X224" i="15"/>
  <c r="X257" i="15" s="1"/>
  <c r="Q230" i="15"/>
  <c r="Q263" i="15" s="1"/>
  <c r="P224" i="15"/>
  <c r="P257" i="15" s="1"/>
  <c r="O230" i="15"/>
  <c r="O263" i="15" s="1"/>
  <c r="O224" i="15"/>
  <c r="O257" i="15" s="1"/>
  <c r="H230" i="15"/>
  <c r="L224" i="15"/>
  <c r="L257" i="15" s="1"/>
  <c r="V224" i="15"/>
  <c r="V257" i="15" s="1"/>
  <c r="W225" i="15"/>
  <c r="H224" i="15"/>
  <c r="U224" i="15"/>
  <c r="U257" i="15" s="1"/>
  <c r="T230" i="15"/>
  <c r="T263" i="15" s="1"/>
  <c r="Y90" i="8"/>
  <c r="Z156" i="15"/>
  <c r="V157" i="15"/>
  <c r="W156" i="15"/>
  <c r="O162" i="15"/>
  <c r="Y162" i="15"/>
  <c r="Q173" i="10"/>
  <c r="V162" i="15"/>
  <c r="V195" i="15" s="1"/>
  <c r="H162" i="15"/>
  <c r="Q162" i="15"/>
  <c r="X162" i="15"/>
  <c r="X195" i="15" s="1"/>
  <c r="I162" i="15"/>
  <c r="M162" i="15"/>
  <c r="J152" i="15"/>
  <c r="J185" i="15" s="1"/>
  <c r="L155" i="15"/>
  <c r="L188" i="15" s="1"/>
  <c r="U154" i="15"/>
  <c r="U187" i="15" s="1"/>
  <c r="I153" i="15"/>
  <c r="I186" i="15" s="1"/>
  <c r="L151" i="15"/>
  <c r="L184" i="15" s="1"/>
  <c r="Z162" i="15"/>
  <c r="Z195" i="15" s="1"/>
  <c r="Y151" i="15"/>
  <c r="Y184" i="15" s="1"/>
  <c r="I152" i="15"/>
  <c r="I185" i="15" s="1"/>
  <c r="Q154" i="15"/>
  <c r="Q187" i="15" s="1"/>
  <c r="R152" i="15"/>
  <c r="R185" i="15" s="1"/>
  <c r="Z151" i="15"/>
  <c r="Z184" i="15" s="1"/>
  <c r="V151" i="15"/>
  <c r="V184" i="15" s="1"/>
  <c r="W155" i="15"/>
  <c r="W188" i="15" s="1"/>
  <c r="N162" i="15"/>
  <c r="N195" i="15" s="1"/>
  <c r="U162" i="15"/>
  <c r="P162" i="15"/>
  <c r="M155" i="15"/>
  <c r="M188" i="15" s="1"/>
  <c r="J153" i="15"/>
  <c r="J186" i="15" s="1"/>
  <c r="J154" i="15"/>
  <c r="J187" i="15" s="1"/>
  <c r="X152" i="15"/>
  <c r="X185" i="15" s="1"/>
  <c r="N154" i="15"/>
  <c r="N187" i="15" s="1"/>
  <c r="I155" i="15"/>
  <c r="I188" i="15" s="1"/>
  <c r="L152" i="15"/>
  <c r="L185" i="15" s="1"/>
  <c r="L153" i="15"/>
  <c r="L186" i="15" s="1"/>
  <c r="Q153" i="15"/>
  <c r="O155" i="15"/>
  <c r="O188" i="15" s="1"/>
  <c r="O152" i="15"/>
  <c r="O185" i="15" s="1"/>
  <c r="S152" i="15"/>
  <c r="S185" i="15" s="1"/>
  <c r="P155" i="15"/>
  <c r="P188" i="15" s="1"/>
  <c r="K154" i="15"/>
  <c r="K187" i="15" s="1"/>
  <c r="M154" i="15"/>
  <c r="M187" i="15" s="1"/>
  <c r="Y155" i="15"/>
  <c r="Y188" i="15" s="1"/>
  <c r="T152" i="15"/>
  <c r="T185" i="15" s="1"/>
  <c r="T153" i="15"/>
  <c r="T186" i="15" s="1"/>
  <c r="V155" i="15"/>
  <c r="V188" i="15" s="1"/>
  <c r="P153" i="15"/>
  <c r="P186" i="15" s="1"/>
  <c r="K155" i="15"/>
  <c r="K188" i="15" s="1"/>
  <c r="R162" i="15"/>
  <c r="R195" i="15" s="1"/>
  <c r="U153" i="15"/>
  <c r="U186" i="15" s="1"/>
  <c r="W154" i="15"/>
  <c r="W187" i="15" s="1"/>
  <c r="J162" i="15"/>
  <c r="J195" i="15" s="1"/>
  <c r="M152" i="15"/>
  <c r="M185" i="15" s="1"/>
  <c r="M151" i="15"/>
  <c r="M184" i="15" s="1"/>
  <c r="Y152" i="15"/>
  <c r="Y185" i="15" s="1"/>
  <c r="T154" i="15"/>
  <c r="T187" i="15" s="1"/>
  <c r="Z152" i="15"/>
  <c r="Z185" i="15" s="1"/>
  <c r="V153" i="15"/>
  <c r="V186" i="15" s="1"/>
  <c r="S153" i="15"/>
  <c r="S186" i="15" s="1"/>
  <c r="S155" i="15"/>
  <c r="S188" i="15" s="1"/>
  <c r="W151" i="15"/>
  <c r="W184" i="15" s="1"/>
  <c r="W153" i="15"/>
  <c r="W186" i="15" s="1"/>
  <c r="P154" i="15"/>
  <c r="P187" i="15" s="1"/>
  <c r="P151" i="15"/>
  <c r="P184" i="15" s="1"/>
  <c r="X155" i="15"/>
  <c r="X188" i="15" s="1"/>
  <c r="N153" i="15"/>
  <c r="N186" i="15" s="1"/>
  <c r="U151" i="15"/>
  <c r="U184" i="15" s="1"/>
  <c r="R151" i="15"/>
  <c r="R184" i="15" s="1"/>
  <c r="X151" i="15"/>
  <c r="X184" i="15" s="1"/>
  <c r="Z155" i="15"/>
  <c r="Z188" i="15" s="1"/>
  <c r="J155" i="15"/>
  <c r="N155" i="15"/>
  <c r="N188" i="15" s="1"/>
  <c r="N152" i="15"/>
  <c r="N185" i="15" s="1"/>
  <c r="Q155" i="15"/>
  <c r="Q188" i="15" s="1"/>
  <c r="R154" i="15"/>
  <c r="R187" i="15" s="1"/>
  <c r="W152" i="15"/>
  <c r="W185" i="15" s="1"/>
  <c r="M153" i="15"/>
  <c r="M186" i="15" s="1"/>
  <c r="Y154" i="15"/>
  <c r="Y187" i="15" s="1"/>
  <c r="T155" i="15"/>
  <c r="T188" i="15" s="1"/>
  <c r="X153" i="15"/>
  <c r="X186" i="15" s="1"/>
  <c r="N151" i="15"/>
  <c r="N184" i="15" s="1"/>
  <c r="U152" i="15"/>
  <c r="U185" i="15" s="1"/>
  <c r="O153" i="15"/>
  <c r="O186" i="15" s="1"/>
  <c r="S154" i="15"/>
  <c r="S187" i="15" s="1"/>
  <c r="O154" i="15"/>
  <c r="O187" i="15" s="1"/>
  <c r="X154" i="15"/>
  <c r="X187" i="15" s="1"/>
  <c r="V152" i="15"/>
  <c r="V185" i="15" s="1"/>
  <c r="R153" i="15"/>
  <c r="R186" i="15" s="1"/>
  <c r="O151" i="15"/>
  <c r="O184" i="15" s="1"/>
  <c r="L154" i="15"/>
  <c r="L187" i="15" s="1"/>
  <c r="Q151" i="15"/>
  <c r="Q184" i="15" s="1"/>
  <c r="S151" i="15"/>
  <c r="S184" i="15" s="1"/>
  <c r="P152" i="15"/>
  <c r="P185" i="15" s="1"/>
  <c r="K153" i="15"/>
  <c r="K186" i="15" s="1"/>
  <c r="T162" i="15"/>
  <c r="Y153" i="15"/>
  <c r="Y186" i="15" s="1"/>
  <c r="T151" i="15"/>
  <c r="T184" i="15" s="1"/>
  <c r="I154" i="15"/>
  <c r="I187" i="15" s="1"/>
  <c r="U155" i="15"/>
  <c r="U188" i="15" s="1"/>
  <c r="Q152" i="15"/>
  <c r="R155" i="15"/>
  <c r="R188" i="15" s="1"/>
  <c r="Z153" i="15"/>
  <c r="Z186" i="15" s="1"/>
  <c r="Z154" i="15"/>
  <c r="Z187" i="15" s="1"/>
  <c r="V154" i="15"/>
  <c r="V187" i="15" s="1"/>
  <c r="V157" i="10"/>
  <c r="V190" i="10" s="1"/>
  <c r="V164" i="10"/>
  <c r="S167" i="10"/>
  <c r="K166" i="10"/>
  <c r="O165" i="10"/>
  <c r="T163" i="10"/>
  <c r="V167" i="10"/>
  <c r="T181" i="10"/>
  <c r="S177" i="10"/>
  <c r="L162" i="10"/>
  <c r="S162" i="10"/>
  <c r="L181" i="10"/>
  <c r="S155" i="10"/>
  <c r="V172" i="10"/>
  <c r="S174" i="10"/>
  <c r="K153" i="10"/>
  <c r="S152" i="10"/>
  <c r="S165" i="10"/>
  <c r="S156" i="10"/>
  <c r="S163" i="10"/>
  <c r="K161" i="10"/>
  <c r="K194" i="10" s="1"/>
  <c r="S176" i="10"/>
  <c r="S153" i="10"/>
  <c r="S171" i="10"/>
  <c r="S204" i="10" s="1"/>
  <c r="S157" i="10"/>
  <c r="S190" i="10" s="1"/>
  <c r="L155" i="10"/>
  <c r="S166" i="10"/>
  <c r="Z165" i="10"/>
  <c r="S173" i="10"/>
  <c r="S181" i="10"/>
  <c r="S175" i="10"/>
  <c r="S172" i="10"/>
  <c r="U174" i="10"/>
  <c r="S164" i="10"/>
  <c r="S151" i="10"/>
  <c r="S151" i="11" s="1"/>
  <c r="S184" i="11" s="1"/>
  <c r="U156" i="10"/>
  <c r="U164" i="10"/>
  <c r="S154" i="10"/>
  <c r="Z157" i="10"/>
  <c r="Z190" i="10" s="1"/>
  <c r="L176" i="10"/>
  <c r="K151" i="10"/>
  <c r="K151" i="11" s="1"/>
  <c r="K184" i="11" s="1"/>
  <c r="K167" i="10"/>
  <c r="I184" i="8"/>
  <c r="I10" i="8" s="1"/>
  <c r="K184" i="8"/>
  <c r="K10" i="8" s="1"/>
  <c r="L173" i="10"/>
  <c r="K155" i="10"/>
  <c r="Z152" i="10"/>
  <c r="L154" i="10"/>
  <c r="Z154" i="10"/>
  <c r="L163" i="10"/>
  <c r="K175" i="10"/>
  <c r="Z162" i="10"/>
  <c r="Z167" i="10"/>
  <c r="J184" i="8"/>
  <c r="J10" i="8" s="1"/>
  <c r="L171" i="10"/>
  <c r="K163" i="10"/>
  <c r="Z181" i="10"/>
  <c r="H194" i="10"/>
  <c r="Y155" i="10"/>
  <c r="Y162" i="10"/>
  <c r="Y157" i="10"/>
  <c r="V174" i="10"/>
  <c r="V161" i="10"/>
  <c r="T153" i="10"/>
  <c r="Y154" i="10"/>
  <c r="Y161" i="10"/>
  <c r="Y167" i="10"/>
  <c r="T177" i="10"/>
  <c r="W157" i="10"/>
  <c r="V154" i="10"/>
  <c r="V151" i="10"/>
  <c r="V151" i="11" s="1"/>
  <c r="V184" i="11" s="1"/>
  <c r="O176" i="10"/>
  <c r="T152" i="10"/>
  <c r="U154" i="10"/>
  <c r="Y164" i="10"/>
  <c r="Y181" i="10"/>
  <c r="V153" i="10"/>
  <c r="V163" i="10"/>
  <c r="V177" i="10"/>
  <c r="T167" i="10"/>
  <c r="Y177" i="10"/>
  <c r="V173" i="10"/>
  <c r="Y156" i="10"/>
  <c r="W164" i="10"/>
  <c r="T154" i="10"/>
  <c r="T172" i="10"/>
  <c r="U161" i="10"/>
  <c r="Y173" i="10"/>
  <c r="T157" i="10"/>
  <c r="T190" i="10" s="1"/>
  <c r="W165" i="10"/>
  <c r="T175" i="10"/>
  <c r="T151" i="10"/>
  <c r="T151" i="11" s="1"/>
  <c r="T184" i="11" s="1"/>
  <c r="U171" i="10"/>
  <c r="Y163" i="10"/>
  <c r="O171" i="10"/>
  <c r="V155" i="10"/>
  <c r="V162" i="10"/>
  <c r="W152" i="10"/>
  <c r="T174" i="10"/>
  <c r="T171" i="10"/>
  <c r="I161" i="10"/>
  <c r="Y152" i="10"/>
  <c r="V156" i="10"/>
  <c r="V181" i="10"/>
  <c r="T165" i="10"/>
  <c r="T162" i="10"/>
  <c r="Y153" i="10"/>
  <c r="W167" i="10"/>
  <c r="V175" i="10"/>
  <c r="V171" i="10"/>
  <c r="W171" i="10"/>
  <c r="T164" i="10"/>
  <c r="T161" i="10"/>
  <c r="Q164" i="10"/>
  <c r="Y165" i="10"/>
  <c r="Y151" i="10"/>
  <c r="Y151" i="11" s="1"/>
  <c r="Y184" i="11" s="1"/>
  <c r="T176" i="10"/>
  <c r="W175" i="10"/>
  <c r="W151" i="10"/>
  <c r="W151" i="11" s="1"/>
  <c r="W184" i="11" s="1"/>
  <c r="O174" i="10"/>
  <c r="O162" i="10"/>
  <c r="L153" i="10"/>
  <c r="K165" i="10"/>
  <c r="K152" i="10"/>
  <c r="K152" i="11" s="1"/>
  <c r="K185" i="11" s="1"/>
  <c r="W155" i="10"/>
  <c r="W161" i="10"/>
  <c r="O166" i="10"/>
  <c r="Z174" i="10"/>
  <c r="O164" i="10"/>
  <c r="O151" i="10"/>
  <c r="O151" i="11" s="1"/>
  <c r="O184" i="11" s="1"/>
  <c r="O153" i="10"/>
  <c r="O181" i="10"/>
  <c r="W156" i="10"/>
  <c r="W154" i="10"/>
  <c r="L177" i="10"/>
  <c r="L157" i="10"/>
  <c r="Z177" i="10"/>
  <c r="L175" i="10"/>
  <c r="L172" i="10"/>
  <c r="K174" i="10"/>
  <c r="K162" i="10"/>
  <c r="W153" i="10"/>
  <c r="W181" i="10"/>
  <c r="M174" i="10"/>
  <c r="Z171" i="10"/>
  <c r="O173" i="10"/>
  <c r="O157" i="10"/>
  <c r="Z163" i="10"/>
  <c r="Z178" i="10"/>
  <c r="W177" i="10"/>
  <c r="K177" i="10"/>
  <c r="O167" i="10"/>
  <c r="K157" i="10"/>
  <c r="K190" i="10" s="1"/>
  <c r="L164" i="10"/>
  <c r="L151" i="10"/>
  <c r="L151" i="11" s="1"/>
  <c r="L184" i="11" s="1"/>
  <c r="K154" i="10"/>
  <c r="K171" i="10"/>
  <c r="W173" i="10"/>
  <c r="N174" i="10"/>
  <c r="Z175" i="10"/>
  <c r="Z172" i="10"/>
  <c r="O155" i="10"/>
  <c r="O152" i="10"/>
  <c r="W176" i="10"/>
  <c r="W162" i="10"/>
  <c r="M165" i="10"/>
  <c r="O163" i="10"/>
  <c r="O177" i="10"/>
  <c r="L167" i="10"/>
  <c r="L174" i="10"/>
  <c r="L161" i="10"/>
  <c r="K164" i="10"/>
  <c r="K181" i="10"/>
  <c r="W163" i="10"/>
  <c r="N153" i="10"/>
  <c r="U162" i="10"/>
  <c r="Z155" i="10"/>
  <c r="Z151" i="10"/>
  <c r="Z151" i="11" s="1"/>
  <c r="Z184" i="11" s="1"/>
  <c r="O175" i="10"/>
  <c r="O172" i="10"/>
  <c r="L166" i="10"/>
  <c r="U153" i="10"/>
  <c r="Q171" i="10"/>
  <c r="U167" i="10"/>
  <c r="U173" i="10"/>
  <c r="U181" i="10"/>
  <c r="Q181" i="10"/>
  <c r="N151" i="10"/>
  <c r="N151" i="11" s="1"/>
  <c r="N184" i="11" s="1"/>
  <c r="U151" i="10"/>
  <c r="U151" i="11" s="1"/>
  <c r="U184" i="11" s="1"/>
  <c r="N177" i="10"/>
  <c r="U177" i="10"/>
  <c r="I177" i="10"/>
  <c r="U175" i="10"/>
  <c r="U152" i="10"/>
  <c r="I165" i="10"/>
  <c r="J161" i="10"/>
  <c r="U157" i="10"/>
  <c r="U190" i="10" s="1"/>
  <c r="Q157" i="10"/>
  <c r="U155" i="10"/>
  <c r="U163" i="10"/>
  <c r="I175" i="10"/>
  <c r="N164" i="10"/>
  <c r="U165" i="10"/>
  <c r="U172" i="10"/>
  <c r="I172" i="10"/>
  <c r="P171" i="10"/>
  <c r="P155" i="10"/>
  <c r="N163" i="10"/>
  <c r="I181" i="10"/>
  <c r="M155" i="10"/>
  <c r="P174" i="10"/>
  <c r="Z166" i="10"/>
  <c r="M167" i="10"/>
  <c r="N161" i="10"/>
  <c r="I152" i="10"/>
  <c r="M163" i="10"/>
  <c r="P177" i="10"/>
  <c r="P157" i="10"/>
  <c r="P190" i="10" s="1"/>
  <c r="X154" i="10"/>
  <c r="N171" i="10"/>
  <c r="I153" i="10"/>
  <c r="M162" i="10"/>
  <c r="Z173" i="10"/>
  <c r="K176" i="10"/>
  <c r="I166" i="10"/>
  <c r="P156" i="10"/>
  <c r="P162" i="10"/>
  <c r="P176" i="10"/>
  <c r="X151" i="10"/>
  <c r="X151" i="11" s="1"/>
  <c r="X184" i="11" s="1"/>
  <c r="N181" i="10"/>
  <c r="I173" i="10"/>
  <c r="J174" i="10"/>
  <c r="M172" i="10"/>
  <c r="Z153" i="10"/>
  <c r="U166" i="10"/>
  <c r="X174" i="10"/>
  <c r="X171" i="10"/>
  <c r="J152" i="10"/>
  <c r="P175" i="10"/>
  <c r="P161" i="10"/>
  <c r="L165" i="10"/>
  <c r="L152" i="10"/>
  <c r="V165" i="10"/>
  <c r="V152" i="10"/>
  <c r="K173" i="10"/>
  <c r="K172" i="10"/>
  <c r="W174" i="10"/>
  <c r="W172" i="10"/>
  <c r="X164" i="10"/>
  <c r="X172" i="10"/>
  <c r="N154" i="10"/>
  <c r="N162" i="10"/>
  <c r="T155" i="10"/>
  <c r="T173" i="10"/>
  <c r="I155" i="10"/>
  <c r="I163" i="10"/>
  <c r="J163" i="10"/>
  <c r="M154" i="10"/>
  <c r="M151" i="10"/>
  <c r="M151" i="11" s="1"/>
  <c r="M184" i="11" s="1"/>
  <c r="Z164" i="10"/>
  <c r="Z161" i="10"/>
  <c r="Y175" i="10"/>
  <c r="Y172" i="10"/>
  <c r="O154" i="10"/>
  <c r="O161" i="10"/>
  <c r="P164" i="10"/>
  <c r="P172" i="10"/>
  <c r="I176" i="10"/>
  <c r="X156" i="10"/>
  <c r="X162" i="10"/>
  <c r="P167" i="10"/>
  <c r="M177" i="10"/>
  <c r="M157" i="10"/>
  <c r="M190" i="10" s="1"/>
  <c r="X155" i="10"/>
  <c r="X173" i="10"/>
  <c r="N165" i="10"/>
  <c r="N173" i="10"/>
  <c r="I154" i="10"/>
  <c r="I171" i="10"/>
  <c r="J181" i="10"/>
  <c r="M173" i="10"/>
  <c r="M161" i="10"/>
  <c r="P153" i="10"/>
  <c r="X153" i="10"/>
  <c r="J171" i="10"/>
  <c r="M164" i="10"/>
  <c r="M171" i="10"/>
  <c r="P163" i="10"/>
  <c r="P181" i="10"/>
  <c r="M156" i="10"/>
  <c r="I167" i="10"/>
  <c r="N157" i="10"/>
  <c r="N190" i="10" s="1"/>
  <c r="X165" i="10"/>
  <c r="X152" i="10"/>
  <c r="N175" i="10"/>
  <c r="N152" i="10"/>
  <c r="I164" i="10"/>
  <c r="I151" i="10"/>
  <c r="I151" i="11" s="1"/>
  <c r="J155" i="10"/>
  <c r="M152" i="10"/>
  <c r="M181" i="10"/>
  <c r="P173" i="10"/>
  <c r="M176" i="10"/>
  <c r="X176" i="10"/>
  <c r="X177" i="10"/>
  <c r="X163" i="10"/>
  <c r="X181" i="10"/>
  <c r="N167" i="10"/>
  <c r="X167" i="10"/>
  <c r="X157" i="10"/>
  <c r="X190" i="10" s="1"/>
  <c r="I157" i="10"/>
  <c r="I190" i="10" s="1"/>
  <c r="J177" i="10"/>
  <c r="X175" i="10"/>
  <c r="X161" i="10"/>
  <c r="N155" i="10"/>
  <c r="N172" i="10"/>
  <c r="I174" i="10"/>
  <c r="I162" i="10"/>
  <c r="J164" i="10"/>
  <c r="M175" i="10"/>
  <c r="M153" i="10"/>
  <c r="P166" i="10"/>
  <c r="P165" i="10"/>
  <c r="P152" i="10"/>
  <c r="N176" i="10"/>
  <c r="N156" i="10"/>
  <c r="Q174" i="10"/>
  <c r="Q151" i="10"/>
  <c r="Q151" i="11" s="1"/>
  <c r="Q184" i="11" s="1"/>
  <c r="J167" i="10"/>
  <c r="Q177" i="10"/>
  <c r="Q153" i="10"/>
  <c r="Q172" i="10"/>
  <c r="J173" i="10"/>
  <c r="J162" i="10"/>
  <c r="Y174" i="10"/>
  <c r="Y171" i="10"/>
  <c r="P154" i="10"/>
  <c r="V166" i="10"/>
  <c r="Y176" i="10"/>
  <c r="Z176" i="10"/>
  <c r="Q163" i="10"/>
  <c r="Q155" i="10"/>
  <c r="Q152" i="10"/>
  <c r="J165" i="10"/>
  <c r="J153" i="10"/>
  <c r="Q175" i="10"/>
  <c r="Q167" i="10"/>
  <c r="Q165" i="10"/>
  <c r="Q161" i="10"/>
  <c r="J175" i="10"/>
  <c r="J172" i="10"/>
  <c r="J176" i="10"/>
  <c r="Q176" i="10"/>
  <c r="J157" i="10"/>
  <c r="Q154" i="10"/>
  <c r="Q162" i="10"/>
  <c r="J154" i="10"/>
  <c r="J151" i="10"/>
  <c r="J151" i="11" s="1"/>
  <c r="J184" i="11" s="1"/>
  <c r="Q166" i="10"/>
  <c r="J156" i="10"/>
  <c r="E139" i="10"/>
  <c r="G139" i="10" s="1"/>
  <c r="E139" i="9"/>
  <c r="G139" i="9" s="1"/>
  <c r="C27" i="9"/>
  <c r="P63" i="9"/>
  <c r="X63" i="9"/>
  <c r="L63" i="9"/>
  <c r="T63" i="9"/>
  <c r="O63" i="9"/>
  <c r="Z63" i="9"/>
  <c r="H63" i="9"/>
  <c r="J63" i="9"/>
  <c r="U63" i="9"/>
  <c r="I63" i="9"/>
  <c r="W63" i="9"/>
  <c r="K63" i="9"/>
  <c r="Y63" i="9"/>
  <c r="M63" i="9"/>
  <c r="N63" i="9"/>
  <c r="R63" i="9"/>
  <c r="S63" i="9"/>
  <c r="Q63" i="9"/>
  <c r="V63" i="9"/>
  <c r="C18" i="9"/>
  <c r="J54" i="9"/>
  <c r="R54" i="9"/>
  <c r="Z54" i="9"/>
  <c r="N54" i="9"/>
  <c r="V54" i="9"/>
  <c r="Q54" i="9"/>
  <c r="L54" i="9"/>
  <c r="W54" i="9"/>
  <c r="O54" i="9"/>
  <c r="H54" i="9"/>
  <c r="P54" i="9"/>
  <c r="T54" i="9"/>
  <c r="S54" i="9"/>
  <c r="I54" i="9"/>
  <c r="X54" i="9"/>
  <c r="K54" i="9"/>
  <c r="Y54" i="9"/>
  <c r="U54" i="9"/>
  <c r="M54" i="9"/>
  <c r="P73" i="9"/>
  <c r="X73" i="9"/>
  <c r="L73" i="9"/>
  <c r="T73" i="9"/>
  <c r="K73" i="9"/>
  <c r="V73" i="9"/>
  <c r="H73" i="9"/>
  <c r="M73" i="9"/>
  <c r="W73" i="9"/>
  <c r="Y73" i="9"/>
  <c r="O73" i="9"/>
  <c r="Z73" i="9"/>
  <c r="N73" i="9"/>
  <c r="R73" i="9"/>
  <c r="I73" i="9"/>
  <c r="S73" i="9"/>
  <c r="J73" i="9"/>
  <c r="Q73" i="9"/>
  <c r="U73" i="9"/>
  <c r="P63" i="10"/>
  <c r="X63" i="10"/>
  <c r="K63" i="10"/>
  <c r="S63" i="10"/>
  <c r="J63" i="10"/>
  <c r="U63" i="10"/>
  <c r="O63" i="10"/>
  <c r="Z63" i="10"/>
  <c r="H63" i="10"/>
  <c r="I63" i="10"/>
  <c r="W63" i="10"/>
  <c r="Q63" i="10"/>
  <c r="N63" i="10"/>
  <c r="R63" i="10"/>
  <c r="T63" i="10"/>
  <c r="V63" i="10"/>
  <c r="L63" i="10"/>
  <c r="M63" i="10"/>
  <c r="Y63" i="10"/>
  <c r="N73" i="10"/>
  <c r="V73" i="10"/>
  <c r="I73" i="10"/>
  <c r="Q73" i="10"/>
  <c r="Y73" i="10"/>
  <c r="S73" i="10"/>
  <c r="M73" i="10"/>
  <c r="X73" i="10"/>
  <c r="H73" i="10"/>
  <c r="R73" i="10"/>
  <c r="K73" i="10"/>
  <c r="Z73" i="10"/>
  <c r="W73" i="10"/>
  <c r="J73" i="10"/>
  <c r="L73" i="10"/>
  <c r="P73" i="10"/>
  <c r="T73" i="10"/>
  <c r="O73" i="10"/>
  <c r="U73" i="10"/>
  <c r="I54" i="10"/>
  <c r="Q54" i="10"/>
  <c r="Y54" i="10"/>
  <c r="J54" i="10"/>
  <c r="R54" i="10"/>
  <c r="Z54" i="10"/>
  <c r="M54" i="10"/>
  <c r="U54" i="10"/>
  <c r="T54" i="10"/>
  <c r="N54" i="10"/>
  <c r="H54" i="10"/>
  <c r="O54" i="10"/>
  <c r="W54" i="10"/>
  <c r="K54" i="10"/>
  <c r="L54" i="10"/>
  <c r="P54" i="10"/>
  <c r="S54" i="10"/>
  <c r="X54" i="10"/>
  <c r="V54" i="10"/>
  <c r="E75" i="8"/>
  <c r="E74" i="11"/>
  <c r="E55" i="8"/>
  <c r="E54" i="11"/>
  <c r="E65" i="8"/>
  <c r="E64" i="11"/>
  <c r="P90" i="8"/>
  <c r="P110" i="8"/>
  <c r="P143" i="8" s="1"/>
  <c r="P81" i="11"/>
  <c r="P114" i="11" s="1"/>
  <c r="I220" i="11"/>
  <c r="I253" i="11" s="1"/>
  <c r="R222" i="11"/>
  <c r="R255" i="11" s="1"/>
  <c r="U219" i="11"/>
  <c r="U252" i="11" s="1"/>
  <c r="U85" i="11"/>
  <c r="U118" i="11" s="1"/>
  <c r="Z222" i="11"/>
  <c r="Z255" i="11" s="1"/>
  <c r="I219" i="11"/>
  <c r="I252" i="11" s="1"/>
  <c r="Y221" i="11"/>
  <c r="Y254" i="11" s="1"/>
  <c r="K223" i="11"/>
  <c r="K256" i="11" s="1"/>
  <c r="H222" i="11"/>
  <c r="U220" i="11"/>
  <c r="U253" i="11" s="1"/>
  <c r="K220" i="11"/>
  <c r="K253" i="11" s="1"/>
  <c r="Y220" i="11"/>
  <c r="Y253" i="11" s="1"/>
  <c r="M85" i="11"/>
  <c r="M118" i="11" s="1"/>
  <c r="J52" i="11"/>
  <c r="Z52" i="11"/>
  <c r="Z83" i="11"/>
  <c r="Z116" i="11" s="1"/>
  <c r="I81" i="11"/>
  <c r="I114" i="11" s="1"/>
  <c r="K52" i="11"/>
  <c r="Q52" i="11"/>
  <c r="O52" i="11"/>
  <c r="M52" i="11"/>
  <c r="N84" i="11"/>
  <c r="N117" i="11" s="1"/>
  <c r="U221" i="11"/>
  <c r="U254" i="11" s="1"/>
  <c r="L222" i="11"/>
  <c r="L255" i="11" s="1"/>
  <c r="L84" i="11"/>
  <c r="L117" i="11" s="1"/>
  <c r="J84" i="11"/>
  <c r="J117" i="11" s="1"/>
  <c r="I52" i="11"/>
  <c r="K85" i="11"/>
  <c r="K118" i="11" s="1"/>
  <c r="X83" i="11"/>
  <c r="X116" i="11" s="1"/>
  <c r="W81" i="11"/>
  <c r="W114" i="11" s="1"/>
  <c r="W84" i="11"/>
  <c r="W117" i="11" s="1"/>
  <c r="N81" i="11"/>
  <c r="N114" i="11" s="1"/>
  <c r="Z84" i="11"/>
  <c r="Z117" i="11" s="1"/>
  <c r="K83" i="11"/>
  <c r="K116" i="11" s="1"/>
  <c r="Q84" i="11"/>
  <c r="Q117" i="11" s="1"/>
  <c r="Y219" i="11"/>
  <c r="Y252" i="11" s="1"/>
  <c r="J85" i="11"/>
  <c r="J118" i="11" s="1"/>
  <c r="J82" i="11"/>
  <c r="J115" i="11" s="1"/>
  <c r="J220" i="11"/>
  <c r="J253" i="11" s="1"/>
  <c r="T52" i="11"/>
  <c r="W52" i="11"/>
  <c r="Y52" i="11"/>
  <c r="W85" i="11"/>
  <c r="W118" i="11" s="1"/>
  <c r="V221" i="11"/>
  <c r="V254" i="11" s="1"/>
  <c r="T220" i="11"/>
  <c r="T253" i="11" s="1"/>
  <c r="L85" i="11"/>
  <c r="L118" i="11" s="1"/>
  <c r="Z85" i="11"/>
  <c r="Z118" i="11" s="1"/>
  <c r="M53" i="11"/>
  <c r="N52" i="11"/>
  <c r="X81" i="11"/>
  <c r="X114" i="11" s="1"/>
  <c r="M82" i="11"/>
  <c r="M115" i="11" s="1"/>
  <c r="R52" i="11"/>
  <c r="O85" i="11"/>
  <c r="O118" i="11" s="1"/>
  <c r="X85" i="11"/>
  <c r="X118" i="11" s="1"/>
  <c r="I221" i="11"/>
  <c r="I254" i="11" s="1"/>
  <c r="S223" i="11"/>
  <c r="S256" i="11" s="1"/>
  <c r="S52" i="11"/>
  <c r="U52" i="11"/>
  <c r="X52" i="11"/>
  <c r="P85" i="11"/>
  <c r="P118" i="11" s="1"/>
  <c r="R221" i="11"/>
  <c r="R254" i="11" s="1"/>
  <c r="R219" i="11"/>
  <c r="R252" i="11" s="1"/>
  <c r="M81" i="11"/>
  <c r="M114" i="11" s="1"/>
  <c r="N85" i="11"/>
  <c r="N118" i="11" s="1"/>
  <c r="O84" i="11"/>
  <c r="O117" i="11" s="1"/>
  <c r="P84" i="11"/>
  <c r="P117" i="11" s="1"/>
  <c r="X82" i="11"/>
  <c r="X115" i="11" s="1"/>
  <c r="Y83" i="11"/>
  <c r="Y116" i="11" s="1"/>
  <c r="Q83" i="11"/>
  <c r="Q116" i="11" s="1"/>
  <c r="M222" i="11"/>
  <c r="M255" i="11" s="1"/>
  <c r="S222" i="11"/>
  <c r="S255" i="11" s="1"/>
  <c r="N223" i="11"/>
  <c r="N256" i="11" s="1"/>
  <c r="N220" i="11"/>
  <c r="N253" i="11" s="1"/>
  <c r="M221" i="11"/>
  <c r="M254" i="11" s="1"/>
  <c r="X222" i="11"/>
  <c r="X255" i="11" s="1"/>
  <c r="Z221" i="11"/>
  <c r="Z254" i="11" s="1"/>
  <c r="V219" i="11"/>
  <c r="V252" i="11" s="1"/>
  <c r="W222" i="11"/>
  <c r="W255" i="11" s="1"/>
  <c r="L81" i="11"/>
  <c r="L114" i="11" s="1"/>
  <c r="O83" i="11"/>
  <c r="O116" i="11" s="1"/>
  <c r="Y84" i="11"/>
  <c r="Y117" i="11" s="1"/>
  <c r="Z82" i="11"/>
  <c r="Z115" i="11" s="1"/>
  <c r="J83" i="11"/>
  <c r="J116" i="11" s="1"/>
  <c r="I85" i="11"/>
  <c r="I118" i="11" s="1"/>
  <c r="K219" i="11"/>
  <c r="K252" i="11" s="1"/>
  <c r="H219" i="11"/>
  <c r="S81" i="11"/>
  <c r="S114" i="11" s="1"/>
  <c r="T85" i="11"/>
  <c r="T118" i="11" s="1"/>
  <c r="S85" i="11"/>
  <c r="S118" i="11" s="1"/>
  <c r="W83" i="11"/>
  <c r="W116" i="11" s="1"/>
  <c r="U84" i="11"/>
  <c r="U117" i="11" s="1"/>
  <c r="T83" i="11"/>
  <c r="T116" i="11" s="1"/>
  <c r="T221" i="11"/>
  <c r="T254" i="11" s="1"/>
  <c r="U222" i="11"/>
  <c r="U255" i="11" s="1"/>
  <c r="R220" i="11"/>
  <c r="R253" i="11" s="1"/>
  <c r="S220" i="11"/>
  <c r="S253" i="11" s="1"/>
  <c r="L219" i="11"/>
  <c r="L252" i="11" s="1"/>
  <c r="O221" i="11"/>
  <c r="O254" i="11" s="1"/>
  <c r="P221" i="11"/>
  <c r="P254" i="11" s="1"/>
  <c r="U223" i="11"/>
  <c r="U256" i="11" s="1"/>
  <c r="S221" i="11"/>
  <c r="S254" i="11" s="1"/>
  <c r="T82" i="11"/>
  <c r="T115" i="11" s="1"/>
  <c r="Q85" i="11"/>
  <c r="Q118" i="11" s="1"/>
  <c r="R84" i="11"/>
  <c r="R117" i="11" s="1"/>
  <c r="V84" i="11"/>
  <c r="V117" i="11" s="1"/>
  <c r="Z219" i="11"/>
  <c r="Z252" i="11" s="1"/>
  <c r="N219" i="11"/>
  <c r="N252" i="11" s="1"/>
  <c r="Z220" i="11"/>
  <c r="Z253" i="11" s="1"/>
  <c r="K221" i="11"/>
  <c r="K254" i="11" s="1"/>
  <c r="R83" i="11"/>
  <c r="R116" i="11" s="1"/>
  <c r="R81" i="11"/>
  <c r="R114" i="11" s="1"/>
  <c r="M220" i="11"/>
  <c r="M253" i="11" s="1"/>
  <c r="M223" i="11"/>
  <c r="M256" i="11" s="1"/>
  <c r="P222" i="11"/>
  <c r="P255" i="11" s="1"/>
  <c r="L83" i="11"/>
  <c r="L116" i="11" s="1"/>
  <c r="U81" i="11"/>
  <c r="U114" i="11" s="1"/>
  <c r="H81" i="11"/>
  <c r="K81" i="11"/>
  <c r="K114" i="11" s="1"/>
  <c r="I222" i="11"/>
  <c r="I255" i="11" s="1"/>
  <c r="J223" i="11"/>
  <c r="J256" i="11" s="1"/>
  <c r="K222" i="11"/>
  <c r="K255" i="11" s="1"/>
  <c r="H83" i="11"/>
  <c r="N82" i="11"/>
  <c r="N115" i="11" s="1"/>
  <c r="S84" i="11"/>
  <c r="S117" i="11" s="1"/>
  <c r="Z81" i="11"/>
  <c r="Z114" i="11" s="1"/>
  <c r="U82" i="11"/>
  <c r="U115" i="11" s="1"/>
  <c r="T81" i="11"/>
  <c r="T114" i="11" s="1"/>
  <c r="O223" i="11"/>
  <c r="O256" i="11" s="1"/>
  <c r="O219" i="11"/>
  <c r="O252" i="11" s="1"/>
  <c r="Q220" i="11"/>
  <c r="Q253" i="11" s="1"/>
  <c r="P219" i="11"/>
  <c r="P252" i="11" s="1"/>
  <c r="Q223" i="11"/>
  <c r="Q256" i="11" s="1"/>
  <c r="W221" i="11"/>
  <c r="W254" i="11" s="1"/>
  <c r="Q222" i="11"/>
  <c r="Q255" i="11" s="1"/>
  <c r="N222" i="11"/>
  <c r="N255" i="11" s="1"/>
  <c r="R223" i="11"/>
  <c r="R256" i="11" s="1"/>
  <c r="Q219" i="11"/>
  <c r="Q252" i="11" s="1"/>
  <c r="Y82" i="11"/>
  <c r="Y115" i="11" s="1"/>
  <c r="Q82" i="11"/>
  <c r="Q115" i="11" s="1"/>
  <c r="P82" i="11"/>
  <c r="P115" i="11" s="1"/>
  <c r="O222" i="11"/>
  <c r="O255" i="11" s="1"/>
  <c r="J219" i="11"/>
  <c r="J252" i="11" s="1"/>
  <c r="J81" i="11"/>
  <c r="J114" i="11" s="1"/>
  <c r="Y81" i="11"/>
  <c r="Y114" i="11" s="1"/>
  <c r="Y85" i="11"/>
  <c r="Y118" i="11" s="1"/>
  <c r="X220" i="11"/>
  <c r="X253" i="11" s="1"/>
  <c r="V223" i="11"/>
  <c r="V256" i="11" s="1"/>
  <c r="N221" i="11"/>
  <c r="N254" i="11" s="1"/>
  <c r="V81" i="11"/>
  <c r="V114" i="11" s="1"/>
  <c r="I82" i="11"/>
  <c r="I115" i="11" s="1"/>
  <c r="K82" i="11"/>
  <c r="K115" i="11" s="1"/>
  <c r="I84" i="11"/>
  <c r="I117" i="11" s="1"/>
  <c r="H221" i="11"/>
  <c r="H223" i="11"/>
  <c r="K84" i="11"/>
  <c r="K117" i="11" s="1"/>
  <c r="W82" i="11"/>
  <c r="W115" i="11" s="1"/>
  <c r="Q81" i="11"/>
  <c r="Q114" i="11" s="1"/>
  <c r="R82" i="11"/>
  <c r="R115" i="11" s="1"/>
  <c r="T84" i="11"/>
  <c r="T117" i="11" s="1"/>
  <c r="O81" i="11"/>
  <c r="O114" i="11" s="1"/>
  <c r="T222" i="11"/>
  <c r="T255" i="11" s="1"/>
  <c r="T219" i="11"/>
  <c r="T252" i="11" s="1"/>
  <c r="M219" i="11"/>
  <c r="M252" i="11" s="1"/>
  <c r="L223" i="11"/>
  <c r="L256" i="11" s="1"/>
  <c r="L221" i="11"/>
  <c r="L254" i="11" s="1"/>
  <c r="O220" i="11"/>
  <c r="O253" i="11" s="1"/>
  <c r="V222" i="11"/>
  <c r="V255" i="11" s="1"/>
  <c r="P223" i="11"/>
  <c r="P256" i="11" s="1"/>
  <c r="Z223" i="11"/>
  <c r="Z256" i="11" s="1"/>
  <c r="S219" i="11"/>
  <c r="S252" i="11" s="1"/>
  <c r="V85" i="11"/>
  <c r="V118" i="11" s="1"/>
  <c r="V82" i="11"/>
  <c r="V115" i="11" s="1"/>
  <c r="V83" i="11"/>
  <c r="V116" i="11" s="1"/>
  <c r="W219" i="11"/>
  <c r="W252" i="11" s="1"/>
  <c r="P220" i="11"/>
  <c r="P253" i="11" s="1"/>
  <c r="J222" i="11"/>
  <c r="J255" i="11" s="1"/>
  <c r="M84" i="11"/>
  <c r="M117" i="11" s="1"/>
  <c r="R85" i="11"/>
  <c r="R118" i="11" s="1"/>
  <c r="V220" i="11"/>
  <c r="V253" i="11" s="1"/>
  <c r="Y222" i="11"/>
  <c r="Y255" i="11" s="1"/>
  <c r="S82" i="11"/>
  <c r="S115" i="11" s="1"/>
  <c r="H82" i="11"/>
  <c r="I83" i="11"/>
  <c r="I116" i="11" s="1"/>
  <c r="H84" i="11"/>
  <c r="I223" i="11"/>
  <c r="I256" i="11" s="1"/>
  <c r="H220" i="11"/>
  <c r="X84" i="11"/>
  <c r="X117" i="11" s="1"/>
  <c r="L82" i="11"/>
  <c r="L115" i="11" s="1"/>
  <c r="M83" i="11"/>
  <c r="M116" i="11" s="1"/>
  <c r="N83" i="11"/>
  <c r="N116" i="11" s="1"/>
  <c r="O82" i="11"/>
  <c r="O115" i="11" s="1"/>
  <c r="T223" i="11"/>
  <c r="T256" i="11" s="1"/>
  <c r="X223" i="11"/>
  <c r="X256" i="11" s="1"/>
  <c r="X219" i="11"/>
  <c r="X252" i="11" s="1"/>
  <c r="X221" i="11"/>
  <c r="X254" i="11" s="1"/>
  <c r="W220" i="11"/>
  <c r="W253" i="11" s="1"/>
  <c r="Y223" i="11"/>
  <c r="Y256" i="11" s="1"/>
  <c r="Q221" i="11"/>
  <c r="Q254" i="11" s="1"/>
  <c r="L220" i="11"/>
  <c r="L253" i="11" s="1"/>
  <c r="W223" i="11"/>
  <c r="W256" i="11" s="1"/>
  <c r="U83" i="11"/>
  <c r="U116" i="11" s="1"/>
  <c r="P83" i="11"/>
  <c r="P116" i="11" s="1"/>
  <c r="S83" i="11"/>
  <c r="S116" i="11" s="1"/>
  <c r="X178" i="9"/>
  <c r="I178" i="9"/>
  <c r="W168" i="9"/>
  <c r="M178" i="10"/>
  <c r="V168" i="9"/>
  <c r="S168" i="9"/>
  <c r="K168" i="9"/>
  <c r="S178" i="10"/>
  <c r="H178" i="9"/>
  <c r="T168" i="9"/>
  <c r="Q178" i="9"/>
  <c r="J141" i="10"/>
  <c r="M168" i="9"/>
  <c r="P178" i="9"/>
  <c r="L178" i="9"/>
  <c r="V178" i="10"/>
  <c r="N178" i="9"/>
  <c r="Q168" i="9"/>
  <c r="W178" i="9"/>
  <c r="S178" i="9"/>
  <c r="X168" i="9"/>
  <c r="O178" i="9"/>
  <c r="K178" i="9"/>
  <c r="M168" i="10"/>
  <c r="N168" i="10"/>
  <c r="V168" i="10"/>
  <c r="T168" i="10"/>
  <c r="Q168" i="10"/>
  <c r="J168" i="10"/>
  <c r="O168" i="10"/>
  <c r="P168" i="10"/>
  <c r="Z168" i="10"/>
  <c r="Y168" i="10"/>
  <c r="L168" i="10"/>
  <c r="R168" i="10"/>
  <c r="W168" i="10"/>
  <c r="S168" i="10"/>
  <c r="H168" i="10"/>
  <c r="I168" i="10"/>
  <c r="K168" i="10"/>
  <c r="X168" i="10"/>
  <c r="U168" i="10"/>
  <c r="J168" i="9"/>
  <c r="U178" i="10"/>
  <c r="P178" i="10"/>
  <c r="H168" i="9"/>
  <c r="O168" i="9"/>
  <c r="Y178" i="9"/>
  <c r="T178" i="9"/>
  <c r="L178" i="10"/>
  <c r="W178" i="10"/>
  <c r="N158" i="9"/>
  <c r="K158" i="9"/>
  <c r="J158" i="9"/>
  <c r="H158" i="9"/>
  <c r="V158" i="9"/>
  <c r="S158" i="9"/>
  <c r="Z158" i="9"/>
  <c r="W158" i="9"/>
  <c r="T158" i="9"/>
  <c r="O158" i="9"/>
  <c r="U158" i="9"/>
  <c r="R158" i="9"/>
  <c r="Q158" i="9"/>
  <c r="L158" i="9"/>
  <c r="X158" i="9"/>
  <c r="M158" i="9"/>
  <c r="Y158" i="9"/>
  <c r="I158" i="9"/>
  <c r="P158" i="9"/>
  <c r="X178" i="10"/>
  <c r="O158" i="10"/>
  <c r="X158" i="10"/>
  <c r="Z158" i="10"/>
  <c r="Y158" i="10"/>
  <c r="K158" i="10"/>
  <c r="I158" i="10"/>
  <c r="T158" i="10"/>
  <c r="Q158" i="10"/>
  <c r="M158" i="10"/>
  <c r="U158" i="10"/>
  <c r="S158" i="10"/>
  <c r="W158" i="10"/>
  <c r="H158" i="10"/>
  <c r="V158" i="10"/>
  <c r="J158" i="10"/>
  <c r="R158" i="10"/>
  <c r="N158" i="10"/>
  <c r="L158" i="10"/>
  <c r="P158" i="10"/>
  <c r="N178" i="10"/>
  <c r="P168" i="9"/>
  <c r="L168" i="9"/>
  <c r="Z178" i="9"/>
  <c r="V178" i="9"/>
  <c r="I178" i="10"/>
  <c r="T178" i="10"/>
  <c r="O178" i="10"/>
  <c r="Q178" i="10"/>
  <c r="H178" i="10"/>
  <c r="U168" i="9"/>
  <c r="Y168" i="9"/>
  <c r="Z168" i="9"/>
  <c r="R178" i="9"/>
  <c r="U178" i="9"/>
  <c r="Y178" i="10"/>
  <c r="J178" i="10"/>
  <c r="R178" i="10"/>
  <c r="K178" i="10"/>
  <c r="N168" i="9"/>
  <c r="I168" i="9"/>
  <c r="J178" i="9"/>
  <c r="AA180" i="8"/>
  <c r="J179" i="8"/>
  <c r="R179" i="8"/>
  <c r="Z179" i="8"/>
  <c r="M179" i="8"/>
  <c r="K179" i="8"/>
  <c r="S179" i="8"/>
  <c r="U179" i="8"/>
  <c r="V179" i="8"/>
  <c r="L179" i="8"/>
  <c r="T179" i="8"/>
  <c r="N179" i="8"/>
  <c r="O179" i="8"/>
  <c r="P179" i="8"/>
  <c r="X179" i="8"/>
  <c r="I179" i="8"/>
  <c r="Q179" i="8"/>
  <c r="Y179" i="8"/>
  <c r="H179" i="8"/>
  <c r="W179" i="8"/>
  <c r="AA180" i="9"/>
  <c r="AA170" i="9"/>
  <c r="E127" i="9"/>
  <c r="G127" i="9" s="1"/>
  <c r="E127" i="10"/>
  <c r="G127" i="10" s="1"/>
  <c r="E138" i="9"/>
  <c r="G138" i="9" s="1"/>
  <c r="E138" i="10"/>
  <c r="G138" i="10" s="1"/>
  <c r="N141" i="10"/>
  <c r="T126" i="10"/>
  <c r="V126" i="10"/>
  <c r="W126" i="10"/>
  <c r="I126" i="10"/>
  <c r="P126" i="10"/>
  <c r="Z126" i="10"/>
  <c r="L126" i="10"/>
  <c r="X126" i="10"/>
  <c r="U126" i="10"/>
  <c r="Y126" i="10"/>
  <c r="M126" i="10"/>
  <c r="K126" i="10"/>
  <c r="Q126" i="10"/>
  <c r="S126" i="10"/>
  <c r="J126" i="10"/>
  <c r="H126" i="10"/>
  <c r="N126" i="10"/>
  <c r="O126" i="10"/>
  <c r="R126" i="10"/>
  <c r="Y126" i="9"/>
  <c r="V126" i="9"/>
  <c r="W126" i="9"/>
  <c r="Z126" i="9"/>
  <c r="K126" i="9"/>
  <c r="L126" i="9"/>
  <c r="O126" i="9"/>
  <c r="Q126" i="9"/>
  <c r="R126" i="9"/>
  <c r="P126" i="9"/>
  <c r="H126" i="9"/>
  <c r="T126" i="9"/>
  <c r="M126" i="9"/>
  <c r="N126" i="9"/>
  <c r="X126" i="9"/>
  <c r="U126" i="9"/>
  <c r="S126" i="9"/>
  <c r="I126" i="9"/>
  <c r="J126" i="9"/>
  <c r="N137" i="10"/>
  <c r="M137" i="10"/>
  <c r="H137" i="10"/>
  <c r="K137" i="10"/>
  <c r="R137" i="10"/>
  <c r="I137" i="10"/>
  <c r="S137" i="10"/>
  <c r="Z137" i="10"/>
  <c r="P137" i="10"/>
  <c r="W137" i="10"/>
  <c r="T137" i="10"/>
  <c r="L137" i="10"/>
  <c r="V137" i="10"/>
  <c r="U137" i="10"/>
  <c r="O137" i="10"/>
  <c r="X137" i="10"/>
  <c r="Y137" i="10"/>
  <c r="J137" i="10"/>
  <c r="Q137" i="10"/>
  <c r="V90" i="8"/>
  <c r="T137" i="9"/>
  <c r="O137" i="9"/>
  <c r="S137" i="9"/>
  <c r="W137" i="9"/>
  <c r="N137" i="9"/>
  <c r="R137" i="9"/>
  <c r="J137" i="9"/>
  <c r="V137" i="9"/>
  <c r="P137" i="9"/>
  <c r="X137" i="9"/>
  <c r="M137" i="9"/>
  <c r="K137" i="9"/>
  <c r="L137" i="9"/>
  <c r="Y137" i="9"/>
  <c r="Z137" i="9"/>
  <c r="H137" i="9"/>
  <c r="I137" i="9"/>
  <c r="Q137" i="9"/>
  <c r="U137" i="9"/>
  <c r="U141" i="10"/>
  <c r="P121" i="9"/>
  <c r="L121" i="9"/>
  <c r="X121" i="9"/>
  <c r="N141" i="9"/>
  <c r="Q121" i="9"/>
  <c r="X141" i="10"/>
  <c r="J141" i="9"/>
  <c r="K141" i="10"/>
  <c r="Y141" i="9"/>
  <c r="M121" i="10"/>
  <c r="W141" i="9"/>
  <c r="O131" i="10"/>
  <c r="O121" i="9"/>
  <c r="Z141" i="9"/>
  <c r="W141" i="10"/>
  <c r="R121" i="10"/>
  <c r="Q131" i="10"/>
  <c r="Z121" i="9"/>
  <c r="K121" i="9"/>
  <c r="L141" i="9"/>
  <c r="Q141" i="10"/>
  <c r="S131" i="10"/>
  <c r="U131" i="9"/>
  <c r="Z131" i="9"/>
  <c r="J121" i="9"/>
  <c r="U141" i="9"/>
  <c r="H141" i="9"/>
  <c r="I141" i="10"/>
  <c r="Y131" i="10"/>
  <c r="R131" i="10"/>
  <c r="Y121" i="9"/>
  <c r="R141" i="9"/>
  <c r="S141" i="9"/>
  <c r="T141" i="10"/>
  <c r="W131" i="10"/>
  <c r="I131" i="9"/>
  <c r="T131" i="9"/>
  <c r="O131" i="9"/>
  <c r="N121" i="10"/>
  <c r="S121" i="10"/>
  <c r="Z131" i="10"/>
  <c r="X131" i="10"/>
  <c r="V131" i="9"/>
  <c r="L131" i="9"/>
  <c r="M121" i="9"/>
  <c r="R121" i="9"/>
  <c r="S121" i="9"/>
  <c r="I141" i="9"/>
  <c r="T141" i="9"/>
  <c r="M141" i="10"/>
  <c r="Y141" i="10"/>
  <c r="U121" i="10"/>
  <c r="X121" i="10"/>
  <c r="K121" i="10"/>
  <c r="L131" i="10"/>
  <c r="P131" i="10"/>
  <c r="R131" i="9"/>
  <c r="J121" i="10"/>
  <c r="J131" i="10"/>
  <c r="N131" i="9"/>
  <c r="X131" i="9"/>
  <c r="I121" i="9"/>
  <c r="V121" i="9"/>
  <c r="Q141" i="9"/>
  <c r="X141" i="9"/>
  <c r="K141" i="9"/>
  <c r="R141" i="10"/>
  <c r="L141" i="10"/>
  <c r="V121" i="10"/>
  <c r="Q121" i="10"/>
  <c r="T131" i="10"/>
  <c r="H131" i="10"/>
  <c r="S131" i="9"/>
  <c r="Q131" i="9"/>
  <c r="W121" i="10"/>
  <c r="K131" i="10"/>
  <c r="T121" i="10"/>
  <c r="M131" i="9"/>
  <c r="P131" i="9"/>
  <c r="W121" i="9"/>
  <c r="N121" i="9"/>
  <c r="O141" i="9"/>
  <c r="P141" i="9"/>
  <c r="V141" i="10"/>
  <c r="O141" i="10"/>
  <c r="H141" i="10"/>
  <c r="O121" i="10"/>
  <c r="I121" i="10"/>
  <c r="I131" i="10"/>
  <c r="U131" i="10"/>
  <c r="P121" i="10"/>
  <c r="J131" i="9"/>
  <c r="Y121" i="10"/>
  <c r="V131" i="10"/>
  <c r="Y131" i="9"/>
  <c r="K131" i="9"/>
  <c r="U121" i="9"/>
  <c r="M141" i="9"/>
  <c r="P141" i="10"/>
  <c r="Z141" i="10"/>
  <c r="Z121" i="10"/>
  <c r="N131" i="10"/>
  <c r="E191" i="10"/>
  <c r="G191" i="10" s="1"/>
  <c r="J89" i="8"/>
  <c r="J121" i="8"/>
  <c r="N204" i="8"/>
  <c r="N30" i="8" s="1"/>
  <c r="L194" i="8"/>
  <c r="L20" i="8" s="1"/>
  <c r="O204" i="8"/>
  <c r="O30" i="8" s="1"/>
  <c r="Y184" i="8"/>
  <c r="Y10" i="8" s="1"/>
  <c r="Z204" i="8"/>
  <c r="Z30" i="8" s="1"/>
  <c r="V204" i="8"/>
  <c r="V30" i="8" s="1"/>
  <c r="S194" i="8"/>
  <c r="S20" i="8" s="1"/>
  <c r="T184" i="8"/>
  <c r="T10" i="8" s="1"/>
  <c r="X214" i="8"/>
  <c r="X40" i="8" s="1"/>
  <c r="U184" i="8"/>
  <c r="U10" i="8" s="1"/>
  <c r="R184" i="8"/>
  <c r="R10" i="8" s="1"/>
  <c r="H131" i="9"/>
  <c r="X122" i="8"/>
  <c r="X90" i="8"/>
  <c r="L184" i="8"/>
  <c r="L10" i="8" s="1"/>
  <c r="Z214" i="8"/>
  <c r="Z40" i="8" s="1"/>
  <c r="V214" i="8"/>
  <c r="V40" i="8" s="1"/>
  <c r="S204" i="8"/>
  <c r="S30" i="8" s="1"/>
  <c r="T194" i="8"/>
  <c r="T20" i="8" s="1"/>
  <c r="N214" i="8"/>
  <c r="N40" i="8" s="1"/>
  <c r="U214" i="8"/>
  <c r="U40" i="8" s="1"/>
  <c r="R194" i="8"/>
  <c r="R20" i="8" s="1"/>
  <c r="I109" i="8"/>
  <c r="I141" i="8"/>
  <c r="T204" i="8"/>
  <c r="T30" i="8" s="1"/>
  <c r="Z194" i="8"/>
  <c r="Z20" i="8" s="1"/>
  <c r="N184" i="8"/>
  <c r="N10" i="8" s="1"/>
  <c r="W214" i="8"/>
  <c r="W40" i="8" s="1"/>
  <c r="M204" i="8"/>
  <c r="M30" i="8" s="1"/>
  <c r="N194" i="8"/>
  <c r="N20" i="8" s="1"/>
  <c r="K262" i="9"/>
  <c r="K20" i="9" s="1"/>
  <c r="H121" i="10"/>
  <c r="O184" i="8"/>
  <c r="O10" i="8" s="1"/>
  <c r="Y194" i="8"/>
  <c r="Y20" i="8" s="1"/>
  <c r="W184" i="8"/>
  <c r="W10" i="8" s="1"/>
  <c r="P194" i="8"/>
  <c r="P20" i="8" s="1"/>
  <c r="K89" i="8"/>
  <c r="K121" i="8"/>
  <c r="M194" i="8"/>
  <c r="M20" i="8" s="1"/>
  <c r="I89" i="8"/>
  <c r="I121" i="8"/>
  <c r="X184" i="8"/>
  <c r="X10" i="8" s="1"/>
  <c r="Q184" i="8"/>
  <c r="Q10" i="8" s="1"/>
  <c r="Z184" i="8"/>
  <c r="Z10" i="8" s="1"/>
  <c r="Q194" i="8"/>
  <c r="Q20" i="8" s="1"/>
  <c r="V194" i="8"/>
  <c r="V20" i="8" s="1"/>
  <c r="H121" i="9"/>
  <c r="K109" i="8"/>
  <c r="K141" i="8"/>
  <c r="H128" i="8"/>
  <c r="F128" i="8" s="1"/>
  <c r="Y262" i="9"/>
  <c r="Y20" i="9" s="1"/>
  <c r="O214" i="8"/>
  <c r="O40" i="8" s="1"/>
  <c r="Y204" i="8"/>
  <c r="Y30" i="8" s="1"/>
  <c r="W194" i="8"/>
  <c r="W20" i="8" s="1"/>
  <c r="P204" i="8"/>
  <c r="P30" i="8" s="1"/>
  <c r="S184" i="8"/>
  <c r="S10" i="8" s="1"/>
  <c r="M184" i="8"/>
  <c r="M10" i="8" s="1"/>
  <c r="X194" i="8"/>
  <c r="X20" i="8" s="1"/>
  <c r="U194" i="8"/>
  <c r="U20" i="8" s="1"/>
  <c r="R214" i="8"/>
  <c r="R40" i="8" s="1"/>
  <c r="L204" i="8"/>
  <c r="L30" i="8" s="1"/>
  <c r="V184" i="8"/>
  <c r="V10" i="8" s="1"/>
  <c r="L214" i="8"/>
  <c r="L40" i="8" s="1"/>
  <c r="T214" i="8"/>
  <c r="T40" i="8" s="1"/>
  <c r="Q204" i="8"/>
  <c r="Q30" i="8" s="1"/>
  <c r="P151" i="11"/>
  <c r="P184" i="11" s="1"/>
  <c r="P184" i="8"/>
  <c r="P10" i="8" s="1"/>
  <c r="Q214" i="8"/>
  <c r="Q40" i="8" s="1"/>
  <c r="H138" i="8"/>
  <c r="F138" i="8" s="1"/>
  <c r="O194" i="8"/>
  <c r="O20" i="8" s="1"/>
  <c r="Y214" i="8"/>
  <c r="Y40" i="8" s="1"/>
  <c r="W204" i="8"/>
  <c r="W30" i="8" s="1"/>
  <c r="P214" i="8"/>
  <c r="P40" i="8" s="1"/>
  <c r="S214" i="8"/>
  <c r="S40" i="8" s="1"/>
  <c r="M214" i="8"/>
  <c r="M40" i="8" s="1"/>
  <c r="J109" i="8"/>
  <c r="J141" i="8"/>
  <c r="X204" i="8"/>
  <c r="X30" i="8" s="1"/>
  <c r="U204" i="8"/>
  <c r="U30" i="8" s="1"/>
  <c r="R204" i="8"/>
  <c r="R30" i="8" s="1"/>
  <c r="E133" i="8"/>
  <c r="G133" i="8" s="1"/>
  <c r="N132" i="8"/>
  <c r="V132" i="8"/>
  <c r="J132" i="8"/>
  <c r="O132" i="8"/>
  <c r="W132" i="8"/>
  <c r="K132" i="8"/>
  <c r="Y132" i="8"/>
  <c r="P132" i="8"/>
  <c r="X132" i="8"/>
  <c r="Q132" i="8"/>
  <c r="L132" i="8"/>
  <c r="T132" i="8"/>
  <c r="U132" i="8"/>
  <c r="Z132" i="8"/>
  <c r="I132" i="8"/>
  <c r="R132" i="8"/>
  <c r="S132" i="8"/>
  <c r="M132" i="8"/>
  <c r="Q143" i="8"/>
  <c r="Z143" i="8"/>
  <c r="O143" i="8"/>
  <c r="W143" i="8"/>
  <c r="T143" i="8"/>
  <c r="M143" i="8"/>
  <c r="U252" i="10"/>
  <c r="P252" i="10"/>
  <c r="O252" i="10"/>
  <c r="K268" i="8"/>
  <c r="T252" i="10"/>
  <c r="H262" i="9"/>
  <c r="W262" i="9"/>
  <c r="W20" i="9" s="1"/>
  <c r="X262" i="10"/>
  <c r="L262" i="9"/>
  <c r="L20" i="9" s="1"/>
  <c r="Z262" i="9"/>
  <c r="Z20" i="9" s="1"/>
  <c r="V99" i="10"/>
  <c r="F99" i="10" s="1"/>
  <c r="S262" i="10"/>
  <c r="S20" i="10" s="1"/>
  <c r="M252" i="10"/>
  <c r="S252" i="10"/>
  <c r="H258" i="8"/>
  <c r="J252" i="10"/>
  <c r="Q258" i="8"/>
  <c r="L252" i="10"/>
  <c r="N252" i="10"/>
  <c r="T262" i="10"/>
  <c r="V252" i="10"/>
  <c r="H252" i="10"/>
  <c r="X258" i="8"/>
  <c r="R252" i="10"/>
  <c r="S258" i="8"/>
  <c r="I252" i="10"/>
  <c r="M258" i="8"/>
  <c r="X252" i="10"/>
  <c r="Q252" i="10"/>
  <c r="R258" i="8"/>
  <c r="Z252" i="10"/>
  <c r="K252" i="10"/>
  <c r="T258" i="8"/>
  <c r="Z262" i="10"/>
  <c r="W252" i="10"/>
  <c r="J258" i="8"/>
  <c r="H262" i="10"/>
  <c r="L90" i="10"/>
  <c r="Z258" i="8"/>
  <c r="O258" i="8"/>
  <c r="V262" i="10"/>
  <c r="W262" i="10"/>
  <c r="K258" i="8"/>
  <c r="O262" i="10"/>
  <c r="I258" i="8"/>
  <c r="I262" i="10"/>
  <c r="P258" i="8"/>
  <c r="E258" i="11"/>
  <c r="Q262" i="10"/>
  <c r="U262" i="10"/>
  <c r="E259" i="8"/>
  <c r="G259" i="8" s="1"/>
  <c r="K262" i="10"/>
  <c r="E253" i="10"/>
  <c r="V258" i="8"/>
  <c r="Y258" i="8"/>
  <c r="M262" i="10"/>
  <c r="Y262" i="10"/>
  <c r="R262" i="10"/>
  <c r="L258" i="8"/>
  <c r="W258" i="8"/>
  <c r="N262" i="10"/>
  <c r="J262" i="10"/>
  <c r="E253" i="9"/>
  <c r="U258" i="8"/>
  <c r="L262" i="10"/>
  <c r="M262" i="9"/>
  <c r="M20" i="9" s="1"/>
  <c r="P262" i="9"/>
  <c r="P20" i="9" s="1"/>
  <c r="O262" i="9"/>
  <c r="O20" i="9" s="1"/>
  <c r="T262" i="9"/>
  <c r="T20" i="9" s="1"/>
  <c r="I262" i="9"/>
  <c r="I20" i="9" s="1"/>
  <c r="N262" i="9"/>
  <c r="N20" i="9" s="1"/>
  <c r="V262" i="9"/>
  <c r="V20" i="9" s="1"/>
  <c r="S262" i="9"/>
  <c r="S20" i="9" s="1"/>
  <c r="U262" i="9"/>
  <c r="U20" i="9" s="1"/>
  <c r="R262" i="9"/>
  <c r="R20" i="9" s="1"/>
  <c r="J262" i="9"/>
  <c r="J20" i="9" s="1"/>
  <c r="P90" i="9"/>
  <c r="Q262" i="9"/>
  <c r="Q20" i="9" s="1"/>
  <c r="Y268" i="8"/>
  <c r="T89" i="10"/>
  <c r="S90" i="9"/>
  <c r="W268" i="8"/>
  <c r="M268" i="8"/>
  <c r="R268" i="8"/>
  <c r="I268" i="8"/>
  <c r="H268" i="8"/>
  <c r="Z268" i="8"/>
  <c r="O110" i="10"/>
  <c r="N100" i="9"/>
  <c r="P268" i="8"/>
  <c r="O268" i="8"/>
  <c r="U268" i="8"/>
  <c r="X268" i="8"/>
  <c r="T268" i="8"/>
  <c r="J268" i="8"/>
  <c r="N268" i="8"/>
  <c r="Q268" i="8"/>
  <c r="V268" i="8"/>
  <c r="E268" i="11"/>
  <c r="E269" i="8"/>
  <c r="G269" i="8" s="1"/>
  <c r="S268" i="8"/>
  <c r="N90" i="8"/>
  <c r="C18" i="10"/>
  <c r="C27" i="10"/>
  <c r="C37" i="10"/>
  <c r="U100" i="9"/>
  <c r="O86" i="11"/>
  <c r="O119" i="11" s="1"/>
  <c r="N90" i="10"/>
  <c r="X86" i="11"/>
  <c r="X119" i="11" s="1"/>
  <c r="M86" i="11"/>
  <c r="M119" i="11" s="1"/>
  <c r="W86" i="11"/>
  <c r="W119" i="11" s="1"/>
  <c r="L86" i="11"/>
  <c r="L119" i="11" s="1"/>
  <c r="R86" i="11"/>
  <c r="R119" i="11" s="1"/>
  <c r="T86" i="11"/>
  <c r="T119" i="11" s="1"/>
  <c r="N86" i="11"/>
  <c r="N119" i="11" s="1"/>
  <c r="Q90" i="10"/>
  <c r="Y86" i="11"/>
  <c r="Y119" i="11" s="1"/>
  <c r="P86" i="11"/>
  <c r="P119" i="11" s="1"/>
  <c r="V86" i="11"/>
  <c r="V119" i="11" s="1"/>
  <c r="R190" i="9"/>
  <c r="Z190" i="9"/>
  <c r="Q190" i="9"/>
  <c r="S190" i="9"/>
  <c r="T190" i="9"/>
  <c r="U190" i="9"/>
  <c r="V190" i="9"/>
  <c r="W190" i="9"/>
  <c r="P190" i="9"/>
  <c r="X190" i="9"/>
  <c r="M190" i="9"/>
  <c r="O190" i="9"/>
  <c r="Y190" i="9"/>
  <c r="L190" i="9"/>
  <c r="N190" i="9"/>
  <c r="H227" i="8"/>
  <c r="R100" i="8"/>
  <c r="L184" i="9"/>
  <c r="T184" i="9"/>
  <c r="P184" i="9"/>
  <c r="Y184" i="9"/>
  <c r="Q184" i="9"/>
  <c r="Z184" i="9"/>
  <c r="R184" i="9"/>
  <c r="V184" i="9"/>
  <c r="W184" i="9"/>
  <c r="X184" i="9"/>
  <c r="O184" i="9"/>
  <c r="S184" i="9"/>
  <c r="M184" i="9"/>
  <c r="U184" i="9"/>
  <c r="N184" i="9"/>
  <c r="M224" i="11"/>
  <c r="M257" i="11" s="1"/>
  <c r="Q224" i="11"/>
  <c r="Q257" i="11" s="1"/>
  <c r="R224" i="11"/>
  <c r="R257" i="11" s="1"/>
  <c r="X224" i="11"/>
  <c r="X257" i="11" s="1"/>
  <c r="N224" i="11"/>
  <c r="N257" i="11" s="1"/>
  <c r="S224" i="11"/>
  <c r="S257" i="11" s="1"/>
  <c r="O224" i="11"/>
  <c r="O257" i="11" s="1"/>
  <c r="N225" i="11"/>
  <c r="Z224" i="11"/>
  <c r="Z257" i="11" s="1"/>
  <c r="U224" i="11"/>
  <c r="U257" i="11" s="1"/>
  <c r="T224" i="11"/>
  <c r="T257" i="11" s="1"/>
  <c r="V224" i="11"/>
  <c r="V257" i="11" s="1"/>
  <c r="L224" i="11"/>
  <c r="L257" i="11" s="1"/>
  <c r="W224" i="11"/>
  <c r="W257" i="11" s="1"/>
  <c r="Y224" i="11"/>
  <c r="Y257" i="11" s="1"/>
  <c r="P224" i="11"/>
  <c r="P257" i="11" s="1"/>
  <c r="M90" i="10"/>
  <c r="W90" i="8"/>
  <c r="P184" i="10"/>
  <c r="Q272" i="10"/>
  <c r="Y272" i="10"/>
  <c r="O272" i="10"/>
  <c r="X272" i="10"/>
  <c r="P272" i="10"/>
  <c r="Z272" i="10"/>
  <c r="L272" i="10"/>
  <c r="U272" i="10"/>
  <c r="R272" i="10"/>
  <c r="S272" i="10"/>
  <c r="M272" i="10"/>
  <c r="N272" i="10"/>
  <c r="T272" i="10"/>
  <c r="V272" i="10"/>
  <c r="W272" i="10"/>
  <c r="L110" i="8"/>
  <c r="L143" i="8" s="1"/>
  <c r="W100" i="10"/>
  <c r="S90" i="10"/>
  <c r="S100" i="10"/>
  <c r="M100" i="10"/>
  <c r="N110" i="8"/>
  <c r="N143" i="8" s="1"/>
  <c r="V90" i="10"/>
  <c r="Y100" i="8"/>
  <c r="U110" i="9"/>
  <c r="R90" i="8"/>
  <c r="H194" i="8"/>
  <c r="Q110" i="10"/>
  <c r="T90" i="9"/>
  <c r="U100" i="10"/>
  <c r="L90" i="9"/>
  <c r="W100" i="8"/>
  <c r="V110" i="10"/>
  <c r="H247" i="9"/>
  <c r="S110" i="8"/>
  <c r="S143" i="8" s="1"/>
  <c r="K205" i="9"/>
  <c r="O205" i="9"/>
  <c r="W205" i="9"/>
  <c r="P205" i="9"/>
  <c r="X205" i="9"/>
  <c r="Q205" i="9"/>
  <c r="Y205" i="9"/>
  <c r="M205" i="9"/>
  <c r="N205" i="9"/>
  <c r="R205" i="9"/>
  <c r="L205" i="9"/>
  <c r="S205" i="9"/>
  <c r="Z205" i="9"/>
  <c r="T205" i="9"/>
  <c r="U205" i="9"/>
  <c r="V205" i="9"/>
  <c r="L272" i="9"/>
  <c r="L30" i="9" s="1"/>
  <c r="S272" i="9"/>
  <c r="S30" i="9" s="1"/>
  <c r="P272" i="9"/>
  <c r="P30" i="9" s="1"/>
  <c r="X272" i="9"/>
  <c r="X30" i="9" s="1"/>
  <c r="N272" i="9"/>
  <c r="N30" i="9" s="1"/>
  <c r="Y272" i="9"/>
  <c r="Y30" i="9" s="1"/>
  <c r="T272" i="9"/>
  <c r="T30" i="9" s="1"/>
  <c r="Z272" i="9"/>
  <c r="Z30" i="9" s="1"/>
  <c r="M272" i="9"/>
  <c r="M30" i="9" s="1"/>
  <c r="U272" i="9"/>
  <c r="U30" i="9" s="1"/>
  <c r="R272" i="9"/>
  <c r="R30" i="9" s="1"/>
  <c r="V272" i="9"/>
  <c r="V30" i="9" s="1"/>
  <c r="Q272" i="9"/>
  <c r="Q30" i="9" s="1"/>
  <c r="W272" i="9"/>
  <c r="W30" i="9" s="1"/>
  <c r="O272" i="9"/>
  <c r="O30" i="9" s="1"/>
  <c r="R110" i="8"/>
  <c r="R143" i="8" s="1"/>
  <c r="Y110" i="10"/>
  <c r="Z110" i="9"/>
  <c r="H185" i="9"/>
  <c r="U100" i="8"/>
  <c r="M90" i="8"/>
  <c r="H214" i="8"/>
  <c r="K185" i="9"/>
  <c r="M185" i="9"/>
  <c r="U185" i="9"/>
  <c r="S185" i="9"/>
  <c r="T185" i="9"/>
  <c r="L185" i="9"/>
  <c r="V185" i="9"/>
  <c r="W185" i="9"/>
  <c r="X185" i="9"/>
  <c r="Y185" i="9"/>
  <c r="Z185" i="9"/>
  <c r="P185" i="9"/>
  <c r="Q185" i="9"/>
  <c r="R185" i="9"/>
  <c r="O185" i="9"/>
  <c r="N185" i="9"/>
  <c r="H237" i="9"/>
  <c r="H204" i="8"/>
  <c r="C37" i="9"/>
  <c r="P252" i="9"/>
  <c r="X252" i="9"/>
  <c r="R252" i="9"/>
  <c r="Z252" i="9"/>
  <c r="N252" i="9"/>
  <c r="V252" i="9"/>
  <c r="O252" i="9"/>
  <c r="W252" i="9"/>
  <c r="U252" i="9"/>
  <c r="Y252" i="9"/>
  <c r="Q252" i="9"/>
  <c r="L252" i="9"/>
  <c r="M252" i="9"/>
  <c r="T252" i="9"/>
  <c r="S252" i="9"/>
  <c r="S86" i="11"/>
  <c r="S119" i="11" s="1"/>
  <c r="Z86" i="11"/>
  <c r="Z119" i="11" s="1"/>
  <c r="U110" i="10"/>
  <c r="L100" i="8"/>
  <c r="O100" i="10"/>
  <c r="N100" i="8"/>
  <c r="L100" i="10"/>
  <c r="Z100" i="10"/>
  <c r="Z90" i="10"/>
  <c r="L110" i="10"/>
  <c r="O100" i="8"/>
  <c r="O90" i="8"/>
  <c r="T90" i="8"/>
  <c r="Q100" i="10"/>
  <c r="K205" i="8"/>
  <c r="K31" i="8" s="1"/>
  <c r="H247" i="8"/>
  <c r="F247" i="8" s="1"/>
  <c r="S110" i="9"/>
  <c r="X110" i="8"/>
  <c r="X143" i="8" s="1"/>
  <c r="H184" i="8"/>
  <c r="U90" i="10"/>
  <c r="U110" i="8"/>
  <c r="U143" i="8" s="1"/>
  <c r="N110" i="10"/>
  <c r="V110" i="8"/>
  <c r="V143" i="8" s="1"/>
  <c r="S90" i="8"/>
  <c r="T100" i="10"/>
  <c r="Z90" i="9"/>
  <c r="Y110" i="8"/>
  <c r="Y143" i="8" s="1"/>
  <c r="Q86" i="11"/>
  <c r="Q119" i="11" s="1"/>
  <c r="U86" i="11"/>
  <c r="U119" i="11" s="1"/>
  <c r="P90" i="10"/>
  <c r="Y110" i="9"/>
  <c r="Q100" i="8"/>
  <c r="S100" i="8"/>
  <c r="R110" i="9"/>
  <c r="X100" i="10"/>
  <c r="H237" i="8"/>
  <c r="Q90" i="8"/>
  <c r="P238" i="9"/>
  <c r="N228" i="9"/>
  <c r="Z238" i="9"/>
  <c r="U228" i="9"/>
  <c r="X238" i="9"/>
  <c r="S228" i="9"/>
  <c r="V238" i="9"/>
  <c r="P228" i="9"/>
  <c r="N238" i="10"/>
  <c r="X228" i="9"/>
  <c r="O238" i="9"/>
  <c r="V228" i="9"/>
  <c r="Z228" i="9"/>
  <c r="R238" i="9"/>
  <c r="T238" i="9"/>
  <c r="M228" i="9"/>
  <c r="M100" i="9"/>
  <c r="O90" i="9"/>
  <c r="W100" i="9"/>
  <c r="N90" i="9"/>
  <c r="P100" i="9"/>
  <c r="U90" i="9"/>
  <c r="Q100" i="9"/>
  <c r="O100" i="9"/>
  <c r="S100" i="9"/>
  <c r="W90" i="9"/>
  <c r="M90" i="9"/>
  <c r="V90" i="9"/>
  <c r="Q90" i="9"/>
  <c r="T100" i="9"/>
  <c r="X90" i="9"/>
  <c r="X100" i="9"/>
  <c r="Y100" i="9"/>
  <c r="K195" i="8"/>
  <c r="K21" i="8" s="1"/>
  <c r="H205" i="9"/>
  <c r="J205" i="9"/>
  <c r="I205" i="9"/>
  <c r="J185" i="9"/>
  <c r="I185" i="9"/>
  <c r="H252" i="9"/>
  <c r="J252" i="9"/>
  <c r="I252" i="9"/>
  <c r="E206" i="10"/>
  <c r="C238" i="8"/>
  <c r="C237" i="10"/>
  <c r="C237" i="11"/>
  <c r="C237" i="9"/>
  <c r="G237" i="9" s="1"/>
  <c r="C281" i="8"/>
  <c r="C280" i="10"/>
  <c r="C280" i="11"/>
  <c r="C280" i="9"/>
  <c r="J225" i="11"/>
  <c r="C248" i="8"/>
  <c r="C247" i="11"/>
  <c r="C247" i="10"/>
  <c r="C247" i="9"/>
  <c r="K224" i="11"/>
  <c r="K257" i="11" s="1"/>
  <c r="J224" i="11"/>
  <c r="J257" i="11" s="1"/>
  <c r="I224" i="11"/>
  <c r="I257" i="11" s="1"/>
  <c r="H224" i="11"/>
  <c r="H190" i="10"/>
  <c r="C228" i="8"/>
  <c r="C227" i="10"/>
  <c r="X225" i="11" s="1"/>
  <c r="C227" i="11"/>
  <c r="C227" i="9"/>
  <c r="P226" i="15" s="1"/>
  <c r="I225" i="11"/>
  <c r="E186" i="10"/>
  <c r="G186" i="10" s="1"/>
  <c r="C271" i="8"/>
  <c r="C270" i="11"/>
  <c r="C270" i="10"/>
  <c r="C270" i="9"/>
  <c r="I272" i="9"/>
  <c r="I30" i="9" s="1"/>
  <c r="J272" i="9"/>
  <c r="J30" i="9" s="1"/>
  <c r="H272" i="9"/>
  <c r="K272" i="9"/>
  <c r="K30" i="9" s="1"/>
  <c r="H272" i="10"/>
  <c r="K272" i="10"/>
  <c r="J272" i="10"/>
  <c r="I272" i="10"/>
  <c r="C261" i="8"/>
  <c r="C260" i="11"/>
  <c r="C260" i="10"/>
  <c r="C260" i="9"/>
  <c r="C108" i="11"/>
  <c r="C108" i="10"/>
  <c r="C108" i="9"/>
  <c r="H205" i="10"/>
  <c r="C193" i="8"/>
  <c r="C192" i="11"/>
  <c r="C192" i="10"/>
  <c r="C192" i="9"/>
  <c r="T53" i="11"/>
  <c r="H185" i="10"/>
  <c r="C89" i="10"/>
  <c r="C89" i="11"/>
  <c r="C89" i="9"/>
  <c r="M88" i="15" s="1"/>
  <c r="M121" i="15" s="1"/>
  <c r="C160" i="8"/>
  <c r="C159" i="10"/>
  <c r="E159" i="10" s="1"/>
  <c r="G159" i="10" s="1"/>
  <c r="C159" i="11"/>
  <c r="C159" i="9"/>
  <c r="C75" i="8"/>
  <c r="C39" i="8" s="1"/>
  <c r="C74" i="11"/>
  <c r="C74" i="10"/>
  <c r="G74" i="10" s="1"/>
  <c r="C74" i="9"/>
  <c r="G74" i="9" s="1"/>
  <c r="C170" i="8"/>
  <c r="C169" i="11"/>
  <c r="C169" i="10"/>
  <c r="E169" i="10" s="1"/>
  <c r="G169" i="10" s="1"/>
  <c r="C169" i="9"/>
  <c r="E169" i="9" s="1"/>
  <c r="G169" i="9" s="1"/>
  <c r="E206" i="9"/>
  <c r="G206" i="9" s="1"/>
  <c r="E211" i="11"/>
  <c r="C98" i="10"/>
  <c r="C98" i="11"/>
  <c r="C98" i="9"/>
  <c r="G98" i="9" s="1"/>
  <c r="F98" i="9" s="1"/>
  <c r="I86" i="11"/>
  <c r="I119" i="11" s="1"/>
  <c r="K184" i="9"/>
  <c r="I184" i="9"/>
  <c r="J184" i="9"/>
  <c r="C123" i="8"/>
  <c r="C122" i="10"/>
  <c r="E122" i="10" s="1"/>
  <c r="C122" i="11"/>
  <c r="C122" i="9"/>
  <c r="E122" i="9" s="1"/>
  <c r="C143" i="8"/>
  <c r="C142" i="11"/>
  <c r="C142" i="10"/>
  <c r="E142" i="10" s="1"/>
  <c r="C142" i="9"/>
  <c r="E142" i="9" s="1"/>
  <c r="C55" i="10"/>
  <c r="G55" i="10" s="1"/>
  <c r="C55" i="11"/>
  <c r="C55" i="9"/>
  <c r="H204" i="10"/>
  <c r="C133" i="8"/>
  <c r="C132" i="10"/>
  <c r="E132" i="10" s="1"/>
  <c r="C132" i="11"/>
  <c r="C132" i="9"/>
  <c r="E132" i="9" s="1"/>
  <c r="C65" i="8"/>
  <c r="C29" i="8" s="1"/>
  <c r="C64" i="11"/>
  <c r="C64" i="10"/>
  <c r="G64" i="10" s="1"/>
  <c r="C64" i="9"/>
  <c r="G64" i="9" s="1"/>
  <c r="J86" i="11"/>
  <c r="J119" i="11" s="1"/>
  <c r="H205" i="8"/>
  <c r="H184" i="9"/>
  <c r="C213" i="8"/>
  <c r="E211" i="10" s="1"/>
  <c r="G211" i="10" s="1"/>
  <c r="C212" i="10"/>
  <c r="C212" i="11"/>
  <c r="C212" i="9"/>
  <c r="C203" i="8"/>
  <c r="C202" i="11"/>
  <c r="C202" i="10"/>
  <c r="C202" i="9"/>
  <c r="C179" i="11"/>
  <c r="C179" i="10"/>
  <c r="E179" i="10" s="1"/>
  <c r="C179" i="9"/>
  <c r="C180" i="8"/>
  <c r="K86" i="11"/>
  <c r="K119" i="11" s="1"/>
  <c r="K185" i="8"/>
  <c r="K11" i="8" s="1"/>
  <c r="I185" i="8"/>
  <c r="I11" i="8" s="1"/>
  <c r="H238" i="10"/>
  <c r="I195" i="8"/>
  <c r="I21" i="8" s="1"/>
  <c r="I205" i="8"/>
  <c r="I31" i="8" s="1"/>
  <c r="J195" i="8"/>
  <c r="J21" i="8" s="1"/>
  <c r="C109" i="8"/>
  <c r="C99" i="8"/>
  <c r="C90" i="8"/>
  <c r="H89" i="9"/>
  <c r="H99" i="9"/>
  <c r="K196" i="8"/>
  <c r="K22" i="8" s="1"/>
  <c r="E212" i="8"/>
  <c r="E212" i="15" s="1"/>
  <c r="K206" i="8"/>
  <c r="K32" i="8" s="1"/>
  <c r="K186" i="8"/>
  <c r="K12" i="8" s="1"/>
  <c r="H106" i="8"/>
  <c r="F106" i="8" s="1"/>
  <c r="H96" i="8"/>
  <c r="F96" i="8" s="1"/>
  <c r="H86" i="8"/>
  <c r="F169" i="8" l="1"/>
  <c r="Z123" i="8"/>
  <c r="Y88" i="15"/>
  <c r="Y121" i="15" s="1"/>
  <c r="E202" i="9"/>
  <c r="E202" i="11"/>
  <c r="W258" i="10"/>
  <c r="O123" i="8"/>
  <c r="W158" i="15"/>
  <c r="W191" i="15" s="1"/>
  <c r="R123" i="8"/>
  <c r="J158" i="15"/>
  <c r="J191" i="15" s="1"/>
  <c r="L88" i="15"/>
  <c r="L121" i="15" s="1"/>
  <c r="J88" i="15"/>
  <c r="J121" i="15" s="1"/>
  <c r="Q123" i="8"/>
  <c r="N123" i="8"/>
  <c r="V123" i="8"/>
  <c r="O158" i="15"/>
  <c r="O191" i="15" s="1"/>
  <c r="S158" i="15"/>
  <c r="S191" i="15" s="1"/>
  <c r="K158" i="15"/>
  <c r="K191" i="15" s="1"/>
  <c r="Y123" i="8"/>
  <c r="Y226" i="15"/>
  <c r="N88" i="15"/>
  <c r="N121" i="15" s="1"/>
  <c r="Z158" i="15"/>
  <c r="Z191" i="15" s="1"/>
  <c r="S123" i="8"/>
  <c r="T123" i="8"/>
  <c r="M123" i="8"/>
  <c r="W123" i="8"/>
  <c r="X123" i="8"/>
  <c r="V158" i="15"/>
  <c r="V191" i="15" s="1"/>
  <c r="L123" i="8"/>
  <c r="S88" i="15"/>
  <c r="S121" i="15" s="1"/>
  <c r="E202" i="10"/>
  <c r="G202" i="10" s="1"/>
  <c r="E203" i="8"/>
  <c r="E203" i="15" s="1"/>
  <c r="G202" i="8"/>
  <c r="E192" i="11"/>
  <c r="G17" i="8"/>
  <c r="X273" i="10"/>
  <c r="U258" i="9"/>
  <c r="U16" i="9" s="1"/>
  <c r="I258" i="9"/>
  <c r="M258" i="9"/>
  <c r="M16" i="9" s="1"/>
  <c r="X258" i="9"/>
  <c r="X16" i="9" s="1"/>
  <c r="G16" i="9"/>
  <c r="R258" i="9"/>
  <c r="R16" i="9" s="1"/>
  <c r="P258" i="9"/>
  <c r="V258" i="9"/>
  <c r="V16" i="9" s="1"/>
  <c r="S258" i="9"/>
  <c r="S16" i="9" s="1"/>
  <c r="W258" i="9"/>
  <c r="W16" i="9" s="1"/>
  <c r="J258" i="9"/>
  <c r="N258" i="9"/>
  <c r="N16" i="9" s="1"/>
  <c r="H258" i="9"/>
  <c r="H258" i="10"/>
  <c r="H16" i="10" s="1"/>
  <c r="Y258" i="9"/>
  <c r="Y16" i="9" s="1"/>
  <c r="O258" i="9"/>
  <c r="O16" i="9" s="1"/>
  <c r="L258" i="9"/>
  <c r="Q258" i="9"/>
  <c r="X258" i="10"/>
  <c r="X16" i="10" s="1"/>
  <c r="K258" i="9"/>
  <c r="Z258" i="9"/>
  <c r="Z16" i="9" s="1"/>
  <c r="T258" i="9"/>
  <c r="T16" i="9" s="1"/>
  <c r="Q258" i="10"/>
  <c r="K258" i="10"/>
  <c r="K16" i="10" s="1"/>
  <c r="S258" i="10"/>
  <c r="S16" i="10" s="1"/>
  <c r="P258" i="10"/>
  <c r="P16" i="10" s="1"/>
  <c r="L258" i="10"/>
  <c r="Z258" i="10"/>
  <c r="Z16" i="10" s="1"/>
  <c r="N258" i="10"/>
  <c r="N16" i="10" s="1"/>
  <c r="M258" i="10"/>
  <c r="M16" i="10" s="1"/>
  <c r="O258" i="10"/>
  <c r="V258" i="10"/>
  <c r="V16" i="10" s="1"/>
  <c r="G27" i="8"/>
  <c r="I258" i="10"/>
  <c r="I16" i="10" s="1"/>
  <c r="T258" i="10"/>
  <c r="T16" i="10" s="1"/>
  <c r="U258" i="10"/>
  <c r="U16" i="10" s="1"/>
  <c r="J258" i="10"/>
  <c r="R258" i="10"/>
  <c r="R16" i="10" s="1"/>
  <c r="Y258" i="10"/>
  <c r="E269" i="9"/>
  <c r="G269" i="9" s="1"/>
  <c r="K279" i="8"/>
  <c r="T279" i="8"/>
  <c r="H279" i="8"/>
  <c r="S273" i="9"/>
  <c r="S31" i="9" s="1"/>
  <c r="K273" i="9"/>
  <c r="K31" i="9" s="1"/>
  <c r="W279" i="8"/>
  <c r="L279" i="8"/>
  <c r="J273" i="9"/>
  <c r="J31" i="9" s="1"/>
  <c r="V273" i="10"/>
  <c r="E259" i="10"/>
  <c r="P259" i="10" s="1"/>
  <c r="E259" i="9"/>
  <c r="J259" i="9" s="1"/>
  <c r="F159" i="8"/>
  <c r="R151" i="11"/>
  <c r="R184" i="11" s="1"/>
  <c r="R10" i="11" s="1"/>
  <c r="G258" i="15"/>
  <c r="G16" i="15" s="1"/>
  <c r="F238" i="10"/>
  <c r="L12" i="15"/>
  <c r="V12" i="15"/>
  <c r="G25" i="11"/>
  <c r="G160" i="8"/>
  <c r="H160" i="8"/>
  <c r="N160" i="8"/>
  <c r="S160" i="8"/>
  <c r="L160" i="8"/>
  <c r="X160" i="8"/>
  <c r="O160" i="8"/>
  <c r="Z160" i="8"/>
  <c r="W160" i="8"/>
  <c r="V160" i="8"/>
  <c r="U160" i="8"/>
  <c r="T160" i="8"/>
  <c r="Y160" i="8"/>
  <c r="I160" i="8"/>
  <c r="J160" i="8"/>
  <c r="K160" i="8"/>
  <c r="P160" i="8"/>
  <c r="Q160" i="8"/>
  <c r="M160" i="8"/>
  <c r="R160" i="8"/>
  <c r="V170" i="8"/>
  <c r="Z170" i="8"/>
  <c r="K170" i="8"/>
  <c r="R170" i="8"/>
  <c r="L170" i="8"/>
  <c r="X170" i="8"/>
  <c r="P170" i="8"/>
  <c r="Y170" i="8"/>
  <c r="I170" i="8"/>
  <c r="T170" i="8"/>
  <c r="N170" i="8"/>
  <c r="J170" i="8"/>
  <c r="M170" i="8"/>
  <c r="W170" i="8"/>
  <c r="H170" i="8"/>
  <c r="O170" i="8"/>
  <c r="U170" i="8"/>
  <c r="G170" i="8"/>
  <c r="S170" i="8"/>
  <c r="Q170" i="8"/>
  <c r="G180" i="8"/>
  <c r="T10" i="15"/>
  <c r="O10" i="15"/>
  <c r="U13" i="15"/>
  <c r="O13" i="15"/>
  <c r="S10" i="15"/>
  <c r="V10" i="15"/>
  <c r="G278" i="15"/>
  <c r="K12" i="15"/>
  <c r="P14" i="15"/>
  <c r="L10" i="15"/>
  <c r="V13" i="15"/>
  <c r="Y12" i="15"/>
  <c r="N13" i="15"/>
  <c r="J13" i="15"/>
  <c r="X12" i="15"/>
  <c r="K14" i="15"/>
  <c r="W12" i="15"/>
  <c r="G10" i="9"/>
  <c r="P10" i="15"/>
  <c r="P13" i="15"/>
  <c r="G246" i="11"/>
  <c r="Y14" i="15"/>
  <c r="P12" i="15"/>
  <c r="U11" i="15"/>
  <c r="G11" i="11"/>
  <c r="G258" i="11"/>
  <c r="G16" i="11" s="1"/>
  <c r="G22" i="11"/>
  <c r="G278" i="11"/>
  <c r="T14" i="15"/>
  <c r="I12" i="15"/>
  <c r="P11" i="15"/>
  <c r="M12" i="15"/>
  <c r="X10" i="15"/>
  <c r="W10" i="15"/>
  <c r="M11" i="15"/>
  <c r="T12" i="15"/>
  <c r="J12" i="15"/>
  <c r="F53" i="15"/>
  <c r="K19" i="12" s="1"/>
  <c r="K62" i="12" s="1"/>
  <c r="O11" i="15"/>
  <c r="W11" i="15"/>
  <c r="M14" i="15"/>
  <c r="U14" i="15"/>
  <c r="Q10" i="15"/>
  <c r="O12" i="15"/>
  <c r="S12" i="15"/>
  <c r="W13" i="15"/>
  <c r="I11" i="15"/>
  <c r="S13" i="15"/>
  <c r="S14" i="15"/>
  <c r="J11" i="15"/>
  <c r="I13" i="15"/>
  <c r="Q14" i="15"/>
  <c r="N12" i="15"/>
  <c r="U12" i="15"/>
  <c r="Y10" i="15"/>
  <c r="X13" i="15"/>
  <c r="R10" i="15"/>
  <c r="N10" i="15"/>
  <c r="K13" i="15"/>
  <c r="E179" i="9"/>
  <c r="G179" i="9" s="1"/>
  <c r="G178" i="11"/>
  <c r="G211" i="11" s="1"/>
  <c r="G178" i="15"/>
  <c r="G211" i="15" s="1"/>
  <c r="G88" i="15"/>
  <c r="G121" i="15" s="1"/>
  <c r="G121" i="9"/>
  <c r="F121" i="9" s="1"/>
  <c r="F88" i="9"/>
  <c r="G55" i="9"/>
  <c r="G55" i="11" s="1"/>
  <c r="G56" i="11"/>
  <c r="G56" i="15"/>
  <c r="G54" i="11"/>
  <c r="H54" i="15"/>
  <c r="Z54" i="15"/>
  <c r="V56" i="15"/>
  <c r="U54" i="15"/>
  <c r="N56" i="15"/>
  <c r="W56" i="15"/>
  <c r="V54" i="15"/>
  <c r="P54" i="15"/>
  <c r="O54" i="15"/>
  <c r="P56" i="15"/>
  <c r="I54" i="15"/>
  <c r="G54" i="15"/>
  <c r="M54" i="15"/>
  <c r="R54" i="15"/>
  <c r="S54" i="15"/>
  <c r="X54" i="15"/>
  <c r="T54" i="15"/>
  <c r="Q56" i="15"/>
  <c r="K54" i="15"/>
  <c r="U56" i="15"/>
  <c r="O56" i="15"/>
  <c r="W54" i="15"/>
  <c r="M56" i="15"/>
  <c r="J56" i="15"/>
  <c r="H56" i="15"/>
  <c r="L54" i="15"/>
  <c r="S56" i="15"/>
  <c r="J54" i="15"/>
  <c r="T56" i="15"/>
  <c r="X56" i="15"/>
  <c r="R56" i="15"/>
  <c r="Y54" i="15"/>
  <c r="I56" i="15"/>
  <c r="N54" i="15"/>
  <c r="L56" i="15"/>
  <c r="K56" i="15"/>
  <c r="Y56" i="15"/>
  <c r="Z56" i="15"/>
  <c r="Q54" i="15"/>
  <c r="G131" i="9"/>
  <c r="F131" i="9" s="1"/>
  <c r="G158" i="11"/>
  <c r="G191" i="11" s="1"/>
  <c r="F237" i="9"/>
  <c r="Y11" i="15"/>
  <c r="G247" i="9"/>
  <c r="F247" i="9" s="1"/>
  <c r="G246" i="15"/>
  <c r="M10" i="15"/>
  <c r="G115" i="15"/>
  <c r="F115" i="15" s="1"/>
  <c r="L13" i="12" s="1"/>
  <c r="F82" i="15"/>
  <c r="L56" i="12" s="1"/>
  <c r="Z93" i="15"/>
  <c r="Z126" i="15" s="1"/>
  <c r="G89" i="9"/>
  <c r="G122" i="9" s="1"/>
  <c r="R88" i="15"/>
  <c r="R121" i="15" s="1"/>
  <c r="Z88" i="15"/>
  <c r="Z121" i="15" s="1"/>
  <c r="P88" i="15"/>
  <c r="P121" i="15" s="1"/>
  <c r="G88" i="11"/>
  <c r="G121" i="11" s="1"/>
  <c r="K88" i="15"/>
  <c r="K121" i="15" s="1"/>
  <c r="Q88" i="15"/>
  <c r="Q121" i="15" s="1"/>
  <c r="U88" i="15"/>
  <c r="U121" i="15" s="1"/>
  <c r="O88" i="15"/>
  <c r="O121" i="15" s="1"/>
  <c r="L13" i="15"/>
  <c r="R13" i="15"/>
  <c r="U10" i="15"/>
  <c r="V14" i="15"/>
  <c r="S11" i="15"/>
  <c r="X11" i="15"/>
  <c r="W14" i="15"/>
  <c r="S226" i="15"/>
  <c r="J226" i="15"/>
  <c r="H158" i="15"/>
  <c r="H191" i="15" s="1"/>
  <c r="V88" i="15"/>
  <c r="V121" i="15" s="1"/>
  <c r="G15" i="11"/>
  <c r="F223" i="15"/>
  <c r="N59" i="12" s="1"/>
  <c r="G256" i="15"/>
  <c r="G73" i="11"/>
  <c r="F97" i="9"/>
  <c r="G130" i="9"/>
  <c r="F130" i="9" s="1"/>
  <c r="G108" i="9"/>
  <c r="G106" i="11"/>
  <c r="G139" i="11" s="1"/>
  <c r="G35" i="11" s="1"/>
  <c r="G107" i="11"/>
  <c r="G140" i="11" s="1"/>
  <c r="G105" i="15"/>
  <c r="G138" i="15" s="1"/>
  <c r="G106" i="15"/>
  <c r="G139" i="15" s="1"/>
  <c r="G35" i="15" s="1"/>
  <c r="G107" i="15"/>
  <c r="G140" i="15" s="1"/>
  <c r="Z12" i="15"/>
  <c r="V11" i="15"/>
  <c r="N14" i="15"/>
  <c r="R11" i="15"/>
  <c r="L14" i="15"/>
  <c r="M226" i="15"/>
  <c r="G13" i="11"/>
  <c r="G73" i="15"/>
  <c r="R12" i="15"/>
  <c r="X14" i="15"/>
  <c r="O14" i="15"/>
  <c r="R14" i="15"/>
  <c r="Z11" i="15"/>
  <c r="M13" i="15"/>
  <c r="Q13" i="15"/>
  <c r="W88" i="15"/>
  <c r="W121" i="15" s="1"/>
  <c r="T88" i="15"/>
  <c r="T121" i="15" s="1"/>
  <c r="G14" i="11"/>
  <c r="F84" i="15"/>
  <c r="L58" i="12" s="1"/>
  <c r="Z13" i="15"/>
  <c r="N11" i="15"/>
  <c r="T11" i="15"/>
  <c r="Z10" i="15"/>
  <c r="G116" i="15"/>
  <c r="F116" i="15" s="1"/>
  <c r="L14" i="12" s="1"/>
  <c r="F83" i="15"/>
  <c r="L57" i="12" s="1"/>
  <c r="E159" i="9"/>
  <c r="K159" i="9" s="1"/>
  <c r="L158" i="15"/>
  <c r="L191" i="15" s="1"/>
  <c r="U158" i="15"/>
  <c r="U191" i="15" s="1"/>
  <c r="P158" i="15"/>
  <c r="P191" i="15" s="1"/>
  <c r="Q158" i="15"/>
  <c r="Q191" i="15" s="1"/>
  <c r="N158" i="15"/>
  <c r="N191" i="15" s="1"/>
  <c r="G158" i="15"/>
  <c r="G191" i="15" s="1"/>
  <c r="I158" i="15"/>
  <c r="M158" i="15"/>
  <c r="M191" i="15" s="1"/>
  <c r="Y158" i="15"/>
  <c r="Y191" i="15" s="1"/>
  <c r="R158" i="15"/>
  <c r="R191" i="15" s="1"/>
  <c r="J231" i="15"/>
  <c r="J264" i="15" s="1"/>
  <c r="G227" i="9"/>
  <c r="F227" i="9" s="1"/>
  <c r="U226" i="15"/>
  <c r="I226" i="15"/>
  <c r="N226" i="15"/>
  <c r="T226" i="15"/>
  <c r="H226" i="15"/>
  <c r="R226" i="15"/>
  <c r="K226" i="15"/>
  <c r="G226" i="15"/>
  <c r="G226" i="11"/>
  <c r="V226" i="15"/>
  <c r="W226" i="15"/>
  <c r="L226" i="15"/>
  <c r="O226" i="15"/>
  <c r="Z226" i="15"/>
  <c r="Y13" i="15"/>
  <c r="Z14" i="15"/>
  <c r="T13" i="15"/>
  <c r="L11" i="15"/>
  <c r="T158" i="15"/>
  <c r="T191" i="15" s="1"/>
  <c r="Q226" i="15"/>
  <c r="X226" i="15"/>
  <c r="X88" i="15"/>
  <c r="X121" i="15" s="1"/>
  <c r="X158" i="15"/>
  <c r="X191" i="15" s="1"/>
  <c r="K10" i="15"/>
  <c r="G12" i="11"/>
  <c r="G15" i="15"/>
  <c r="G22" i="15"/>
  <c r="F219" i="15"/>
  <c r="N55" i="12" s="1"/>
  <c r="G252" i="15"/>
  <c r="F252" i="15" s="1"/>
  <c r="N12" i="12" s="1"/>
  <c r="J10" i="15"/>
  <c r="G10" i="11"/>
  <c r="F222" i="15"/>
  <c r="N58" i="12" s="1"/>
  <c r="G255" i="15"/>
  <c r="F255" i="15" s="1"/>
  <c r="N15" i="12" s="1"/>
  <c r="G21" i="11"/>
  <c r="G105" i="11"/>
  <c r="G138" i="11" s="1"/>
  <c r="K11" i="15"/>
  <c r="F221" i="15"/>
  <c r="N57" i="12" s="1"/>
  <c r="G254" i="15"/>
  <c r="F254" i="15" s="1"/>
  <c r="N14" i="12" s="1"/>
  <c r="F220" i="15"/>
  <c r="N56" i="12" s="1"/>
  <c r="G253" i="15"/>
  <c r="I10" i="15"/>
  <c r="G21" i="15"/>
  <c r="G25" i="15"/>
  <c r="G114" i="15"/>
  <c r="F114" i="15" s="1"/>
  <c r="L12" i="12" s="1"/>
  <c r="F81" i="15"/>
  <c r="L55" i="12" s="1"/>
  <c r="F110" i="10"/>
  <c r="G94" i="11"/>
  <c r="G127" i="11" s="1"/>
  <c r="G90" i="10"/>
  <c r="G95" i="11" s="1"/>
  <c r="G128" i="11" s="1"/>
  <c r="F89" i="10"/>
  <c r="F116" i="10"/>
  <c r="G164" i="11"/>
  <c r="G197" i="11" s="1"/>
  <c r="Z122" i="9"/>
  <c r="K117" i="9"/>
  <c r="G117" i="9"/>
  <c r="N117" i="9"/>
  <c r="M117" i="9"/>
  <c r="J117" i="9"/>
  <c r="L117" i="9"/>
  <c r="U117" i="9"/>
  <c r="P117" i="9"/>
  <c r="H117" i="9"/>
  <c r="I117" i="9"/>
  <c r="V117" i="9"/>
  <c r="Y117" i="9"/>
  <c r="T117" i="9"/>
  <c r="Q117" i="9"/>
  <c r="X117" i="9"/>
  <c r="S117" i="9"/>
  <c r="Z117" i="9"/>
  <c r="R117" i="9"/>
  <c r="W117" i="9"/>
  <c r="O117" i="9"/>
  <c r="S117" i="10"/>
  <c r="G117" i="10"/>
  <c r="W117" i="10"/>
  <c r="O117" i="10"/>
  <c r="J117" i="10"/>
  <c r="R117" i="10"/>
  <c r="P117" i="10"/>
  <c r="L117" i="10"/>
  <c r="Y117" i="10"/>
  <c r="V117" i="10"/>
  <c r="I117" i="10"/>
  <c r="N117" i="10"/>
  <c r="X117" i="10"/>
  <c r="T117" i="10"/>
  <c r="M117" i="10"/>
  <c r="Z117" i="10"/>
  <c r="U117" i="10"/>
  <c r="Q117" i="10"/>
  <c r="K117" i="10"/>
  <c r="H117" i="10"/>
  <c r="V132" i="9"/>
  <c r="G123" i="8"/>
  <c r="E118" i="9"/>
  <c r="E118" i="10"/>
  <c r="Q142" i="9"/>
  <c r="F116" i="9"/>
  <c r="R122" i="10"/>
  <c r="G122" i="10"/>
  <c r="H132" i="10"/>
  <c r="G132" i="10"/>
  <c r="Y142" i="10"/>
  <c r="G142" i="10"/>
  <c r="O179" i="10"/>
  <c r="G179" i="10"/>
  <c r="Q279" i="8"/>
  <c r="U273" i="10"/>
  <c r="Y273" i="10"/>
  <c r="F278" i="8"/>
  <c r="R273" i="9"/>
  <c r="R31" i="9" s="1"/>
  <c r="E274" i="9"/>
  <c r="G274" i="9" s="1"/>
  <c r="G32" i="9" s="1"/>
  <c r="E280" i="8"/>
  <c r="G280" i="8" s="1"/>
  <c r="P273" i="10"/>
  <c r="Q273" i="10"/>
  <c r="Z273" i="10"/>
  <c r="I273" i="9"/>
  <c r="I31" i="9" s="1"/>
  <c r="M273" i="10"/>
  <c r="K273" i="10"/>
  <c r="O273" i="10"/>
  <c r="Y169" i="9"/>
  <c r="Y202" i="9" s="1"/>
  <c r="Y273" i="9"/>
  <c r="Y31" i="9" s="1"/>
  <c r="R273" i="10"/>
  <c r="R31" i="10" s="1"/>
  <c r="P279" i="8"/>
  <c r="V279" i="8"/>
  <c r="X279" i="8"/>
  <c r="Z273" i="9"/>
  <c r="Z31" i="9" s="1"/>
  <c r="U279" i="8"/>
  <c r="U253" i="10"/>
  <c r="G253" i="10"/>
  <c r="G11" i="10" s="1"/>
  <c r="R279" i="8"/>
  <c r="O279" i="8"/>
  <c r="X273" i="9"/>
  <c r="X31" i="9" s="1"/>
  <c r="H273" i="9"/>
  <c r="H31" i="9" s="1"/>
  <c r="P273" i="9"/>
  <c r="P31" i="9" s="1"/>
  <c r="Z279" i="8"/>
  <c r="N273" i="10"/>
  <c r="G20" i="9"/>
  <c r="H206" i="10"/>
  <c r="G206" i="10"/>
  <c r="N273" i="9"/>
  <c r="N31" i="9" s="1"/>
  <c r="L273" i="9"/>
  <c r="M279" i="8"/>
  <c r="E279" i="11"/>
  <c r="T273" i="10"/>
  <c r="G273" i="10"/>
  <c r="G31" i="10" s="1"/>
  <c r="K10" i="9"/>
  <c r="S279" i="8"/>
  <c r="U273" i="9"/>
  <c r="U31" i="9" s="1"/>
  <c r="M273" i="9"/>
  <c r="M31" i="9" s="1"/>
  <c r="J279" i="8"/>
  <c r="I279" i="8"/>
  <c r="W273" i="10"/>
  <c r="J273" i="10"/>
  <c r="L273" i="10"/>
  <c r="G186" i="9"/>
  <c r="G212" i="8"/>
  <c r="J253" i="9"/>
  <c r="J11" i="9" s="1"/>
  <c r="G253" i="9"/>
  <c r="G11" i="9" s="1"/>
  <c r="T273" i="9"/>
  <c r="T31" i="9" s="1"/>
  <c r="G273" i="9"/>
  <c r="G31" i="9" s="1"/>
  <c r="G192" i="8"/>
  <c r="Y279" i="8"/>
  <c r="E274" i="10"/>
  <c r="Q274" i="10" s="1"/>
  <c r="G37" i="8"/>
  <c r="Q273" i="9"/>
  <c r="Q31" i="9" s="1"/>
  <c r="V273" i="9"/>
  <c r="V31" i="9" s="1"/>
  <c r="W273" i="9"/>
  <c r="W31" i="9" s="1"/>
  <c r="N279" i="8"/>
  <c r="S273" i="10"/>
  <c r="I273" i="10"/>
  <c r="E279" i="15"/>
  <c r="R20" i="10"/>
  <c r="F153" i="10"/>
  <c r="F126" i="10"/>
  <c r="F121" i="10"/>
  <c r="F272" i="10"/>
  <c r="F73" i="10"/>
  <c r="F262" i="10"/>
  <c r="F54" i="10"/>
  <c r="F63" i="10"/>
  <c r="F252" i="10"/>
  <c r="F131" i="10"/>
  <c r="F137" i="10"/>
  <c r="F141" i="10"/>
  <c r="H189" i="15"/>
  <c r="F156" i="15"/>
  <c r="M60" i="12" s="1"/>
  <c r="F117" i="15"/>
  <c r="L15" i="12" s="1"/>
  <c r="H190" i="15"/>
  <c r="F157" i="15"/>
  <c r="M61" i="12" s="1"/>
  <c r="H188" i="15"/>
  <c r="F155" i="15"/>
  <c r="M59" i="12" s="1"/>
  <c r="H186" i="15"/>
  <c r="H12" i="15" s="1"/>
  <c r="F153" i="15"/>
  <c r="M57" i="12" s="1"/>
  <c r="F162" i="15"/>
  <c r="M66" i="12" s="1"/>
  <c r="F58" i="15"/>
  <c r="K24" i="12" s="1"/>
  <c r="K67" i="12" s="1"/>
  <c r="F85" i="15"/>
  <c r="L59" i="12" s="1"/>
  <c r="H257" i="15"/>
  <c r="F257" i="15" s="1"/>
  <c r="N17" i="12" s="1"/>
  <c r="F224" i="15"/>
  <c r="N60" i="12" s="1"/>
  <c r="F225" i="15"/>
  <c r="N61" i="12" s="1"/>
  <c r="F92" i="15"/>
  <c r="L66" i="12" s="1"/>
  <c r="H187" i="15"/>
  <c r="F187" i="15" s="1"/>
  <c r="M15" i="12" s="1"/>
  <c r="F154" i="15"/>
  <c r="M58" i="12" s="1"/>
  <c r="H184" i="15"/>
  <c r="F184" i="15" s="1"/>
  <c r="M12" i="12" s="1"/>
  <c r="F151" i="15"/>
  <c r="M55" i="12" s="1"/>
  <c r="H185" i="15"/>
  <c r="H11" i="15" s="1"/>
  <c r="F152" i="15"/>
  <c r="M56" i="12" s="1"/>
  <c r="F230" i="15"/>
  <c r="N66" i="12" s="1"/>
  <c r="F194" i="9"/>
  <c r="F176" i="10"/>
  <c r="F165" i="10"/>
  <c r="F151" i="10"/>
  <c r="F181" i="10"/>
  <c r="F171" i="10"/>
  <c r="F173" i="10"/>
  <c r="F152" i="10"/>
  <c r="F164" i="10"/>
  <c r="F177" i="10"/>
  <c r="F156" i="10"/>
  <c r="F154" i="10"/>
  <c r="F166" i="10"/>
  <c r="F175" i="10"/>
  <c r="F163" i="10"/>
  <c r="F174" i="10"/>
  <c r="F167" i="10"/>
  <c r="F172" i="10"/>
  <c r="F162" i="10"/>
  <c r="F161" i="10"/>
  <c r="F155" i="10"/>
  <c r="F157" i="10"/>
  <c r="F168" i="10"/>
  <c r="F194" i="8"/>
  <c r="F214" i="8"/>
  <c r="F158" i="10"/>
  <c r="F204" i="9"/>
  <c r="F178" i="10"/>
  <c r="H90" i="10"/>
  <c r="F52" i="11"/>
  <c r="C18" i="12" s="1"/>
  <c r="C61" i="12" s="1"/>
  <c r="H117" i="11"/>
  <c r="F117" i="11" s="1"/>
  <c r="D15" i="12" s="1"/>
  <c r="F84" i="11"/>
  <c r="D58" i="12" s="1"/>
  <c r="H115" i="11"/>
  <c r="F115" i="11" s="1"/>
  <c r="D13" i="12" s="1"/>
  <c r="F82" i="11"/>
  <c r="D56" i="12" s="1"/>
  <c r="H252" i="11"/>
  <c r="F252" i="11" s="1"/>
  <c r="F12" i="12" s="1"/>
  <c r="F219" i="11"/>
  <c r="F55" i="12" s="1"/>
  <c r="H114" i="11"/>
  <c r="F114" i="11" s="1"/>
  <c r="D12" i="12" s="1"/>
  <c r="F81" i="11"/>
  <c r="D55" i="12" s="1"/>
  <c r="H253" i="11"/>
  <c r="F253" i="11" s="1"/>
  <c r="F13" i="12" s="1"/>
  <c r="F220" i="11"/>
  <c r="F56" i="12" s="1"/>
  <c r="H256" i="11"/>
  <c r="F256" i="11" s="1"/>
  <c r="F16" i="12" s="1"/>
  <c r="F223" i="11"/>
  <c r="F59" i="12" s="1"/>
  <c r="H116" i="11"/>
  <c r="F116" i="11" s="1"/>
  <c r="D14" i="12" s="1"/>
  <c r="F83" i="11"/>
  <c r="D57" i="12" s="1"/>
  <c r="F224" i="11"/>
  <c r="F60" i="12" s="1"/>
  <c r="H254" i="11"/>
  <c r="F254" i="11" s="1"/>
  <c r="F14" i="12" s="1"/>
  <c r="F221" i="11"/>
  <c r="F57" i="12" s="1"/>
  <c r="I184" i="11"/>
  <c r="I10" i="11" s="1"/>
  <c r="H255" i="11"/>
  <c r="F255" i="11" s="1"/>
  <c r="F15" i="12" s="1"/>
  <c r="F222" i="11"/>
  <c r="F58" i="12" s="1"/>
  <c r="F204" i="8"/>
  <c r="F205" i="9"/>
  <c r="F268" i="8"/>
  <c r="F258" i="8"/>
  <c r="F178" i="9"/>
  <c r="F137" i="9"/>
  <c r="F126" i="9"/>
  <c r="F63" i="9"/>
  <c r="F54" i="9"/>
  <c r="F252" i="9"/>
  <c r="F158" i="9"/>
  <c r="I14" i="15"/>
  <c r="F73" i="9"/>
  <c r="F168" i="9"/>
  <c r="F184" i="8"/>
  <c r="H10" i="8"/>
  <c r="F10" i="8" s="1"/>
  <c r="H20" i="9"/>
  <c r="F262" i="9"/>
  <c r="F227" i="8"/>
  <c r="F185" i="9"/>
  <c r="H228" i="9"/>
  <c r="F179" i="8"/>
  <c r="H30" i="9"/>
  <c r="F30" i="9" s="1"/>
  <c r="F272" i="9"/>
  <c r="F184" i="9"/>
  <c r="H10" i="9"/>
  <c r="F237" i="8"/>
  <c r="I86" i="15"/>
  <c r="I119" i="15" s="1"/>
  <c r="F86" i="8"/>
  <c r="T190" i="15"/>
  <c r="S189" i="15"/>
  <c r="S15" i="15" s="1"/>
  <c r="E193" i="8"/>
  <c r="R186" i="9"/>
  <c r="E187" i="9"/>
  <c r="O195" i="15"/>
  <c r="O21" i="15" s="1"/>
  <c r="N190" i="15"/>
  <c r="X21" i="15"/>
  <c r="Y189" i="15"/>
  <c r="Y15" i="15" s="1"/>
  <c r="T189" i="15"/>
  <c r="T15" i="15" s="1"/>
  <c r="S186" i="9"/>
  <c r="U186" i="9"/>
  <c r="P186" i="9"/>
  <c r="X186" i="9"/>
  <c r="W195" i="15"/>
  <c r="W21" i="15" s="1"/>
  <c r="Z186" i="9"/>
  <c r="M186" i="9"/>
  <c r="Q189" i="15"/>
  <c r="Q15" i="15" s="1"/>
  <c r="K189" i="15"/>
  <c r="K15" i="15" s="1"/>
  <c r="V186" i="9"/>
  <c r="T186" i="9"/>
  <c r="N186" i="9"/>
  <c r="Y186" i="9"/>
  <c r="K186" i="9"/>
  <c r="Q186" i="9"/>
  <c r="O186" i="9"/>
  <c r="L186" i="9"/>
  <c r="L163" i="15"/>
  <c r="L196" i="15" s="1"/>
  <c r="S163" i="15"/>
  <c r="S196" i="15" s="1"/>
  <c r="L195" i="15"/>
  <c r="L21" i="15" s="1"/>
  <c r="I163" i="15"/>
  <c r="I196" i="15" s="1"/>
  <c r="O163" i="15"/>
  <c r="O196" i="15" s="1"/>
  <c r="K163" i="15"/>
  <c r="K196" i="15" s="1"/>
  <c r="R21" i="15"/>
  <c r="V21" i="15"/>
  <c r="L190" i="15"/>
  <c r="N21" i="15"/>
  <c r="S21" i="15"/>
  <c r="Z21" i="15"/>
  <c r="R163" i="15"/>
  <c r="R196" i="15" s="1"/>
  <c r="H163" i="15"/>
  <c r="Z190" i="15"/>
  <c r="S190" i="15"/>
  <c r="J21" i="15"/>
  <c r="M163" i="15"/>
  <c r="M196" i="15" s="1"/>
  <c r="W163" i="15"/>
  <c r="W196" i="15" s="1"/>
  <c r="O190" i="15"/>
  <c r="L189" i="15"/>
  <c r="L15" i="15" s="1"/>
  <c r="R15" i="15"/>
  <c r="L93" i="15"/>
  <c r="L126" i="15" s="1"/>
  <c r="U93" i="15"/>
  <c r="U126" i="15" s="1"/>
  <c r="X163" i="15"/>
  <c r="X196" i="15" s="1"/>
  <c r="Z163" i="15"/>
  <c r="Z196" i="15" s="1"/>
  <c r="L231" i="15"/>
  <c r="L264" i="15" s="1"/>
  <c r="R231" i="15"/>
  <c r="R264" i="15" s="1"/>
  <c r="M231" i="15"/>
  <c r="M264" i="15" s="1"/>
  <c r="J93" i="15"/>
  <c r="J126" i="15" s="1"/>
  <c r="I93" i="15"/>
  <c r="I126" i="15" s="1"/>
  <c r="Y93" i="15"/>
  <c r="Y126" i="15" s="1"/>
  <c r="O93" i="15"/>
  <c r="O126" i="15" s="1"/>
  <c r="E65" i="11"/>
  <c r="E65" i="15"/>
  <c r="X231" i="15"/>
  <c r="X264" i="15" s="1"/>
  <c r="E55" i="11"/>
  <c r="E55" i="15"/>
  <c r="I231" i="15"/>
  <c r="I264" i="15" s="1"/>
  <c r="Z231" i="15"/>
  <c r="Z264" i="15" s="1"/>
  <c r="H118" i="15"/>
  <c r="Q163" i="15"/>
  <c r="Q196" i="15" s="1"/>
  <c r="V163" i="15"/>
  <c r="V196" i="15" s="1"/>
  <c r="H263" i="15"/>
  <c r="T231" i="15"/>
  <c r="T264" i="15" s="1"/>
  <c r="N231" i="15"/>
  <c r="N264" i="15" s="1"/>
  <c r="W93" i="15"/>
  <c r="W126" i="15" s="1"/>
  <c r="H125" i="15"/>
  <c r="Z87" i="11"/>
  <c r="Z120" i="11" s="1"/>
  <c r="P93" i="15"/>
  <c r="P126" i="15" s="1"/>
  <c r="O231" i="15"/>
  <c r="O264" i="15" s="1"/>
  <c r="Q231" i="15"/>
  <c r="Q264" i="15" s="1"/>
  <c r="S93" i="15"/>
  <c r="S126" i="15" s="1"/>
  <c r="U231" i="15"/>
  <c r="U264" i="15" s="1"/>
  <c r="W231" i="15"/>
  <c r="W264" i="15" s="1"/>
  <c r="N258" i="15"/>
  <c r="V258" i="15"/>
  <c r="T258" i="15"/>
  <c r="O258" i="15"/>
  <c r="R258" i="15"/>
  <c r="R16" i="15" s="1"/>
  <c r="U258" i="15"/>
  <c r="P258" i="15"/>
  <c r="S258" i="15"/>
  <c r="K258" i="15"/>
  <c r="Q258" i="15"/>
  <c r="Z258" i="15"/>
  <c r="L258" i="15"/>
  <c r="Y258" i="15"/>
  <c r="M258" i="15"/>
  <c r="J258" i="15"/>
  <c r="I258" i="15"/>
  <c r="X258" i="15"/>
  <c r="W258" i="15"/>
  <c r="H258" i="15"/>
  <c r="E75" i="11"/>
  <c r="E75" i="15"/>
  <c r="K231" i="15"/>
  <c r="K264" i="15" s="1"/>
  <c r="H93" i="15"/>
  <c r="J59" i="15"/>
  <c r="H61" i="15"/>
  <c r="I59" i="15"/>
  <c r="L59" i="15"/>
  <c r="P59" i="15"/>
  <c r="R61" i="15"/>
  <c r="N59" i="15"/>
  <c r="O61" i="15"/>
  <c r="Z61" i="15"/>
  <c r="N61" i="15"/>
  <c r="S59" i="15"/>
  <c r="U59" i="15"/>
  <c r="Z59" i="15"/>
  <c r="M59" i="15"/>
  <c r="S61" i="15"/>
  <c r="Y59" i="15"/>
  <c r="H59" i="15"/>
  <c r="V61" i="15"/>
  <c r="T61" i="15"/>
  <c r="R59" i="15"/>
  <c r="Y61" i="15"/>
  <c r="W61" i="15"/>
  <c r="K61" i="15"/>
  <c r="Q61" i="15"/>
  <c r="P61" i="15"/>
  <c r="I61" i="15"/>
  <c r="M61" i="15"/>
  <c r="X61" i="15"/>
  <c r="O59" i="15"/>
  <c r="W59" i="15"/>
  <c r="V59" i="15"/>
  <c r="L61" i="15"/>
  <c r="K59" i="15"/>
  <c r="Q59" i="15"/>
  <c r="T59" i="15"/>
  <c r="X59" i="15"/>
  <c r="J61" i="15"/>
  <c r="U61" i="15"/>
  <c r="Z269" i="8"/>
  <c r="E269" i="15"/>
  <c r="P163" i="15"/>
  <c r="P196" i="15" s="1"/>
  <c r="U163" i="15"/>
  <c r="U196" i="15" s="1"/>
  <c r="J163" i="15"/>
  <c r="J196" i="15" s="1"/>
  <c r="P15" i="15"/>
  <c r="V231" i="15"/>
  <c r="V264" i="15" s="1"/>
  <c r="P231" i="15"/>
  <c r="P264" i="15" s="1"/>
  <c r="S231" i="15"/>
  <c r="S264" i="15" s="1"/>
  <c r="X93" i="15"/>
  <c r="X126" i="15" s="1"/>
  <c r="K93" i="15"/>
  <c r="K126" i="15" s="1"/>
  <c r="T259" i="8"/>
  <c r="E259" i="15"/>
  <c r="P123" i="8"/>
  <c r="Y231" i="15"/>
  <c r="Y264" i="15" s="1"/>
  <c r="Q93" i="15"/>
  <c r="Q126" i="15" s="1"/>
  <c r="T93" i="15"/>
  <c r="T126" i="15" s="1"/>
  <c r="H86" i="11"/>
  <c r="H86" i="15"/>
  <c r="Y163" i="15"/>
  <c r="Y196" i="15" s="1"/>
  <c r="T163" i="15"/>
  <c r="T196" i="15" s="1"/>
  <c r="N163" i="15"/>
  <c r="N196" i="15" s="1"/>
  <c r="K21" i="15"/>
  <c r="H231" i="15"/>
  <c r="M93" i="15"/>
  <c r="M126" i="15" s="1"/>
  <c r="R93" i="15"/>
  <c r="R126" i="15" s="1"/>
  <c r="N93" i="15"/>
  <c r="N126" i="15" s="1"/>
  <c r="V93" i="15"/>
  <c r="V126" i="15" s="1"/>
  <c r="Y195" i="15"/>
  <c r="Y21" i="15" s="1"/>
  <c r="Q195" i="15"/>
  <c r="Q21" i="15" s="1"/>
  <c r="K184" i="10"/>
  <c r="K10" i="10" s="1"/>
  <c r="K20" i="10"/>
  <c r="V205" i="10"/>
  <c r="J188" i="15"/>
  <c r="J14" i="15" s="1"/>
  <c r="Q185" i="15"/>
  <c r="Q11" i="15" s="1"/>
  <c r="Q186" i="15"/>
  <c r="Q12" i="15" s="1"/>
  <c r="Y190" i="10"/>
  <c r="Q190" i="10"/>
  <c r="M204" i="10"/>
  <c r="M30" i="10" s="1"/>
  <c r="O190" i="10"/>
  <c r="L204" i="10"/>
  <c r="L30" i="10" s="1"/>
  <c r="S205" i="10"/>
  <c r="W204" i="10"/>
  <c r="W30" i="10" s="1"/>
  <c r="S185" i="10"/>
  <c r="O205" i="10"/>
  <c r="Y204" i="10"/>
  <c r="Y30" i="10" s="1"/>
  <c r="T184" i="10"/>
  <c r="T10" i="10" s="1"/>
  <c r="T185" i="10"/>
  <c r="Z185" i="10"/>
  <c r="S184" i="10"/>
  <c r="S10" i="10" s="1"/>
  <c r="M205" i="10"/>
  <c r="L205" i="10"/>
  <c r="L184" i="10"/>
  <c r="L10" i="10" s="1"/>
  <c r="O185" i="10"/>
  <c r="R191" i="9"/>
  <c r="W205" i="10"/>
  <c r="P191" i="9"/>
  <c r="U191" i="9"/>
  <c r="J205" i="10"/>
  <c r="Q185" i="10"/>
  <c r="Q190" i="15"/>
  <c r="I204" i="10"/>
  <c r="I30" i="10" s="1"/>
  <c r="Y205" i="10"/>
  <c r="I185" i="10"/>
  <c r="Q204" i="10"/>
  <c r="Q30" i="10" s="1"/>
  <c r="W184" i="10"/>
  <c r="W189" i="15"/>
  <c r="W15" i="15" s="1"/>
  <c r="O204" i="10"/>
  <c r="O30" i="10" s="1"/>
  <c r="U194" i="10"/>
  <c r="U20" i="10" s="1"/>
  <c r="V184" i="10"/>
  <c r="V10" i="10" s="1"/>
  <c r="V189" i="15"/>
  <c r="V15" i="15" s="1"/>
  <c r="V194" i="10"/>
  <c r="V20" i="10" s="1"/>
  <c r="I195" i="15"/>
  <c r="I21" i="15" s="1"/>
  <c r="U204" i="10"/>
  <c r="U30" i="10" s="1"/>
  <c r="H20" i="10"/>
  <c r="O191" i="9"/>
  <c r="J184" i="10"/>
  <c r="J10" i="10" s="1"/>
  <c r="J189" i="15"/>
  <c r="J15" i="15" s="1"/>
  <c r="X185" i="10"/>
  <c r="X190" i="15"/>
  <c r="K205" i="10"/>
  <c r="J185" i="10"/>
  <c r="J190" i="15"/>
  <c r="N194" i="10"/>
  <c r="N20" i="10" s="1"/>
  <c r="P204" i="10"/>
  <c r="P30" i="10" s="1"/>
  <c r="W194" i="10"/>
  <c r="W20" i="10" s="1"/>
  <c r="V204" i="10"/>
  <c r="V30" i="10" s="1"/>
  <c r="Y185" i="10"/>
  <c r="Y190" i="15"/>
  <c r="T205" i="10"/>
  <c r="T195" i="15"/>
  <c r="T21" i="15" s="1"/>
  <c r="Y191" i="9"/>
  <c r="Q194" i="10"/>
  <c r="Q20" i="10" s="1"/>
  <c r="X204" i="10"/>
  <c r="X30" i="10" s="1"/>
  <c r="X184" i="10"/>
  <c r="X10" i="10" s="1"/>
  <c r="X189" i="15"/>
  <c r="X15" i="15" s="1"/>
  <c r="M191" i="9"/>
  <c r="W191" i="9"/>
  <c r="N204" i="10"/>
  <c r="N30" i="10" s="1"/>
  <c r="W190" i="10"/>
  <c r="N185" i="10"/>
  <c r="T204" i="10"/>
  <c r="T30" i="10" s="1"/>
  <c r="X191" i="9"/>
  <c r="Z191" i="9"/>
  <c r="P205" i="10"/>
  <c r="M184" i="10"/>
  <c r="M10" i="10" s="1"/>
  <c r="M189" i="15"/>
  <c r="M15" i="15" s="1"/>
  <c r="L194" i="10"/>
  <c r="L20" i="10" s="1"/>
  <c r="P194" i="10"/>
  <c r="P20" i="10" s="1"/>
  <c r="N191" i="9"/>
  <c r="J204" i="10"/>
  <c r="J30" i="10" s="1"/>
  <c r="I205" i="10"/>
  <c r="U184" i="10"/>
  <c r="U10" i="10" s="1"/>
  <c r="U189" i="15"/>
  <c r="U15" i="15" s="1"/>
  <c r="P185" i="10"/>
  <c r="P190" i="15"/>
  <c r="N205" i="10"/>
  <c r="M185" i="10"/>
  <c r="M190" i="15"/>
  <c r="L190" i="10"/>
  <c r="Y184" i="10"/>
  <c r="Y10" i="10" s="1"/>
  <c r="L191" i="9"/>
  <c r="S191" i="9"/>
  <c r="X194" i="10"/>
  <c r="X20" i="10" s="1"/>
  <c r="I184" i="10"/>
  <c r="I10" i="10" s="1"/>
  <c r="M194" i="10"/>
  <c r="M20" i="10" s="1"/>
  <c r="X205" i="10"/>
  <c r="U185" i="10"/>
  <c r="U190" i="15"/>
  <c r="Z184" i="10"/>
  <c r="Z10" i="10" s="1"/>
  <c r="Z189" i="15"/>
  <c r="Z15" i="15" s="1"/>
  <c r="O184" i="10"/>
  <c r="O10" i="10" s="1"/>
  <c r="O189" i="15"/>
  <c r="O15" i="15" s="1"/>
  <c r="W185" i="10"/>
  <c r="W190" i="15"/>
  <c r="Y194" i="10"/>
  <c r="Y20" i="10" s="1"/>
  <c r="M195" i="15"/>
  <c r="M21" i="15" s="1"/>
  <c r="H195" i="15"/>
  <c r="T191" i="9"/>
  <c r="Z194" i="10"/>
  <c r="Z20" i="10" s="1"/>
  <c r="Q205" i="10"/>
  <c r="V185" i="10"/>
  <c r="V190" i="15"/>
  <c r="U205" i="10"/>
  <c r="J194" i="10"/>
  <c r="J20" i="10" s="1"/>
  <c r="N184" i="10"/>
  <c r="N10" i="10" s="1"/>
  <c r="N189" i="15"/>
  <c r="N15" i="15" s="1"/>
  <c r="K185" i="10"/>
  <c r="K190" i="15"/>
  <c r="K204" i="10"/>
  <c r="K30" i="10" s="1"/>
  <c r="Q184" i="10"/>
  <c r="Q10" i="10" s="1"/>
  <c r="Q191" i="9"/>
  <c r="V191" i="9"/>
  <c r="I194" i="10"/>
  <c r="O194" i="10"/>
  <c r="O20" i="10" s="1"/>
  <c r="Z205" i="10"/>
  <c r="Z204" i="10"/>
  <c r="Z30" i="10" s="1"/>
  <c r="T194" i="10"/>
  <c r="T20" i="10" s="1"/>
  <c r="P195" i="15"/>
  <c r="P21" i="15" s="1"/>
  <c r="U195" i="15"/>
  <c r="U21" i="15" s="1"/>
  <c r="L185" i="10"/>
  <c r="J190" i="10"/>
  <c r="U57" i="11"/>
  <c r="N57" i="11"/>
  <c r="M58" i="11"/>
  <c r="E129" i="10"/>
  <c r="G129" i="10" s="1"/>
  <c r="E129" i="9"/>
  <c r="G129" i="9" s="1"/>
  <c r="J139" i="9"/>
  <c r="K139" i="9"/>
  <c r="Y139" i="9"/>
  <c r="X139" i="9"/>
  <c r="Z139" i="9"/>
  <c r="Q139" i="9"/>
  <c r="T139" i="9"/>
  <c r="M139" i="9"/>
  <c r="V139" i="9"/>
  <c r="N139" i="9"/>
  <c r="R139" i="9"/>
  <c r="I139" i="9"/>
  <c r="O139" i="9"/>
  <c r="U139" i="9"/>
  <c r="L139" i="9"/>
  <c r="P139" i="9"/>
  <c r="S139" i="9"/>
  <c r="H139" i="9"/>
  <c r="W139" i="9"/>
  <c r="M139" i="10"/>
  <c r="W139" i="10"/>
  <c r="Z139" i="10"/>
  <c r="O139" i="10"/>
  <c r="Q139" i="10"/>
  <c r="S139" i="10"/>
  <c r="K139" i="10"/>
  <c r="V139" i="10"/>
  <c r="T139" i="10"/>
  <c r="H139" i="10"/>
  <c r="I139" i="10"/>
  <c r="J139" i="10"/>
  <c r="U139" i="10"/>
  <c r="X139" i="10"/>
  <c r="Y139" i="10"/>
  <c r="L139" i="10"/>
  <c r="P139" i="10"/>
  <c r="R139" i="10"/>
  <c r="N139" i="10"/>
  <c r="U58" i="11"/>
  <c r="V58" i="11"/>
  <c r="X58" i="11"/>
  <c r="V92" i="11"/>
  <c r="V125" i="11" s="1"/>
  <c r="C38" i="9"/>
  <c r="N74" i="9"/>
  <c r="V74" i="9"/>
  <c r="J74" i="9"/>
  <c r="O74" i="9"/>
  <c r="X74" i="9"/>
  <c r="P74" i="9"/>
  <c r="Y74" i="9"/>
  <c r="H74" i="9"/>
  <c r="Z74" i="9"/>
  <c r="Q74" i="9"/>
  <c r="R74" i="9"/>
  <c r="K74" i="9"/>
  <c r="T74" i="9"/>
  <c r="L74" i="9"/>
  <c r="U74" i="9"/>
  <c r="S74" i="9"/>
  <c r="W74" i="9"/>
  <c r="I74" i="9"/>
  <c r="M74" i="9"/>
  <c r="N64" i="10"/>
  <c r="V64" i="10"/>
  <c r="I64" i="10"/>
  <c r="Q64" i="10"/>
  <c r="Y64" i="10"/>
  <c r="M64" i="10"/>
  <c r="X64" i="10"/>
  <c r="S64" i="10"/>
  <c r="T64" i="10"/>
  <c r="L64" i="10"/>
  <c r="P64" i="10"/>
  <c r="H64" i="10"/>
  <c r="R64" i="10"/>
  <c r="W64" i="10"/>
  <c r="U64" i="10"/>
  <c r="J64" i="10"/>
  <c r="K64" i="10"/>
  <c r="O64" i="10"/>
  <c r="Z64" i="10"/>
  <c r="P58" i="11"/>
  <c r="O55" i="10"/>
  <c r="W55" i="10"/>
  <c r="P55" i="10"/>
  <c r="X55" i="10"/>
  <c r="K55" i="10"/>
  <c r="S55" i="10"/>
  <c r="N55" i="10"/>
  <c r="I55" i="10"/>
  <c r="U55" i="10"/>
  <c r="M55" i="10"/>
  <c r="H55" i="10"/>
  <c r="V55" i="10"/>
  <c r="Q55" i="10"/>
  <c r="R55" i="10"/>
  <c r="T55" i="10"/>
  <c r="Y55" i="10"/>
  <c r="J55" i="10"/>
  <c r="L55" i="10"/>
  <c r="Z55" i="10"/>
  <c r="C28" i="9"/>
  <c r="P64" i="9"/>
  <c r="X64" i="9"/>
  <c r="L64" i="9"/>
  <c r="T64" i="9"/>
  <c r="Q64" i="9"/>
  <c r="H64" i="9"/>
  <c r="R64" i="9"/>
  <c r="S64" i="9"/>
  <c r="U64" i="9"/>
  <c r="I64" i="9"/>
  <c r="J64" i="9"/>
  <c r="M64" i="9"/>
  <c r="W64" i="9"/>
  <c r="N64" i="9"/>
  <c r="Y64" i="9"/>
  <c r="K64" i="9"/>
  <c r="O64" i="9"/>
  <c r="V64" i="9"/>
  <c r="Z64" i="9"/>
  <c r="L74" i="10"/>
  <c r="T74" i="10"/>
  <c r="O74" i="10"/>
  <c r="W74" i="10"/>
  <c r="K74" i="10"/>
  <c r="V74" i="10"/>
  <c r="Q74" i="10"/>
  <c r="N74" i="10"/>
  <c r="U74" i="10"/>
  <c r="H74" i="10"/>
  <c r="Y74" i="10"/>
  <c r="I74" i="10"/>
  <c r="Z74" i="10"/>
  <c r="J74" i="10"/>
  <c r="M74" i="10"/>
  <c r="R74" i="10"/>
  <c r="S74" i="10"/>
  <c r="P74" i="10"/>
  <c r="X74" i="10"/>
  <c r="Z53" i="11"/>
  <c r="P55" i="9"/>
  <c r="P55" i="15" s="1"/>
  <c r="X55" i="9"/>
  <c r="X57" i="11" s="1"/>
  <c r="L55" i="9"/>
  <c r="L57" i="11" s="1"/>
  <c r="T55" i="9"/>
  <c r="T59" i="11" s="1"/>
  <c r="J55" i="9"/>
  <c r="J57" i="11" s="1"/>
  <c r="U55" i="9"/>
  <c r="U59" i="11" s="1"/>
  <c r="H55" i="9"/>
  <c r="H55" i="15" s="1"/>
  <c r="O55" i="9"/>
  <c r="O57" i="11" s="1"/>
  <c r="Z55" i="9"/>
  <c r="Z60" i="15" s="1"/>
  <c r="K55" i="9"/>
  <c r="K61" i="11" s="1"/>
  <c r="Y55" i="9"/>
  <c r="Y57" i="11" s="1"/>
  <c r="M55" i="9"/>
  <c r="M60" i="15" s="1"/>
  <c r="N55" i="9"/>
  <c r="N59" i="11" s="1"/>
  <c r="Q55" i="9"/>
  <c r="Q55" i="15" s="1"/>
  <c r="S55" i="9"/>
  <c r="V55" i="9"/>
  <c r="V57" i="11" s="1"/>
  <c r="I55" i="9"/>
  <c r="I55" i="15" s="1"/>
  <c r="R55" i="9"/>
  <c r="R57" i="11" s="1"/>
  <c r="W55" i="9"/>
  <c r="W57" i="11" s="1"/>
  <c r="H85" i="11"/>
  <c r="Z58" i="11"/>
  <c r="K92" i="11"/>
  <c r="K125" i="11" s="1"/>
  <c r="Y58" i="11"/>
  <c r="J58" i="11"/>
  <c r="O58" i="11"/>
  <c r="I58" i="11"/>
  <c r="L58" i="11"/>
  <c r="K58" i="11"/>
  <c r="Z92" i="11"/>
  <c r="Z125" i="11" s="1"/>
  <c r="W58" i="11"/>
  <c r="M230" i="11"/>
  <c r="M263" i="11" s="1"/>
  <c r="N58" i="11"/>
  <c r="S58" i="11"/>
  <c r="T58" i="11"/>
  <c r="H58" i="11"/>
  <c r="R58" i="11"/>
  <c r="N230" i="11"/>
  <c r="N263" i="11" s="1"/>
  <c r="Q58" i="11"/>
  <c r="J10" i="11"/>
  <c r="W10" i="11"/>
  <c r="X10" i="11"/>
  <c r="N87" i="11"/>
  <c r="N120" i="11" s="1"/>
  <c r="L225" i="11"/>
  <c r="L258" i="11" s="1"/>
  <c r="P87" i="11"/>
  <c r="P120" i="11" s="1"/>
  <c r="L87" i="11"/>
  <c r="L120" i="11" s="1"/>
  <c r="P10" i="11"/>
  <c r="V53" i="11"/>
  <c r="J87" i="11"/>
  <c r="J120" i="11" s="1"/>
  <c r="Z225" i="11"/>
  <c r="Z258" i="11" s="1"/>
  <c r="O225" i="11"/>
  <c r="O258" i="11" s="1"/>
  <c r="Q87" i="11"/>
  <c r="Q120" i="11" s="1"/>
  <c r="U10" i="11"/>
  <c r="S53" i="11"/>
  <c r="H53" i="11"/>
  <c r="K87" i="11"/>
  <c r="K120" i="11" s="1"/>
  <c r="Y87" i="11"/>
  <c r="Y120" i="11" s="1"/>
  <c r="M87" i="11"/>
  <c r="M120" i="11" s="1"/>
  <c r="T225" i="11"/>
  <c r="T258" i="11" s="1"/>
  <c r="Y225" i="11"/>
  <c r="Y258" i="11" s="1"/>
  <c r="Q225" i="11"/>
  <c r="Q258" i="11" s="1"/>
  <c r="O87" i="11"/>
  <c r="O120" i="11" s="1"/>
  <c r="Y53" i="11"/>
  <c r="O53" i="11"/>
  <c r="L53" i="11"/>
  <c r="P53" i="11"/>
  <c r="W87" i="11"/>
  <c r="W120" i="11" s="1"/>
  <c r="U53" i="11"/>
  <c r="K53" i="11"/>
  <c r="P88" i="11"/>
  <c r="P121" i="11" s="1"/>
  <c r="S87" i="11"/>
  <c r="S120" i="11" s="1"/>
  <c r="I87" i="11"/>
  <c r="I120" i="11" s="1"/>
  <c r="U87" i="11"/>
  <c r="U120" i="11" s="1"/>
  <c r="U225" i="11"/>
  <c r="U258" i="11" s="1"/>
  <c r="P225" i="11"/>
  <c r="P258" i="11" s="1"/>
  <c r="V87" i="11"/>
  <c r="V120" i="11" s="1"/>
  <c r="V10" i="11"/>
  <c r="O10" i="11"/>
  <c r="N10" i="11"/>
  <c r="Y10" i="11"/>
  <c r="K10" i="11"/>
  <c r="W53" i="11"/>
  <c r="I53" i="11"/>
  <c r="Q53" i="11"/>
  <c r="R53" i="11"/>
  <c r="M225" i="11"/>
  <c r="X87" i="11"/>
  <c r="X120" i="11" s="1"/>
  <c r="V225" i="11"/>
  <c r="V258" i="11" s="1"/>
  <c r="J53" i="11"/>
  <c r="K225" i="11"/>
  <c r="K258" i="11" s="1"/>
  <c r="H225" i="11"/>
  <c r="S225" i="11"/>
  <c r="S258" i="11" s="1"/>
  <c r="W225" i="11"/>
  <c r="W258" i="11" s="1"/>
  <c r="R225" i="11"/>
  <c r="R258" i="11" s="1"/>
  <c r="R87" i="11"/>
  <c r="R120" i="11" s="1"/>
  <c r="T87" i="11"/>
  <c r="T120" i="11" s="1"/>
  <c r="S10" i="11"/>
  <c r="X53" i="11"/>
  <c r="N53" i="11"/>
  <c r="T54" i="11"/>
  <c r="U56" i="11"/>
  <c r="L56" i="11"/>
  <c r="Q56" i="11"/>
  <c r="Z56" i="11"/>
  <c r="P56" i="11"/>
  <c r="W56" i="11"/>
  <c r="X56" i="11"/>
  <c r="I56" i="11"/>
  <c r="R56" i="11"/>
  <c r="Y56" i="11"/>
  <c r="S56" i="11"/>
  <c r="N56" i="11"/>
  <c r="M56" i="11"/>
  <c r="K56" i="11"/>
  <c r="S54" i="11"/>
  <c r="V56" i="11"/>
  <c r="O56" i="11"/>
  <c r="J56" i="11"/>
  <c r="H56" i="11"/>
  <c r="T56" i="11"/>
  <c r="P54" i="11"/>
  <c r="M10" i="11"/>
  <c r="Q10" i="11"/>
  <c r="L10" i="11"/>
  <c r="K54" i="11"/>
  <c r="S88" i="11"/>
  <c r="S121" i="11" s="1"/>
  <c r="W88" i="11"/>
  <c r="W121" i="11" s="1"/>
  <c r="Z88" i="11"/>
  <c r="Z121" i="11" s="1"/>
  <c r="Y54" i="11"/>
  <c r="U191" i="10"/>
  <c r="Q88" i="11"/>
  <c r="Q121" i="11" s="1"/>
  <c r="K11" i="11"/>
  <c r="T88" i="11"/>
  <c r="T121" i="11" s="1"/>
  <c r="M88" i="11"/>
  <c r="M121" i="11" s="1"/>
  <c r="U54" i="11"/>
  <c r="Z54" i="11"/>
  <c r="T10" i="11"/>
  <c r="N88" i="11"/>
  <c r="N121" i="11" s="1"/>
  <c r="Z10" i="11"/>
  <c r="N169" i="9"/>
  <c r="W169" i="9"/>
  <c r="U169" i="9"/>
  <c r="I169" i="9"/>
  <c r="Q179" i="10"/>
  <c r="J169" i="9"/>
  <c r="P179" i="10"/>
  <c r="K179" i="10"/>
  <c r="X169" i="9"/>
  <c r="T179" i="10"/>
  <c r="X179" i="10"/>
  <c r="V191" i="10"/>
  <c r="S169" i="9"/>
  <c r="W179" i="10"/>
  <c r="N179" i="10"/>
  <c r="L169" i="9"/>
  <c r="V179" i="10"/>
  <c r="V169" i="9"/>
  <c r="Q169" i="9"/>
  <c r="Y179" i="10"/>
  <c r="R179" i="10"/>
  <c r="L179" i="10"/>
  <c r="M159" i="10"/>
  <c r="H159" i="10"/>
  <c r="Z159" i="10"/>
  <c r="Q159" i="10"/>
  <c r="O159" i="10"/>
  <c r="T159" i="10"/>
  <c r="N159" i="10"/>
  <c r="R159" i="10"/>
  <c r="V159" i="10"/>
  <c r="U159" i="10"/>
  <c r="Y159" i="10"/>
  <c r="I159" i="10"/>
  <c r="K159" i="10"/>
  <c r="W159" i="10"/>
  <c r="X159" i="10"/>
  <c r="J159" i="10"/>
  <c r="L159" i="10"/>
  <c r="P159" i="10"/>
  <c r="S159" i="10"/>
  <c r="Y191" i="10"/>
  <c r="M169" i="9"/>
  <c r="Z169" i="10"/>
  <c r="M169" i="10"/>
  <c r="U169" i="10"/>
  <c r="N169" i="10"/>
  <c r="Y169" i="10"/>
  <c r="V169" i="10"/>
  <c r="I169" i="10"/>
  <c r="W169" i="10"/>
  <c r="T169" i="10"/>
  <c r="H169" i="10"/>
  <c r="S169" i="10"/>
  <c r="R169" i="10"/>
  <c r="Q169" i="10"/>
  <c r="P169" i="10"/>
  <c r="L169" i="10"/>
  <c r="J169" i="10"/>
  <c r="X169" i="10"/>
  <c r="O169" i="10"/>
  <c r="K169" i="10"/>
  <c r="T169" i="9"/>
  <c r="Z169" i="9"/>
  <c r="H179" i="10"/>
  <c r="M179" i="10"/>
  <c r="H169" i="9"/>
  <c r="K169" i="9"/>
  <c r="R169" i="9"/>
  <c r="I179" i="10"/>
  <c r="S179" i="10"/>
  <c r="U179" i="10"/>
  <c r="P169" i="9"/>
  <c r="O169" i="9"/>
  <c r="J179" i="10"/>
  <c r="Z179" i="10"/>
  <c r="P180" i="8"/>
  <c r="X180" i="8"/>
  <c r="M180" i="8"/>
  <c r="I180" i="8"/>
  <c r="Q180" i="8"/>
  <c r="Y180" i="8"/>
  <c r="S180" i="8"/>
  <c r="T180" i="8"/>
  <c r="U180" i="8"/>
  <c r="J180" i="8"/>
  <c r="R180" i="8"/>
  <c r="Z180" i="8"/>
  <c r="K180" i="8"/>
  <c r="H180" i="8"/>
  <c r="N180" i="8"/>
  <c r="V180" i="8"/>
  <c r="O180" i="8"/>
  <c r="W180" i="8"/>
  <c r="L180" i="8"/>
  <c r="N191" i="10"/>
  <c r="P191" i="10"/>
  <c r="E128" i="10"/>
  <c r="G128" i="10" s="1"/>
  <c r="E128" i="9"/>
  <c r="G128" i="9" s="1"/>
  <c r="X132" i="10"/>
  <c r="T138" i="9"/>
  <c r="Z138" i="9"/>
  <c r="Q138" i="9"/>
  <c r="Y138" i="9"/>
  <c r="R138" i="9"/>
  <c r="S138" i="9"/>
  <c r="U138" i="9"/>
  <c r="L138" i="9"/>
  <c r="H138" i="9"/>
  <c r="J138" i="9"/>
  <c r="W138" i="9"/>
  <c r="X138" i="9"/>
  <c r="M138" i="9"/>
  <c r="P138" i="9"/>
  <c r="O138" i="9"/>
  <c r="V138" i="9"/>
  <c r="I138" i="9"/>
  <c r="K138" i="9"/>
  <c r="N138" i="9"/>
  <c r="Q138" i="10"/>
  <c r="O138" i="10"/>
  <c r="U138" i="10"/>
  <c r="K138" i="10"/>
  <c r="T138" i="10"/>
  <c r="R138" i="10"/>
  <c r="N138" i="10"/>
  <c r="X138" i="10"/>
  <c r="Y138" i="10"/>
  <c r="V138" i="10"/>
  <c r="H138" i="10"/>
  <c r="P138" i="10"/>
  <c r="Z138" i="10"/>
  <c r="M138" i="10"/>
  <c r="W138" i="10"/>
  <c r="J138" i="10"/>
  <c r="L138" i="10"/>
  <c r="S138" i="10"/>
  <c r="I138" i="10"/>
  <c r="H127" i="10"/>
  <c r="U127" i="10"/>
  <c r="L127" i="10"/>
  <c r="P127" i="10"/>
  <c r="J127" i="10"/>
  <c r="M127" i="10"/>
  <c r="Y127" i="10"/>
  <c r="Z127" i="10"/>
  <c r="S127" i="10"/>
  <c r="N127" i="10"/>
  <c r="T127" i="10"/>
  <c r="I127" i="10"/>
  <c r="K127" i="10"/>
  <c r="Q127" i="10"/>
  <c r="O127" i="10"/>
  <c r="V127" i="10"/>
  <c r="W127" i="10"/>
  <c r="R127" i="10"/>
  <c r="X127" i="10"/>
  <c r="R127" i="9"/>
  <c r="O127" i="9"/>
  <c r="J127" i="9"/>
  <c r="V127" i="9"/>
  <c r="K127" i="9"/>
  <c r="P127" i="9"/>
  <c r="L127" i="9"/>
  <c r="S127" i="9"/>
  <c r="T127" i="9"/>
  <c r="X127" i="9"/>
  <c r="M127" i="9"/>
  <c r="Z127" i="9"/>
  <c r="U127" i="9"/>
  <c r="Q127" i="9"/>
  <c r="N127" i="9"/>
  <c r="W127" i="9"/>
  <c r="Y127" i="9"/>
  <c r="H127" i="9"/>
  <c r="I127" i="9"/>
  <c r="P132" i="10"/>
  <c r="Q122" i="10"/>
  <c r="I122" i="10"/>
  <c r="Q132" i="10"/>
  <c r="O142" i="10"/>
  <c r="T191" i="10"/>
  <c r="U122" i="10"/>
  <c r="L191" i="10"/>
  <c r="K132" i="10"/>
  <c r="R191" i="10"/>
  <c r="X142" i="10"/>
  <c r="J191" i="10"/>
  <c r="X191" i="10"/>
  <c r="V142" i="10"/>
  <c r="Z132" i="9"/>
  <c r="M132" i="9"/>
  <c r="N132" i="10"/>
  <c r="K122" i="10"/>
  <c r="K142" i="9"/>
  <c r="Z132" i="10"/>
  <c r="H142" i="10"/>
  <c r="H142" i="9"/>
  <c r="I132" i="10"/>
  <c r="M122" i="10"/>
  <c r="V132" i="10"/>
  <c r="T132" i="9"/>
  <c r="S132" i="10"/>
  <c r="X122" i="10"/>
  <c r="M122" i="9"/>
  <c r="O142" i="9"/>
  <c r="T142" i="9"/>
  <c r="I142" i="9"/>
  <c r="Y132" i="9"/>
  <c r="N132" i="9"/>
  <c r="O122" i="9"/>
  <c r="R122" i="9"/>
  <c r="S142" i="10"/>
  <c r="U142" i="10"/>
  <c r="Q142" i="10"/>
  <c r="N122" i="10"/>
  <c r="J122" i="10"/>
  <c r="T122" i="10"/>
  <c r="M142" i="9"/>
  <c r="L142" i="9"/>
  <c r="W132" i="9"/>
  <c r="I132" i="9"/>
  <c r="U132" i="9"/>
  <c r="P122" i="9"/>
  <c r="J122" i="9"/>
  <c r="J132" i="10"/>
  <c r="R132" i="10"/>
  <c r="P142" i="10"/>
  <c r="W142" i="10"/>
  <c r="I142" i="10"/>
  <c r="V122" i="10"/>
  <c r="Y122" i="10"/>
  <c r="Y122" i="9"/>
  <c r="Z142" i="9"/>
  <c r="R132" i="9"/>
  <c r="Q122" i="9"/>
  <c r="W142" i="9"/>
  <c r="J132" i="9"/>
  <c r="N122" i="9"/>
  <c r="L122" i="10"/>
  <c r="U142" i="9"/>
  <c r="J142" i="9"/>
  <c r="O132" i="9"/>
  <c r="X132" i="9"/>
  <c r="W122" i="9"/>
  <c r="T122" i="9"/>
  <c r="O132" i="10"/>
  <c r="W132" i="10"/>
  <c r="U132" i="10"/>
  <c r="N142" i="10"/>
  <c r="R142" i="10"/>
  <c r="H122" i="10"/>
  <c r="O122" i="10"/>
  <c r="S132" i="9"/>
  <c r="K122" i="9"/>
  <c r="Q132" i="9"/>
  <c r="I122" i="9"/>
  <c r="Z142" i="10"/>
  <c r="S142" i="9"/>
  <c r="V142" i="9"/>
  <c r="Y142" i="9"/>
  <c r="K132" i="9"/>
  <c r="P132" i="9"/>
  <c r="U122" i="9"/>
  <c r="L122" i="9"/>
  <c r="Y132" i="10"/>
  <c r="T132" i="10"/>
  <c r="M132" i="10"/>
  <c r="M142" i="10"/>
  <c r="J142" i="10"/>
  <c r="S122" i="10"/>
  <c r="Z122" i="10"/>
  <c r="X142" i="9"/>
  <c r="V122" i="9"/>
  <c r="R142" i="9"/>
  <c r="X122" i="9"/>
  <c r="K142" i="10"/>
  <c r="W122" i="10"/>
  <c r="P142" i="9"/>
  <c r="N142" i="9"/>
  <c r="L132" i="9"/>
  <c r="S122" i="9"/>
  <c r="L132" i="10"/>
  <c r="T142" i="10"/>
  <c r="L142" i="10"/>
  <c r="P122" i="10"/>
  <c r="Q191" i="10"/>
  <c r="Z191" i="10"/>
  <c r="E192" i="10"/>
  <c r="G192" i="10" s="1"/>
  <c r="K191" i="10"/>
  <c r="I191" i="10"/>
  <c r="W191" i="10"/>
  <c r="E192" i="9"/>
  <c r="O191" i="10"/>
  <c r="M191" i="10"/>
  <c r="H191" i="10"/>
  <c r="S191" i="10"/>
  <c r="I259" i="8"/>
  <c r="E275" i="9"/>
  <c r="J152" i="11"/>
  <c r="J185" i="11" s="1"/>
  <c r="J11" i="11" s="1"/>
  <c r="H132" i="9"/>
  <c r="U186" i="8"/>
  <c r="U12" i="8" s="1"/>
  <c r="U153" i="11"/>
  <c r="U186" i="11" s="1"/>
  <c r="U12" i="11" s="1"/>
  <c r="V154" i="11"/>
  <c r="V187" i="11" s="1"/>
  <c r="V13" i="11" s="1"/>
  <c r="Q205" i="8"/>
  <c r="Q31" i="8" s="1"/>
  <c r="M153" i="11"/>
  <c r="M186" i="11" s="1"/>
  <c r="M12" i="11" s="1"/>
  <c r="M186" i="8"/>
  <c r="M12" i="8" s="1"/>
  <c r="N154" i="11"/>
  <c r="N187" i="11" s="1"/>
  <c r="N13" i="11" s="1"/>
  <c r="Z153" i="11"/>
  <c r="Z186" i="11" s="1"/>
  <c r="Z12" i="11" s="1"/>
  <c r="Z186" i="8"/>
  <c r="Z12" i="8" s="1"/>
  <c r="O155" i="11"/>
  <c r="O188" i="11" s="1"/>
  <c r="O14" i="11" s="1"/>
  <c r="O188" i="8"/>
  <c r="O14" i="8" s="1"/>
  <c r="O156" i="11"/>
  <c r="O189" i="11" s="1"/>
  <c r="O15" i="11" s="1"/>
  <c r="X187" i="8"/>
  <c r="X13" i="8" s="1"/>
  <c r="Q188" i="8"/>
  <c r="Q14" i="8" s="1"/>
  <c r="Q156" i="11"/>
  <c r="Q189" i="11" s="1"/>
  <c r="Q15" i="11" s="1"/>
  <c r="U205" i="8"/>
  <c r="U31" i="8" s="1"/>
  <c r="U195" i="8"/>
  <c r="U21" i="8" s="1"/>
  <c r="S205" i="8"/>
  <c r="S31" i="8" s="1"/>
  <c r="W153" i="11"/>
  <c r="W186" i="11" s="1"/>
  <c r="W12" i="11" s="1"/>
  <c r="W186" i="8"/>
  <c r="W12" i="8" s="1"/>
  <c r="X154" i="11"/>
  <c r="X187" i="11" s="1"/>
  <c r="X13" i="11" s="1"/>
  <c r="N188" i="8"/>
  <c r="N14" i="8" s="1"/>
  <c r="N156" i="11"/>
  <c r="N189" i="11" s="1"/>
  <c r="N15" i="11" s="1"/>
  <c r="W205" i="8"/>
  <c r="W31" i="8" s="1"/>
  <c r="L195" i="8"/>
  <c r="L21" i="8" s="1"/>
  <c r="P153" i="11"/>
  <c r="P186" i="11" s="1"/>
  <c r="P12" i="11" s="1"/>
  <c r="P186" i="8"/>
  <c r="P12" i="8" s="1"/>
  <c r="Y186" i="8"/>
  <c r="Y12" i="8" s="1"/>
  <c r="Y153" i="11"/>
  <c r="Y186" i="11" s="1"/>
  <c r="Y12" i="11" s="1"/>
  <c r="L153" i="11"/>
  <c r="L186" i="11" s="1"/>
  <c r="L12" i="11" s="1"/>
  <c r="L186" i="8"/>
  <c r="L12" i="8" s="1"/>
  <c r="H129" i="8"/>
  <c r="F129" i="8" s="1"/>
  <c r="T205" i="8"/>
  <c r="T31" i="8" s="1"/>
  <c r="V188" i="8"/>
  <c r="V14" i="8" s="1"/>
  <c r="V156" i="11"/>
  <c r="V189" i="11" s="1"/>
  <c r="V15" i="11" s="1"/>
  <c r="T187" i="8"/>
  <c r="T13" i="8" s="1"/>
  <c r="T154" i="11"/>
  <c r="T187" i="11" s="1"/>
  <c r="T13" i="11" s="1"/>
  <c r="I110" i="8"/>
  <c r="I143" i="8" s="1"/>
  <c r="I142" i="8"/>
  <c r="R195" i="8"/>
  <c r="R21" i="8" s="1"/>
  <c r="M205" i="8"/>
  <c r="M31" i="8" s="1"/>
  <c r="Y205" i="8"/>
  <c r="Y31" i="8" s="1"/>
  <c r="Q195" i="8"/>
  <c r="Q21" i="8" s="1"/>
  <c r="O205" i="8"/>
  <c r="O31" i="8" s="1"/>
  <c r="M195" i="8"/>
  <c r="M21" i="8" s="1"/>
  <c r="T195" i="8"/>
  <c r="T21" i="8" s="1"/>
  <c r="R152" i="11"/>
  <c r="R185" i="11" s="1"/>
  <c r="R11" i="11" s="1"/>
  <c r="R185" i="8"/>
  <c r="R11" i="8" s="1"/>
  <c r="X205" i="8"/>
  <c r="X31" i="8" s="1"/>
  <c r="H139" i="8"/>
  <c r="F139" i="8" s="1"/>
  <c r="C28" i="11"/>
  <c r="C38" i="11"/>
  <c r="X152" i="11"/>
  <c r="X185" i="11" s="1"/>
  <c r="X11" i="11" s="1"/>
  <c r="X185" i="8"/>
  <c r="X11" i="8" s="1"/>
  <c r="T152" i="11"/>
  <c r="T185" i="11" s="1"/>
  <c r="T11" i="11" s="1"/>
  <c r="T185" i="8"/>
  <c r="T11" i="8" s="1"/>
  <c r="V195" i="8"/>
  <c r="V21" i="8" s="1"/>
  <c r="S195" i="8"/>
  <c r="S21" i="8" s="1"/>
  <c r="L152" i="11"/>
  <c r="L185" i="11" s="1"/>
  <c r="L11" i="11" s="1"/>
  <c r="L185" i="8"/>
  <c r="L11" i="8" s="1"/>
  <c r="R205" i="8"/>
  <c r="R31" i="8" s="1"/>
  <c r="V186" i="8"/>
  <c r="V12" i="8" s="1"/>
  <c r="V153" i="11"/>
  <c r="V186" i="11" s="1"/>
  <c r="V12" i="11" s="1"/>
  <c r="Q153" i="11"/>
  <c r="Q186" i="11" s="1"/>
  <c r="Q12" i="11" s="1"/>
  <c r="Q186" i="8"/>
  <c r="Q12" i="8" s="1"/>
  <c r="N153" i="11"/>
  <c r="N186" i="11" s="1"/>
  <c r="N12" i="11" s="1"/>
  <c r="N186" i="8"/>
  <c r="N12" i="8" s="1"/>
  <c r="V205" i="8"/>
  <c r="V31" i="8" s="1"/>
  <c r="S186" i="8"/>
  <c r="S12" i="8" s="1"/>
  <c r="J90" i="8"/>
  <c r="J122" i="8"/>
  <c r="O154" i="11"/>
  <c r="O187" i="11" s="1"/>
  <c r="O13" i="11" s="1"/>
  <c r="O187" i="8"/>
  <c r="O13" i="8" s="1"/>
  <c r="N187" i="8"/>
  <c r="N13" i="8" s="1"/>
  <c r="Z152" i="11"/>
  <c r="Z185" i="11" s="1"/>
  <c r="Z11" i="11" s="1"/>
  <c r="Z185" i="8"/>
  <c r="Z11" i="8" s="1"/>
  <c r="Z195" i="8"/>
  <c r="Z21" i="8" s="1"/>
  <c r="M152" i="11"/>
  <c r="M185" i="11" s="1"/>
  <c r="M11" i="11" s="1"/>
  <c r="M185" i="8"/>
  <c r="M11" i="8" s="1"/>
  <c r="Y152" i="11"/>
  <c r="Y185" i="11" s="1"/>
  <c r="Y11" i="11" s="1"/>
  <c r="Y185" i="8"/>
  <c r="Y11" i="8" s="1"/>
  <c r="N205" i="8"/>
  <c r="N31" i="8" s="1"/>
  <c r="J110" i="8"/>
  <c r="J143" i="8" s="1"/>
  <c r="J142" i="8"/>
  <c r="W195" i="8"/>
  <c r="W21" i="8" s="1"/>
  <c r="O152" i="11"/>
  <c r="O185" i="11" s="1"/>
  <c r="O11" i="11" s="1"/>
  <c r="O185" i="8"/>
  <c r="O11" i="8" s="1"/>
  <c r="Y195" i="8"/>
  <c r="Y21" i="8" s="1"/>
  <c r="K110" i="8"/>
  <c r="K143" i="8" s="1"/>
  <c r="K142" i="8"/>
  <c r="V185" i="8"/>
  <c r="V11" i="8" s="1"/>
  <c r="V152" i="11"/>
  <c r="V185" i="11" s="1"/>
  <c r="V11" i="11" s="1"/>
  <c r="Q152" i="11"/>
  <c r="Q185" i="11" s="1"/>
  <c r="Q11" i="11" s="1"/>
  <c r="Q185" i="8"/>
  <c r="Q11" i="8" s="1"/>
  <c r="I90" i="8"/>
  <c r="I122" i="8"/>
  <c r="K90" i="8"/>
  <c r="K122" i="8"/>
  <c r="N152" i="11"/>
  <c r="N185" i="11" s="1"/>
  <c r="N11" i="11" s="1"/>
  <c r="N185" i="8"/>
  <c r="N11" i="8" s="1"/>
  <c r="U152" i="11"/>
  <c r="U185" i="11" s="1"/>
  <c r="U11" i="11" s="1"/>
  <c r="U185" i="8"/>
  <c r="U11" i="8" s="1"/>
  <c r="V187" i="8"/>
  <c r="V13" i="8" s="1"/>
  <c r="Q154" i="11"/>
  <c r="Q187" i="11" s="1"/>
  <c r="Q13" i="11" s="1"/>
  <c r="Q187" i="8"/>
  <c r="Q13" i="8" s="1"/>
  <c r="N195" i="8"/>
  <c r="N21" i="8" s="1"/>
  <c r="X195" i="8"/>
  <c r="X21" i="8" s="1"/>
  <c r="P205" i="8"/>
  <c r="P31" i="8" s="1"/>
  <c r="O153" i="11"/>
  <c r="O186" i="11" s="1"/>
  <c r="O12" i="11" s="1"/>
  <c r="O186" i="8"/>
  <c r="O12" i="8" s="1"/>
  <c r="L205" i="8"/>
  <c r="L31" i="8" s="1"/>
  <c r="W152" i="11"/>
  <c r="W185" i="11" s="1"/>
  <c r="W11" i="11" s="1"/>
  <c r="W185" i="8"/>
  <c r="W11" i="8" s="1"/>
  <c r="P152" i="11"/>
  <c r="P185" i="11" s="1"/>
  <c r="P11" i="11" s="1"/>
  <c r="P185" i="8"/>
  <c r="P11" i="8" s="1"/>
  <c r="S187" i="8"/>
  <c r="S13" i="8" s="1"/>
  <c r="H119" i="8"/>
  <c r="F119" i="8" s="1"/>
  <c r="C19" i="11"/>
  <c r="H122" i="9"/>
  <c r="X153" i="11"/>
  <c r="X186" i="11" s="1"/>
  <c r="X12" i="11" s="1"/>
  <c r="X186" i="8"/>
  <c r="X12" i="8" s="1"/>
  <c r="P195" i="8"/>
  <c r="P21" i="8" s="1"/>
  <c r="S153" i="11"/>
  <c r="S186" i="11" s="1"/>
  <c r="S12" i="11" s="1"/>
  <c r="T153" i="11"/>
  <c r="T186" i="11" s="1"/>
  <c r="T12" i="11" s="1"/>
  <c r="T186" i="8"/>
  <c r="T12" i="8" s="1"/>
  <c r="Z205" i="8"/>
  <c r="Z31" i="8" s="1"/>
  <c r="S152" i="11"/>
  <c r="S185" i="11" s="1"/>
  <c r="S11" i="11" s="1"/>
  <c r="S185" i="8"/>
  <c r="S11" i="8" s="1"/>
  <c r="O195" i="8"/>
  <c r="O21" i="8" s="1"/>
  <c r="O133" i="8"/>
  <c r="W133" i="8"/>
  <c r="R133" i="8"/>
  <c r="P133" i="8"/>
  <c r="X133" i="8"/>
  <c r="Q133" i="8"/>
  <c r="Y133" i="8"/>
  <c r="I133" i="8"/>
  <c r="Z133" i="8"/>
  <c r="M133" i="8"/>
  <c r="U133" i="8"/>
  <c r="K133" i="8"/>
  <c r="T133" i="8"/>
  <c r="L133" i="8"/>
  <c r="V133" i="8"/>
  <c r="N133" i="8"/>
  <c r="J133" i="8"/>
  <c r="S133" i="8"/>
  <c r="N258" i="11"/>
  <c r="M259" i="8"/>
  <c r="V100" i="10"/>
  <c r="F100" i="10" s="1"/>
  <c r="S253" i="10"/>
  <c r="P10" i="10"/>
  <c r="O31" i="9"/>
  <c r="O253" i="10"/>
  <c r="P253" i="10"/>
  <c r="W253" i="10"/>
  <c r="R10" i="10"/>
  <c r="S259" i="8"/>
  <c r="J258" i="11"/>
  <c r="E254" i="9"/>
  <c r="U253" i="9"/>
  <c r="U11" i="9" s="1"/>
  <c r="L253" i="10"/>
  <c r="X253" i="10"/>
  <c r="V253" i="10"/>
  <c r="I253" i="10"/>
  <c r="Y253" i="10"/>
  <c r="R253" i="9"/>
  <c r="R11" i="9" s="1"/>
  <c r="Y253" i="9"/>
  <c r="Y11" i="9" s="1"/>
  <c r="K253" i="10"/>
  <c r="X253" i="9"/>
  <c r="X11" i="9" s="1"/>
  <c r="Q253" i="9"/>
  <c r="Q11" i="9" s="1"/>
  <c r="M253" i="10"/>
  <c r="T253" i="10"/>
  <c r="P253" i="9"/>
  <c r="P11" i="9" s="1"/>
  <c r="N253" i="9"/>
  <c r="N11" i="9" s="1"/>
  <c r="L253" i="9"/>
  <c r="L11" i="9" s="1"/>
  <c r="W253" i="9"/>
  <c r="W11" i="9" s="1"/>
  <c r="R253" i="10"/>
  <c r="R11" i="10" s="1"/>
  <c r="M253" i="9"/>
  <c r="M11" i="9" s="1"/>
  <c r="H253" i="10"/>
  <c r="V253" i="9"/>
  <c r="V11" i="9" s="1"/>
  <c r="O253" i="9"/>
  <c r="O11" i="9" s="1"/>
  <c r="N253" i="10"/>
  <c r="Q253" i="10"/>
  <c r="K253" i="9"/>
  <c r="K11" i="9" s="1"/>
  <c r="I253" i="9"/>
  <c r="I11" i="9" s="1"/>
  <c r="Z253" i="9"/>
  <c r="Z11" i="9" s="1"/>
  <c r="J253" i="10"/>
  <c r="T253" i="9"/>
  <c r="T11" i="9" s="1"/>
  <c r="S253" i="9"/>
  <c r="S11" i="9" s="1"/>
  <c r="Z253" i="10"/>
  <c r="H253" i="9"/>
  <c r="H11" i="9" s="1"/>
  <c r="W259" i="8"/>
  <c r="Q259" i="8"/>
  <c r="P259" i="8"/>
  <c r="H259" i="8"/>
  <c r="E260" i="8"/>
  <c r="G260" i="8" s="1"/>
  <c r="Y259" i="8"/>
  <c r="I258" i="11"/>
  <c r="O259" i="8"/>
  <c r="E259" i="11"/>
  <c r="Z259" i="8"/>
  <c r="K259" i="8"/>
  <c r="L259" i="8"/>
  <c r="U259" i="8"/>
  <c r="X258" i="11"/>
  <c r="N259" i="8"/>
  <c r="R259" i="8"/>
  <c r="X259" i="8"/>
  <c r="J259" i="8"/>
  <c r="E254" i="10"/>
  <c r="V259" i="8"/>
  <c r="P269" i="8"/>
  <c r="Y269" i="8"/>
  <c r="Q269" i="8"/>
  <c r="R269" i="8"/>
  <c r="T90" i="10"/>
  <c r="H269" i="8"/>
  <c r="X269" i="8"/>
  <c r="I269" i="8"/>
  <c r="V269" i="8"/>
  <c r="K269" i="8"/>
  <c r="E270" i="8"/>
  <c r="G270" i="8" s="1"/>
  <c r="E264" i="10"/>
  <c r="M269" i="8"/>
  <c r="R30" i="10"/>
  <c r="S269" i="8"/>
  <c r="J269" i="8"/>
  <c r="N269" i="8"/>
  <c r="E269" i="11"/>
  <c r="W269" i="8"/>
  <c r="O269" i="8"/>
  <c r="L269" i="8"/>
  <c r="T269" i="8"/>
  <c r="U269" i="8"/>
  <c r="C28" i="10"/>
  <c r="C38" i="10"/>
  <c r="Q16" i="9"/>
  <c r="C19" i="10"/>
  <c r="N54" i="11"/>
  <c r="P10" i="9"/>
  <c r="S30" i="10"/>
  <c r="S10" i="9"/>
  <c r="L10" i="9"/>
  <c r="I10" i="9"/>
  <c r="R10" i="9"/>
  <c r="X10" i="9"/>
  <c r="T10" i="9"/>
  <c r="Q10" i="9"/>
  <c r="Y10" i="9"/>
  <c r="U10" i="9"/>
  <c r="Z10" i="9"/>
  <c r="M10" i="9"/>
  <c r="N10" i="9"/>
  <c r="O10" i="9"/>
  <c r="V10" i="9"/>
  <c r="H31" i="8"/>
  <c r="H31" i="10"/>
  <c r="H30" i="8"/>
  <c r="F30" i="8" s="1"/>
  <c r="J10" i="9"/>
  <c r="K206" i="9"/>
  <c r="P206" i="9"/>
  <c r="X206" i="9"/>
  <c r="Q206" i="9"/>
  <c r="Y206" i="9"/>
  <c r="R206" i="9"/>
  <c r="Z206" i="9"/>
  <c r="L206" i="9"/>
  <c r="W206" i="9"/>
  <c r="M206" i="9"/>
  <c r="N206" i="9"/>
  <c r="T206" i="9"/>
  <c r="U206" i="9"/>
  <c r="V206" i="9"/>
  <c r="S206" i="9"/>
  <c r="O206" i="9"/>
  <c r="J206" i="10"/>
  <c r="Q206" i="10"/>
  <c r="Y206" i="10"/>
  <c r="S206" i="10"/>
  <c r="T206" i="10"/>
  <c r="L206" i="10"/>
  <c r="U206" i="10"/>
  <c r="N206" i="10"/>
  <c r="O206" i="10"/>
  <c r="W206" i="10"/>
  <c r="Z206" i="10"/>
  <c r="P206" i="10"/>
  <c r="R206" i="10"/>
  <c r="V206" i="10"/>
  <c r="M206" i="10"/>
  <c r="X206" i="10"/>
  <c r="H248" i="8"/>
  <c r="W10" i="9"/>
  <c r="H248" i="9"/>
  <c r="C19" i="9"/>
  <c r="O59" i="11"/>
  <c r="H257" i="11"/>
  <c r="H238" i="9"/>
  <c r="N211" i="10"/>
  <c r="V211" i="10"/>
  <c r="Q211" i="10"/>
  <c r="Z211" i="10"/>
  <c r="R211" i="10"/>
  <c r="S211" i="10"/>
  <c r="L211" i="10"/>
  <c r="Y211" i="10"/>
  <c r="M211" i="10"/>
  <c r="U211" i="10"/>
  <c r="W211" i="10"/>
  <c r="X211" i="10"/>
  <c r="O211" i="10"/>
  <c r="P211" i="10"/>
  <c r="T211" i="10"/>
  <c r="H10" i="10"/>
  <c r="H40" i="8"/>
  <c r="F40" i="8" s="1"/>
  <c r="H228" i="8"/>
  <c r="H20" i="8"/>
  <c r="F20" i="8" s="1"/>
  <c r="H30" i="10"/>
  <c r="J186" i="10"/>
  <c r="S186" i="10"/>
  <c r="M186" i="10"/>
  <c r="U186" i="10"/>
  <c r="L186" i="10"/>
  <c r="W186" i="10"/>
  <c r="N186" i="10"/>
  <c r="X186" i="10"/>
  <c r="O186" i="10"/>
  <c r="Y186" i="10"/>
  <c r="P186" i="10"/>
  <c r="V186" i="10"/>
  <c r="Z186" i="10"/>
  <c r="Q186" i="10"/>
  <c r="R186" i="10"/>
  <c r="T186" i="10"/>
  <c r="H238" i="8"/>
  <c r="E279" i="10"/>
  <c r="E275" i="10"/>
  <c r="K206" i="10"/>
  <c r="I206" i="10"/>
  <c r="H186" i="10"/>
  <c r="C271" i="10"/>
  <c r="C271" i="11"/>
  <c r="C271" i="9"/>
  <c r="E263" i="9"/>
  <c r="G263" i="9" s="1"/>
  <c r="E268" i="9"/>
  <c r="G268" i="9" s="1"/>
  <c r="E263" i="10"/>
  <c r="G263" i="10" s="1"/>
  <c r="E268" i="10"/>
  <c r="G268" i="10" s="1"/>
  <c r="C281" i="11"/>
  <c r="C281" i="10"/>
  <c r="C281" i="9"/>
  <c r="E277" i="9"/>
  <c r="G277" i="9" s="1"/>
  <c r="E277" i="10"/>
  <c r="G277" i="10" s="1"/>
  <c r="E278" i="10"/>
  <c r="G278" i="10" s="1"/>
  <c r="E282" i="10"/>
  <c r="G282" i="10" s="1"/>
  <c r="E278" i="9"/>
  <c r="G278" i="9" s="1"/>
  <c r="E282" i="9"/>
  <c r="G282" i="9" s="1"/>
  <c r="I186" i="10"/>
  <c r="C261" i="11"/>
  <c r="C261" i="10"/>
  <c r="C261" i="9"/>
  <c r="K186" i="10"/>
  <c r="E264" i="9"/>
  <c r="C238" i="11"/>
  <c r="C238" i="10"/>
  <c r="C238" i="9"/>
  <c r="J185" i="8"/>
  <c r="J11" i="8" s="1"/>
  <c r="E279" i="9"/>
  <c r="G279" i="9" s="1"/>
  <c r="C228" i="10"/>
  <c r="Y230" i="11" s="1"/>
  <c r="Y263" i="11" s="1"/>
  <c r="C228" i="11"/>
  <c r="C228" i="9"/>
  <c r="H227" i="15" s="1"/>
  <c r="E269" i="10"/>
  <c r="G269" i="10" s="1"/>
  <c r="C248" i="10"/>
  <c r="C248" i="11"/>
  <c r="C248" i="9"/>
  <c r="I247" i="15" s="1"/>
  <c r="C109" i="10"/>
  <c r="C109" i="11"/>
  <c r="C109" i="9"/>
  <c r="G109" i="9" s="1"/>
  <c r="F109" i="9" s="1"/>
  <c r="C99" i="11"/>
  <c r="C99" i="10"/>
  <c r="C99" i="9"/>
  <c r="G99" i="9" s="1"/>
  <c r="G104" i="15" s="1"/>
  <c r="G137" i="15" s="1"/>
  <c r="C203" i="10"/>
  <c r="C203" i="11"/>
  <c r="C203" i="9"/>
  <c r="E197" i="10"/>
  <c r="G197" i="10" s="1"/>
  <c r="E195" i="10"/>
  <c r="G195" i="10" s="1"/>
  <c r="E198" i="10"/>
  <c r="G198" i="10" s="1"/>
  <c r="E196" i="10"/>
  <c r="G196" i="10" s="1"/>
  <c r="E195" i="9"/>
  <c r="G195" i="9" s="1"/>
  <c r="E199" i="9"/>
  <c r="G199" i="9" s="1"/>
  <c r="E199" i="10"/>
  <c r="G199" i="10" s="1"/>
  <c r="E196" i="9"/>
  <c r="G196" i="9" s="1"/>
  <c r="E200" i="9"/>
  <c r="G200" i="9" s="1"/>
  <c r="E200" i="10"/>
  <c r="G200" i="10" s="1"/>
  <c r="C213" i="10"/>
  <c r="C213" i="11"/>
  <c r="C213" i="9"/>
  <c r="E207" i="10"/>
  <c r="G207" i="10" s="1"/>
  <c r="E210" i="10"/>
  <c r="G210" i="10" s="1"/>
  <c r="E214" i="9"/>
  <c r="G214" i="9" s="1"/>
  <c r="E210" i="9"/>
  <c r="G210" i="9" s="1"/>
  <c r="E214" i="10"/>
  <c r="G214" i="10" s="1"/>
  <c r="V54" i="11"/>
  <c r="O54" i="11"/>
  <c r="J54" i="11"/>
  <c r="H54" i="11"/>
  <c r="M54" i="11"/>
  <c r="I54" i="11"/>
  <c r="X54" i="11"/>
  <c r="L54" i="11"/>
  <c r="R54" i="11"/>
  <c r="E198" i="9"/>
  <c r="G198" i="9" s="1"/>
  <c r="H185" i="8"/>
  <c r="H152" i="11"/>
  <c r="C180" i="10"/>
  <c r="E180" i="10" s="1"/>
  <c r="G180" i="10" s="1"/>
  <c r="C180" i="11"/>
  <c r="C180" i="9"/>
  <c r="C143" i="11"/>
  <c r="C143" i="10"/>
  <c r="E143" i="10" s="1"/>
  <c r="C143" i="9"/>
  <c r="E143" i="9" s="1"/>
  <c r="C75" i="11"/>
  <c r="C75" i="10"/>
  <c r="G75" i="10" s="1"/>
  <c r="C75" i="9"/>
  <c r="E201" i="9"/>
  <c r="G201" i="9" s="1"/>
  <c r="E201" i="10"/>
  <c r="G201" i="10" s="1"/>
  <c r="I206" i="8"/>
  <c r="I32" i="8" s="1"/>
  <c r="E212" i="9"/>
  <c r="H184" i="11"/>
  <c r="E211" i="9"/>
  <c r="G211" i="9" s="1"/>
  <c r="C123" i="11"/>
  <c r="C123" i="10"/>
  <c r="E123" i="10" s="1"/>
  <c r="C123" i="9"/>
  <c r="E123" i="9" s="1"/>
  <c r="C170" i="11"/>
  <c r="C170" i="10"/>
  <c r="E170" i="10" s="1"/>
  <c r="G170" i="10" s="1"/>
  <c r="C170" i="9"/>
  <c r="G173" i="15" s="1"/>
  <c r="G206" i="15" s="1"/>
  <c r="C133" i="11"/>
  <c r="C133" i="10"/>
  <c r="E133" i="10" s="1"/>
  <c r="C133" i="9"/>
  <c r="E133" i="9" s="1"/>
  <c r="C90" i="11"/>
  <c r="C90" i="10"/>
  <c r="T92" i="11" s="1"/>
  <c r="T125" i="11" s="1"/>
  <c r="C90" i="9"/>
  <c r="M90" i="15" s="1"/>
  <c r="M123" i="15" s="1"/>
  <c r="C160" i="10"/>
  <c r="E160" i="10" s="1"/>
  <c r="G160" i="10" s="1"/>
  <c r="C160" i="11"/>
  <c r="C160" i="9"/>
  <c r="J211" i="10"/>
  <c r="H211" i="10"/>
  <c r="I211" i="10"/>
  <c r="K211" i="10"/>
  <c r="E207" i="9"/>
  <c r="G207" i="9" s="1"/>
  <c r="E212" i="11"/>
  <c r="I153" i="11"/>
  <c r="I186" i="11" s="1"/>
  <c r="I12" i="11" s="1"/>
  <c r="I152" i="11"/>
  <c r="I185" i="11" s="1"/>
  <c r="I11" i="11" s="1"/>
  <c r="E212" i="10"/>
  <c r="C65" i="11"/>
  <c r="C65" i="10"/>
  <c r="G65" i="10" s="1"/>
  <c r="C65" i="9"/>
  <c r="E197" i="9"/>
  <c r="G197" i="9" s="1"/>
  <c r="C193" i="11"/>
  <c r="C193" i="10"/>
  <c r="C193" i="9"/>
  <c r="E189" i="10"/>
  <c r="G189" i="10" s="1"/>
  <c r="E189" i="9"/>
  <c r="G189" i="9" s="1"/>
  <c r="E187" i="10"/>
  <c r="G187" i="10" s="1"/>
  <c r="J205" i="8"/>
  <c r="J31" i="8" s="1"/>
  <c r="H195" i="8"/>
  <c r="C110" i="8"/>
  <c r="C100" i="8"/>
  <c r="H90" i="9"/>
  <c r="H186" i="9"/>
  <c r="H206" i="9"/>
  <c r="I206" i="9"/>
  <c r="H100" i="9"/>
  <c r="J206" i="9"/>
  <c r="I186" i="9"/>
  <c r="J186" i="9"/>
  <c r="K207" i="8"/>
  <c r="K33" i="8" s="1"/>
  <c r="J206" i="8"/>
  <c r="J32" i="8" s="1"/>
  <c r="K197" i="8"/>
  <c r="K23" i="8" s="1"/>
  <c r="E213" i="8"/>
  <c r="K187" i="8"/>
  <c r="K13" i="8" s="1"/>
  <c r="H97" i="8"/>
  <c r="F97" i="8" s="1"/>
  <c r="H87" i="8"/>
  <c r="H107" i="8"/>
  <c r="F107" i="8" s="1"/>
  <c r="D10" i="7"/>
  <c r="D43" i="3"/>
  <c r="L43" i="3"/>
  <c r="K43" i="3"/>
  <c r="J43" i="3"/>
  <c r="I43" i="3"/>
  <c r="H43" i="3"/>
  <c r="G43" i="3"/>
  <c r="F43" i="3"/>
  <c r="E43" i="3"/>
  <c r="C45" i="3"/>
  <c r="D45" i="3"/>
  <c r="E45" i="3"/>
  <c r="F45" i="3"/>
  <c r="G45" i="3"/>
  <c r="H45" i="3"/>
  <c r="I45" i="3"/>
  <c r="J45" i="3"/>
  <c r="K45" i="3"/>
  <c r="L45" i="3"/>
  <c r="C46" i="3"/>
  <c r="D46" i="3"/>
  <c r="E46" i="3"/>
  <c r="F46" i="3"/>
  <c r="G46" i="3"/>
  <c r="H46" i="3"/>
  <c r="I46" i="3"/>
  <c r="J46" i="3"/>
  <c r="K46" i="3"/>
  <c r="L46" i="3"/>
  <c r="C47" i="3"/>
  <c r="D47" i="3"/>
  <c r="E47" i="3"/>
  <c r="F47" i="3"/>
  <c r="G47" i="3"/>
  <c r="H47" i="3"/>
  <c r="I47" i="3"/>
  <c r="J47" i="3"/>
  <c r="K47" i="3"/>
  <c r="L47" i="3"/>
  <c r="C48" i="3"/>
  <c r="D48" i="3"/>
  <c r="E48" i="3"/>
  <c r="F48" i="3"/>
  <c r="G48" i="3"/>
  <c r="H48" i="3"/>
  <c r="I48" i="3"/>
  <c r="J48" i="3"/>
  <c r="K48" i="3"/>
  <c r="L48" i="3"/>
  <c r="C49" i="3"/>
  <c r="D49" i="3"/>
  <c r="E49" i="3"/>
  <c r="F49" i="3"/>
  <c r="G49" i="3"/>
  <c r="H49" i="3"/>
  <c r="I49" i="3"/>
  <c r="J49" i="3"/>
  <c r="K49" i="3"/>
  <c r="L49" i="3"/>
  <c r="C50" i="3"/>
  <c r="D50" i="3"/>
  <c r="E50" i="3"/>
  <c r="F50" i="3"/>
  <c r="G50" i="3"/>
  <c r="H50" i="3"/>
  <c r="I50" i="3"/>
  <c r="J50" i="3"/>
  <c r="K50" i="3"/>
  <c r="L50" i="3"/>
  <c r="C51" i="3"/>
  <c r="D51" i="3"/>
  <c r="E51" i="3"/>
  <c r="F51" i="3"/>
  <c r="G51" i="3"/>
  <c r="H51" i="3"/>
  <c r="I51" i="3"/>
  <c r="J51" i="3"/>
  <c r="K51" i="3"/>
  <c r="L51" i="3"/>
  <c r="C52" i="3"/>
  <c r="D52" i="3"/>
  <c r="E52" i="3"/>
  <c r="F52" i="3"/>
  <c r="G52" i="3"/>
  <c r="H52" i="3"/>
  <c r="I52" i="3"/>
  <c r="J52" i="3"/>
  <c r="K52" i="3"/>
  <c r="L52" i="3"/>
  <c r="C53" i="3"/>
  <c r="D53" i="3"/>
  <c r="E53" i="3"/>
  <c r="F53" i="3"/>
  <c r="G53" i="3"/>
  <c r="H53" i="3"/>
  <c r="I53" i="3"/>
  <c r="J53" i="3"/>
  <c r="K53" i="3"/>
  <c r="L53" i="3"/>
  <c r="C54" i="3"/>
  <c r="D54" i="3"/>
  <c r="E54" i="3"/>
  <c r="F54" i="3"/>
  <c r="G54" i="3"/>
  <c r="H54" i="3"/>
  <c r="I54" i="3"/>
  <c r="J54" i="3"/>
  <c r="K54" i="3"/>
  <c r="L54" i="3"/>
  <c r="C55" i="3"/>
  <c r="D55" i="3"/>
  <c r="E55" i="3"/>
  <c r="F55" i="3"/>
  <c r="G55" i="3"/>
  <c r="H55" i="3"/>
  <c r="I55" i="3"/>
  <c r="J55" i="3"/>
  <c r="K55" i="3"/>
  <c r="L55" i="3"/>
  <c r="C56" i="3"/>
  <c r="D56" i="3"/>
  <c r="E56" i="3"/>
  <c r="F56" i="3"/>
  <c r="G56" i="3"/>
  <c r="H56" i="3"/>
  <c r="I56" i="3"/>
  <c r="J56" i="3"/>
  <c r="K56" i="3"/>
  <c r="L56" i="3"/>
  <c r="C57" i="3"/>
  <c r="D57" i="3"/>
  <c r="E57" i="3"/>
  <c r="F57" i="3"/>
  <c r="G57" i="3"/>
  <c r="H57" i="3"/>
  <c r="I57" i="3"/>
  <c r="J57" i="3"/>
  <c r="K57" i="3"/>
  <c r="L57" i="3"/>
  <c r="C58" i="3"/>
  <c r="D58" i="3"/>
  <c r="E58" i="3"/>
  <c r="F58" i="3"/>
  <c r="G58" i="3"/>
  <c r="H58" i="3"/>
  <c r="I58" i="3"/>
  <c r="J58" i="3"/>
  <c r="K58" i="3"/>
  <c r="L58" i="3"/>
  <c r="C59" i="3"/>
  <c r="D59" i="3"/>
  <c r="E59" i="3"/>
  <c r="F59" i="3"/>
  <c r="G59" i="3"/>
  <c r="H59" i="3"/>
  <c r="I59" i="3"/>
  <c r="J59" i="3"/>
  <c r="K59" i="3"/>
  <c r="L59" i="3"/>
  <c r="C60" i="3"/>
  <c r="D60" i="3"/>
  <c r="E60" i="3"/>
  <c r="F60" i="3"/>
  <c r="G60" i="3"/>
  <c r="H60" i="3"/>
  <c r="I60" i="3"/>
  <c r="J60" i="3"/>
  <c r="K60" i="3"/>
  <c r="L60" i="3"/>
  <c r="C61" i="3"/>
  <c r="D61" i="3"/>
  <c r="E61" i="3"/>
  <c r="F61" i="3"/>
  <c r="G61" i="3"/>
  <c r="H61" i="3"/>
  <c r="I61" i="3"/>
  <c r="J61" i="3"/>
  <c r="K61" i="3"/>
  <c r="L61" i="3"/>
  <c r="C62" i="3"/>
  <c r="D62" i="3"/>
  <c r="E62" i="3"/>
  <c r="F62" i="3"/>
  <c r="G62" i="3"/>
  <c r="H62" i="3"/>
  <c r="I62" i="3"/>
  <c r="J62" i="3"/>
  <c r="K62" i="3"/>
  <c r="L62" i="3"/>
  <c r="D44" i="3"/>
  <c r="E44" i="3"/>
  <c r="F44" i="3"/>
  <c r="G44" i="3"/>
  <c r="H44" i="3"/>
  <c r="I44" i="3"/>
  <c r="J44" i="3"/>
  <c r="K44" i="3"/>
  <c r="L44" i="3"/>
  <c r="C44" i="3"/>
  <c r="W16" i="10" l="1"/>
  <c r="Y55" i="15"/>
  <c r="E203" i="11"/>
  <c r="H247" i="15"/>
  <c r="W55" i="15"/>
  <c r="G28" i="8"/>
  <c r="W202" i="10"/>
  <c r="Q202" i="10"/>
  <c r="R202" i="10"/>
  <c r="N202" i="10"/>
  <c r="I202" i="10"/>
  <c r="V202" i="10"/>
  <c r="Y202" i="10"/>
  <c r="K202" i="10"/>
  <c r="S202" i="10"/>
  <c r="U202" i="10"/>
  <c r="J202" i="10"/>
  <c r="P202" i="10"/>
  <c r="O202" i="10"/>
  <c r="M202" i="10"/>
  <c r="L202" i="10"/>
  <c r="X202" i="10"/>
  <c r="T202" i="10"/>
  <c r="Z202" i="10"/>
  <c r="E203" i="9"/>
  <c r="E203" i="10"/>
  <c r="L16" i="10"/>
  <c r="Z179" i="9"/>
  <c r="Z212" i="9" s="1"/>
  <c r="U179" i="9"/>
  <c r="U179" i="15" s="1"/>
  <c r="U212" i="15" s="1"/>
  <c r="X179" i="9"/>
  <c r="X179" i="15" s="1"/>
  <c r="X212" i="15" s="1"/>
  <c r="Y179" i="9"/>
  <c r="Y179" i="15" s="1"/>
  <c r="Y212" i="15" s="1"/>
  <c r="P179" i="9"/>
  <c r="P179" i="15" s="1"/>
  <c r="P212" i="15" s="1"/>
  <c r="W179" i="9"/>
  <c r="W179" i="15" s="1"/>
  <c r="W212" i="15" s="1"/>
  <c r="M179" i="9"/>
  <c r="M179" i="15" s="1"/>
  <c r="M212" i="15" s="1"/>
  <c r="H179" i="9"/>
  <c r="H179" i="15" s="1"/>
  <c r="H212" i="15" s="1"/>
  <c r="Q179" i="9"/>
  <c r="Q179" i="15" s="1"/>
  <c r="Q212" i="15" s="1"/>
  <c r="L179" i="9"/>
  <c r="L179" i="15" s="1"/>
  <c r="L212" i="15" s="1"/>
  <c r="K179" i="9"/>
  <c r="K179" i="15" s="1"/>
  <c r="K212" i="15" s="1"/>
  <c r="R179" i="9"/>
  <c r="R212" i="9" s="1"/>
  <c r="O179" i="9"/>
  <c r="O212" i="9" s="1"/>
  <c r="S179" i="9"/>
  <c r="S179" i="15" s="1"/>
  <c r="S212" i="15" s="1"/>
  <c r="Y159" i="9"/>
  <c r="Y192" i="9" s="1"/>
  <c r="I179" i="9"/>
  <c r="I179" i="15" s="1"/>
  <c r="I212" i="15" s="1"/>
  <c r="N179" i="9"/>
  <c r="N179" i="15" s="1"/>
  <c r="N212" i="15" s="1"/>
  <c r="J179" i="9"/>
  <c r="S159" i="9"/>
  <c r="S192" i="9" s="1"/>
  <c r="V179" i="9"/>
  <c r="V212" i="9" s="1"/>
  <c r="T179" i="9"/>
  <c r="T179" i="15" s="1"/>
  <c r="T212" i="15" s="1"/>
  <c r="M159" i="9"/>
  <c r="M192" i="9" s="1"/>
  <c r="O159" i="9"/>
  <c r="O159" i="15" s="1"/>
  <c r="O192" i="15" s="1"/>
  <c r="Q159" i="9"/>
  <c r="Q159" i="15" s="1"/>
  <c r="Q192" i="15" s="1"/>
  <c r="R159" i="9"/>
  <c r="R159" i="15" s="1"/>
  <c r="R192" i="15" s="1"/>
  <c r="I159" i="9"/>
  <c r="I159" i="15" s="1"/>
  <c r="I192" i="15" s="1"/>
  <c r="Z159" i="9"/>
  <c r="Z159" i="15" s="1"/>
  <c r="Z192" i="15" s="1"/>
  <c r="X159" i="9"/>
  <c r="X159" i="15" s="1"/>
  <c r="X192" i="15" s="1"/>
  <c r="N159" i="9"/>
  <c r="N159" i="15" s="1"/>
  <c r="N192" i="15" s="1"/>
  <c r="J159" i="9"/>
  <c r="J159" i="15" s="1"/>
  <c r="J192" i="15" s="1"/>
  <c r="U159" i="9"/>
  <c r="U159" i="15" s="1"/>
  <c r="U192" i="15" s="1"/>
  <c r="G164" i="15"/>
  <c r="G197" i="15" s="1"/>
  <c r="G23" i="15" s="1"/>
  <c r="G159" i="9"/>
  <c r="G159" i="15" s="1"/>
  <c r="T159" i="9"/>
  <c r="T159" i="15" s="1"/>
  <c r="T192" i="15" s="1"/>
  <c r="W159" i="9"/>
  <c r="W192" i="9" s="1"/>
  <c r="V159" i="9"/>
  <c r="V192" i="9" s="1"/>
  <c r="L159" i="9"/>
  <c r="L159" i="15" s="1"/>
  <c r="L192" i="15" s="1"/>
  <c r="P159" i="9"/>
  <c r="P192" i="9" s="1"/>
  <c r="H159" i="9"/>
  <c r="H159" i="15" s="1"/>
  <c r="H192" i="15" s="1"/>
  <c r="F258" i="9"/>
  <c r="X31" i="10"/>
  <c r="V259" i="10"/>
  <c r="V17" i="10" s="1"/>
  <c r="P16" i="9"/>
  <c r="H259" i="10"/>
  <c r="H17" i="10" s="1"/>
  <c r="O16" i="10"/>
  <c r="O55" i="15"/>
  <c r="Q16" i="10"/>
  <c r="Y16" i="10"/>
  <c r="U259" i="10"/>
  <c r="U17" i="10" s="1"/>
  <c r="F258" i="10"/>
  <c r="I269" i="9"/>
  <c r="J269" i="9"/>
  <c r="Z269" i="9"/>
  <c r="Q269" i="9"/>
  <c r="K269" i="9"/>
  <c r="X269" i="9"/>
  <c r="U269" i="9"/>
  <c r="N269" i="9"/>
  <c r="T269" i="9"/>
  <c r="W269" i="9"/>
  <c r="Y269" i="9"/>
  <c r="P269" i="9"/>
  <c r="H269" i="9"/>
  <c r="V269" i="9"/>
  <c r="O269" i="9"/>
  <c r="R269" i="9"/>
  <c r="L269" i="9"/>
  <c r="M269" i="9"/>
  <c r="S269" i="9"/>
  <c r="G213" i="8"/>
  <c r="E260" i="10"/>
  <c r="V260" i="10" s="1"/>
  <c r="I259" i="9"/>
  <c r="S259" i="9"/>
  <c r="S17" i="9" s="1"/>
  <c r="M259" i="9"/>
  <c r="M17" i="9" s="1"/>
  <c r="U274" i="9"/>
  <c r="U32" i="9" s="1"/>
  <c r="P274" i="9"/>
  <c r="P32" i="9" s="1"/>
  <c r="N274" i="9"/>
  <c r="N32" i="9" s="1"/>
  <c r="K280" i="8"/>
  <c r="E281" i="8"/>
  <c r="G281" i="8" s="1"/>
  <c r="M280" i="8"/>
  <c r="E280" i="9"/>
  <c r="S280" i="9" s="1"/>
  <c r="R274" i="9"/>
  <c r="R32" i="9" s="1"/>
  <c r="W274" i="9"/>
  <c r="W32" i="9" s="1"/>
  <c r="V280" i="8"/>
  <c r="L274" i="9"/>
  <c r="L32" i="9" s="1"/>
  <c r="Q274" i="9"/>
  <c r="Q32" i="9" s="1"/>
  <c r="P31" i="10"/>
  <c r="V31" i="10"/>
  <c r="E280" i="10"/>
  <c r="G280" i="10" s="1"/>
  <c r="J274" i="9"/>
  <c r="J32" i="9" s="1"/>
  <c r="Z274" i="9"/>
  <c r="Z32" i="9" s="1"/>
  <c r="E280" i="15"/>
  <c r="I280" i="15" s="1"/>
  <c r="E280" i="11"/>
  <c r="K274" i="9"/>
  <c r="K32" i="9" s="1"/>
  <c r="X280" i="8"/>
  <c r="X274" i="9"/>
  <c r="X32" i="9" s="1"/>
  <c r="Q259" i="10"/>
  <c r="Q17" i="10" s="1"/>
  <c r="Z259" i="10"/>
  <c r="Z17" i="10" s="1"/>
  <c r="W259" i="10"/>
  <c r="W17" i="10" s="1"/>
  <c r="X259" i="10"/>
  <c r="X17" i="10" s="1"/>
  <c r="G259" i="10"/>
  <c r="G17" i="10" s="1"/>
  <c r="E213" i="9"/>
  <c r="H280" i="8"/>
  <c r="W280" i="8"/>
  <c r="I280" i="8"/>
  <c r="O259" i="10"/>
  <c r="O17" i="10" s="1"/>
  <c r="J259" i="10"/>
  <c r="J17" i="10" s="1"/>
  <c r="N280" i="8"/>
  <c r="R280" i="8"/>
  <c r="R259" i="10"/>
  <c r="R17" i="10" s="1"/>
  <c r="K259" i="10"/>
  <c r="M259" i="10"/>
  <c r="M17" i="10" s="1"/>
  <c r="E213" i="10"/>
  <c r="G213" i="10" s="1"/>
  <c r="I259" i="10"/>
  <c r="I17" i="10" s="1"/>
  <c r="P274" i="10"/>
  <c r="P32" i="10" s="1"/>
  <c r="O31" i="10"/>
  <c r="T259" i="10"/>
  <c r="T17" i="10" s="1"/>
  <c r="S280" i="8"/>
  <c r="S259" i="10"/>
  <c r="S17" i="10" s="1"/>
  <c r="L259" i="10"/>
  <c r="L17" i="10" s="1"/>
  <c r="N259" i="10"/>
  <c r="N17" i="10" s="1"/>
  <c r="T280" i="8"/>
  <c r="Q280" i="8"/>
  <c r="Y280" i="8"/>
  <c r="Y259" i="10"/>
  <c r="Y17" i="10" s="1"/>
  <c r="E270" i="10"/>
  <c r="I270" i="10" s="1"/>
  <c r="L259" i="9"/>
  <c r="K259" i="9"/>
  <c r="P259" i="9"/>
  <c r="P17" i="9" s="1"/>
  <c r="U259" i="9"/>
  <c r="U17" i="9" s="1"/>
  <c r="R259" i="9"/>
  <c r="R17" i="9" s="1"/>
  <c r="E260" i="9"/>
  <c r="X260" i="9" s="1"/>
  <c r="O259" i="9"/>
  <c r="O17" i="9" s="1"/>
  <c r="H259" i="9"/>
  <c r="N259" i="9"/>
  <c r="N17" i="9" s="1"/>
  <c r="W259" i="9"/>
  <c r="W17" i="9" s="1"/>
  <c r="Y259" i="9"/>
  <c r="Y17" i="9" s="1"/>
  <c r="T259" i="9"/>
  <c r="T17" i="9" s="1"/>
  <c r="G259" i="9"/>
  <c r="G17" i="9" s="1"/>
  <c r="E270" i="9"/>
  <c r="Z259" i="9"/>
  <c r="Z17" i="9" s="1"/>
  <c r="X259" i="9"/>
  <c r="X17" i="9" s="1"/>
  <c r="Q259" i="9"/>
  <c r="Q17" i="9" s="1"/>
  <c r="V259" i="9"/>
  <c r="V17" i="9" s="1"/>
  <c r="F151" i="11"/>
  <c r="E55" i="12" s="1"/>
  <c r="F170" i="8"/>
  <c r="G203" i="8"/>
  <c r="F160" i="8"/>
  <c r="G27" i="10"/>
  <c r="G259" i="11"/>
  <c r="G17" i="11" s="1"/>
  <c r="F89" i="9"/>
  <c r="G27" i="9"/>
  <c r="M55" i="15"/>
  <c r="R55" i="15"/>
  <c r="K55" i="11"/>
  <c r="T55" i="15"/>
  <c r="K55" i="15"/>
  <c r="G36" i="15"/>
  <c r="G26" i="10"/>
  <c r="G55" i="15"/>
  <c r="G279" i="11"/>
  <c r="L55" i="15"/>
  <c r="G142" i="9"/>
  <c r="F142" i="9" s="1"/>
  <c r="G36" i="9"/>
  <c r="G40" i="9"/>
  <c r="G212" i="10"/>
  <c r="G36" i="11"/>
  <c r="G259" i="15"/>
  <c r="G17" i="15" s="1"/>
  <c r="G10" i="15"/>
  <c r="S60" i="15"/>
  <c r="S55" i="15"/>
  <c r="L187" i="9"/>
  <c r="W187" i="9"/>
  <c r="Y187" i="9"/>
  <c r="F253" i="15"/>
  <c r="N13" i="12" s="1"/>
  <c r="G11" i="15"/>
  <c r="F11" i="15" s="1"/>
  <c r="F158" i="15"/>
  <c r="M62" i="12" s="1"/>
  <c r="F108" i="9"/>
  <c r="G141" i="9"/>
  <c r="E180" i="9"/>
  <c r="G180" i="9" s="1"/>
  <c r="Z181" i="15"/>
  <c r="Z214" i="15" s="1"/>
  <c r="Q181" i="15"/>
  <c r="Q214" i="15" s="1"/>
  <c r="M181" i="15"/>
  <c r="M214" i="15" s="1"/>
  <c r="R181" i="15"/>
  <c r="R214" i="15" s="1"/>
  <c r="U181" i="15"/>
  <c r="U214" i="15" s="1"/>
  <c r="O181" i="15"/>
  <c r="O214" i="15" s="1"/>
  <c r="G179" i="15"/>
  <c r="G212" i="15" s="1"/>
  <c r="W181" i="15"/>
  <c r="W214" i="15" s="1"/>
  <c r="T181" i="15"/>
  <c r="T214" i="15" s="1"/>
  <c r="N181" i="15"/>
  <c r="N214" i="15" s="1"/>
  <c r="L181" i="15"/>
  <c r="L214" i="15" s="1"/>
  <c r="Y181" i="15"/>
  <c r="Y214" i="15" s="1"/>
  <c r="J181" i="15"/>
  <c r="J214" i="15" s="1"/>
  <c r="S181" i="15"/>
  <c r="S214" i="15" s="1"/>
  <c r="V181" i="15"/>
  <c r="V214" i="15" s="1"/>
  <c r="H181" i="15"/>
  <c r="H214" i="15" s="1"/>
  <c r="G181" i="15"/>
  <c r="I181" i="15"/>
  <c r="I214" i="15" s="1"/>
  <c r="P181" i="15"/>
  <c r="P214" i="15" s="1"/>
  <c r="X181" i="15"/>
  <c r="X214" i="15" s="1"/>
  <c r="G181" i="11"/>
  <c r="G214" i="11" s="1"/>
  <c r="G179" i="11"/>
  <c r="G212" i="11" s="1"/>
  <c r="K181" i="15"/>
  <c r="K214" i="15" s="1"/>
  <c r="G108" i="11"/>
  <c r="G141" i="11" s="1"/>
  <c r="F256" i="15"/>
  <c r="N16" i="12" s="1"/>
  <c r="G14" i="15"/>
  <c r="G90" i="9"/>
  <c r="F90" i="9" s="1"/>
  <c r="V89" i="15"/>
  <c r="V122" i="15" s="1"/>
  <c r="U89" i="15"/>
  <c r="U122" i="15" s="1"/>
  <c r="N91" i="15"/>
  <c r="N124" i="15" s="1"/>
  <c r="Q91" i="15"/>
  <c r="Q124" i="15" s="1"/>
  <c r="Z91" i="15"/>
  <c r="Z124" i="15" s="1"/>
  <c r="U90" i="15"/>
  <c r="U123" i="15" s="1"/>
  <c r="J91" i="15"/>
  <c r="J124" i="15" s="1"/>
  <c r="M91" i="15"/>
  <c r="M124" i="15" s="1"/>
  <c r="R89" i="15"/>
  <c r="R122" i="15" s="1"/>
  <c r="Q89" i="15"/>
  <c r="Q122" i="15" s="1"/>
  <c r="S91" i="15"/>
  <c r="S124" i="15" s="1"/>
  <c r="G89" i="11"/>
  <c r="G122" i="11" s="1"/>
  <c r="X91" i="15"/>
  <c r="X124" i="15" s="1"/>
  <c r="O89" i="15"/>
  <c r="O122" i="15" s="1"/>
  <c r="I91" i="15"/>
  <c r="I124" i="15" s="1"/>
  <c r="R91" i="15"/>
  <c r="R124" i="15" s="1"/>
  <c r="P89" i="15"/>
  <c r="P122" i="15" s="1"/>
  <c r="G91" i="11"/>
  <c r="G124" i="11" s="1"/>
  <c r="G91" i="15"/>
  <c r="O91" i="15"/>
  <c r="O124" i="15" s="1"/>
  <c r="L91" i="15"/>
  <c r="L124" i="15" s="1"/>
  <c r="W91" i="15"/>
  <c r="W124" i="15" s="1"/>
  <c r="W89" i="15"/>
  <c r="W122" i="15" s="1"/>
  <c r="H91" i="15"/>
  <c r="H124" i="15" s="1"/>
  <c r="U91" i="15"/>
  <c r="U124" i="15" s="1"/>
  <c r="X89" i="15"/>
  <c r="X122" i="15" s="1"/>
  <c r="Y89" i="15"/>
  <c r="Y122" i="15" s="1"/>
  <c r="N89" i="15"/>
  <c r="N122" i="15" s="1"/>
  <c r="T89" i="15"/>
  <c r="T122" i="15" s="1"/>
  <c r="T91" i="15"/>
  <c r="T124" i="15" s="1"/>
  <c r="K91" i="15"/>
  <c r="K124" i="15" s="1"/>
  <c r="S89" i="15"/>
  <c r="S122" i="15" s="1"/>
  <c r="M89" i="15"/>
  <c r="M122" i="15" s="1"/>
  <c r="G89" i="15"/>
  <c r="G122" i="15" s="1"/>
  <c r="P91" i="15"/>
  <c r="P124" i="15" s="1"/>
  <c r="Y91" i="15"/>
  <c r="Y124" i="15" s="1"/>
  <c r="Z89" i="15"/>
  <c r="Z122" i="15" s="1"/>
  <c r="V91" i="15"/>
  <c r="V124" i="15" s="1"/>
  <c r="O90" i="15"/>
  <c r="O123" i="15" s="1"/>
  <c r="N90" i="15"/>
  <c r="N123" i="15" s="1"/>
  <c r="W90" i="15"/>
  <c r="W123" i="15" s="1"/>
  <c r="X90" i="15"/>
  <c r="X123" i="15" s="1"/>
  <c r="J89" i="15"/>
  <c r="J122" i="15" s="1"/>
  <c r="L89" i="15"/>
  <c r="L122" i="15" s="1"/>
  <c r="R90" i="15"/>
  <c r="R123" i="15" s="1"/>
  <c r="T90" i="15"/>
  <c r="T123" i="15" s="1"/>
  <c r="K89" i="15"/>
  <c r="K122" i="15" s="1"/>
  <c r="Z90" i="15"/>
  <c r="Z123" i="15" s="1"/>
  <c r="P90" i="15"/>
  <c r="P123" i="15" s="1"/>
  <c r="Q90" i="15"/>
  <c r="Q123" i="15" s="1"/>
  <c r="S90" i="15"/>
  <c r="S123" i="15" s="1"/>
  <c r="Y90" i="15"/>
  <c r="Y123" i="15" s="1"/>
  <c r="V90" i="15"/>
  <c r="V123" i="15" s="1"/>
  <c r="F226" i="15"/>
  <c r="N62" i="12" s="1"/>
  <c r="G65" i="9"/>
  <c r="G65" i="11" s="1"/>
  <c r="G67" i="15"/>
  <c r="G63" i="15"/>
  <c r="G67" i="11"/>
  <c r="G68" i="15"/>
  <c r="G62" i="11"/>
  <c r="G63" i="11"/>
  <c r="G64" i="15"/>
  <c r="G62" i="15"/>
  <c r="G68" i="11"/>
  <c r="G64" i="11"/>
  <c r="G66" i="15"/>
  <c r="G66" i="11"/>
  <c r="I64" i="15"/>
  <c r="Z64" i="15"/>
  <c r="Y62" i="15"/>
  <c r="I63" i="15"/>
  <c r="S64" i="15"/>
  <c r="U63" i="15"/>
  <c r="X66" i="15"/>
  <c r="P62" i="15"/>
  <c r="U66" i="15"/>
  <c r="Z63" i="15"/>
  <c r="X63" i="15"/>
  <c r="V64" i="15"/>
  <c r="K62" i="15"/>
  <c r="U64" i="15"/>
  <c r="S66" i="15"/>
  <c r="P66" i="15"/>
  <c r="R66" i="15"/>
  <c r="H64" i="15"/>
  <c r="V62" i="15"/>
  <c r="Z66" i="15"/>
  <c r="N63" i="15"/>
  <c r="O66" i="15"/>
  <c r="Q63" i="15"/>
  <c r="Y66" i="15"/>
  <c r="Y64" i="15"/>
  <c r="M63" i="15"/>
  <c r="K64" i="15"/>
  <c r="R64" i="15"/>
  <c r="W62" i="15"/>
  <c r="R63" i="15"/>
  <c r="I62" i="15"/>
  <c r="T66" i="15"/>
  <c r="V63" i="15"/>
  <c r="L64" i="15"/>
  <c r="I66" i="15"/>
  <c r="S63" i="15"/>
  <c r="T63" i="15"/>
  <c r="N66" i="15"/>
  <c r="S62" i="15"/>
  <c r="N62" i="15"/>
  <c r="K63" i="15"/>
  <c r="O63" i="15"/>
  <c r="T64" i="15"/>
  <c r="U62" i="15"/>
  <c r="J64" i="15"/>
  <c r="J66" i="15"/>
  <c r="W64" i="15"/>
  <c r="X64" i="15"/>
  <c r="O64" i="15"/>
  <c r="O62" i="15"/>
  <c r="W63" i="15"/>
  <c r="N64" i="15"/>
  <c r="V66" i="15"/>
  <c r="P63" i="15"/>
  <c r="P64" i="15"/>
  <c r="Y63" i="15"/>
  <c r="Q64" i="15"/>
  <c r="Q62" i="15"/>
  <c r="X62" i="15"/>
  <c r="Q66" i="15"/>
  <c r="Z62" i="15"/>
  <c r="J62" i="15"/>
  <c r="H63" i="15"/>
  <c r="H66" i="15"/>
  <c r="M64" i="15"/>
  <c r="T62" i="15"/>
  <c r="L62" i="15"/>
  <c r="H62" i="15"/>
  <c r="M66" i="15"/>
  <c r="M62" i="15"/>
  <c r="R62" i="15"/>
  <c r="J63" i="15"/>
  <c r="W66" i="15"/>
  <c r="L66" i="15"/>
  <c r="K66" i="15"/>
  <c r="L63" i="15"/>
  <c r="G228" i="9"/>
  <c r="G228" i="15" s="1"/>
  <c r="S229" i="15"/>
  <c r="S262" i="15" s="1"/>
  <c r="P228" i="15"/>
  <c r="X228" i="15"/>
  <c r="P227" i="15"/>
  <c r="K229" i="15"/>
  <c r="K262" i="15" s="1"/>
  <c r="Q227" i="15"/>
  <c r="Z227" i="15"/>
  <c r="K228" i="15"/>
  <c r="J228" i="15"/>
  <c r="V228" i="15"/>
  <c r="T229" i="15"/>
  <c r="T262" i="15" s="1"/>
  <c r="V227" i="15"/>
  <c r="T228" i="15"/>
  <c r="O229" i="15"/>
  <c r="O262" i="15" s="1"/>
  <c r="G229" i="11"/>
  <c r="G262" i="11" s="1"/>
  <c r="J227" i="15"/>
  <c r="V229" i="15"/>
  <c r="V262" i="15" s="1"/>
  <c r="W228" i="15"/>
  <c r="M227" i="15"/>
  <c r="N229" i="15"/>
  <c r="N262" i="15" s="1"/>
  <c r="R229" i="15"/>
  <c r="R262" i="15" s="1"/>
  <c r="J229" i="15"/>
  <c r="J262" i="15" s="1"/>
  <c r="N227" i="15"/>
  <c r="R228" i="15"/>
  <c r="Q229" i="15"/>
  <c r="Q262" i="15" s="1"/>
  <c r="O228" i="15"/>
  <c r="L227" i="15"/>
  <c r="Y228" i="15"/>
  <c r="U229" i="15"/>
  <c r="U262" i="15" s="1"/>
  <c r="W229" i="15"/>
  <c r="W262" i="15" s="1"/>
  <c r="R227" i="15"/>
  <c r="S227" i="15"/>
  <c r="G227" i="11"/>
  <c r="L228" i="15"/>
  <c r="W227" i="15"/>
  <c r="U227" i="15"/>
  <c r="S228" i="15"/>
  <c r="Z228" i="15"/>
  <c r="Q228" i="15"/>
  <c r="L229" i="15"/>
  <c r="L262" i="15" s="1"/>
  <c r="G227" i="15"/>
  <c r="H229" i="15"/>
  <c r="H262" i="15" s="1"/>
  <c r="G229" i="15"/>
  <c r="T227" i="15"/>
  <c r="M229" i="15"/>
  <c r="M262" i="15" s="1"/>
  <c r="M228" i="15"/>
  <c r="X227" i="15"/>
  <c r="U228" i="15"/>
  <c r="Z229" i="15"/>
  <c r="Z262" i="15" s="1"/>
  <c r="N228" i="15"/>
  <c r="Y229" i="15"/>
  <c r="Y262" i="15" s="1"/>
  <c r="I229" i="15"/>
  <c r="I262" i="15" s="1"/>
  <c r="O227" i="15"/>
  <c r="P229" i="15"/>
  <c r="P262" i="15" s="1"/>
  <c r="X229" i="15"/>
  <c r="X262" i="15" s="1"/>
  <c r="K227" i="15"/>
  <c r="Y227" i="15"/>
  <c r="I227" i="15"/>
  <c r="G238" i="9"/>
  <c r="G238" i="15" s="1"/>
  <c r="G240" i="15"/>
  <c r="G273" i="15" s="1"/>
  <c r="G235" i="11"/>
  <c r="G268" i="11" s="1"/>
  <c r="G236" i="11"/>
  <c r="G269" i="11" s="1"/>
  <c r="G235" i="15"/>
  <c r="G239" i="11"/>
  <c r="G272" i="11" s="1"/>
  <c r="G236" i="15"/>
  <c r="G241" i="15"/>
  <c r="G274" i="15" s="1"/>
  <c r="G240" i="11"/>
  <c r="G273" i="11" s="1"/>
  <c r="G237" i="11"/>
  <c r="G237" i="15"/>
  <c r="G241" i="11"/>
  <c r="G274" i="11" s="1"/>
  <c r="L239" i="15"/>
  <c r="L272" i="15" s="1"/>
  <c r="H239" i="15"/>
  <c r="H272" i="15" s="1"/>
  <c r="S239" i="15"/>
  <c r="S272" i="15" s="1"/>
  <c r="Y239" i="15"/>
  <c r="Y272" i="15" s="1"/>
  <c r="X239" i="15"/>
  <c r="X272" i="15" s="1"/>
  <c r="R239" i="15"/>
  <c r="R272" i="15" s="1"/>
  <c r="I239" i="15"/>
  <c r="I272" i="15" s="1"/>
  <c r="G239" i="15"/>
  <c r="Z239" i="15"/>
  <c r="Z272" i="15" s="1"/>
  <c r="T239" i="15"/>
  <c r="T272" i="15" s="1"/>
  <c r="O239" i="15"/>
  <c r="O272" i="15" s="1"/>
  <c r="Q239" i="15"/>
  <c r="Q272" i="15" s="1"/>
  <c r="V239" i="15"/>
  <c r="V272" i="15" s="1"/>
  <c r="K239" i="15"/>
  <c r="K272" i="15" s="1"/>
  <c r="P239" i="15"/>
  <c r="P272" i="15" s="1"/>
  <c r="N239" i="15"/>
  <c r="N272" i="15" s="1"/>
  <c r="M239" i="15"/>
  <c r="M272" i="15" s="1"/>
  <c r="W239" i="15"/>
  <c r="W272" i="15" s="1"/>
  <c r="J239" i="15"/>
  <c r="J272" i="15" s="1"/>
  <c r="U239" i="15"/>
  <c r="U272" i="15" s="1"/>
  <c r="N238" i="15"/>
  <c r="X235" i="15"/>
  <c r="X268" i="15" s="1"/>
  <c r="U236" i="15"/>
  <c r="U269" i="15" s="1"/>
  <c r="Y238" i="15"/>
  <c r="K237" i="15"/>
  <c r="X236" i="15"/>
  <c r="X269" i="15" s="1"/>
  <c r="H236" i="15"/>
  <c r="H269" i="15" s="1"/>
  <c r="M238" i="15"/>
  <c r="Y236" i="15"/>
  <c r="Y269" i="15" s="1"/>
  <c r="W236" i="15"/>
  <c r="W269" i="15" s="1"/>
  <c r="R236" i="15"/>
  <c r="R269" i="15" s="1"/>
  <c r="Y235" i="15"/>
  <c r="Y268" i="15" s="1"/>
  <c r="K235" i="15"/>
  <c r="K268" i="15" s="1"/>
  <c r="J238" i="15"/>
  <c r="L235" i="15"/>
  <c r="L268" i="15" s="1"/>
  <c r="W235" i="15"/>
  <c r="W268" i="15" s="1"/>
  <c r="J235" i="15"/>
  <c r="J268" i="15" s="1"/>
  <c r="N235" i="15"/>
  <c r="N268" i="15" s="1"/>
  <c r="Z235" i="15"/>
  <c r="Z268" i="15" s="1"/>
  <c r="V237" i="15"/>
  <c r="P237" i="15"/>
  <c r="H235" i="15"/>
  <c r="H268" i="15" s="1"/>
  <c r="M235" i="15"/>
  <c r="M268" i="15" s="1"/>
  <c r="R237" i="15"/>
  <c r="O238" i="15"/>
  <c r="Z238" i="15"/>
  <c r="W238" i="15"/>
  <c r="P235" i="15"/>
  <c r="P268" i="15" s="1"/>
  <c r="W237" i="15"/>
  <c r="P238" i="15"/>
  <c r="Z237" i="15"/>
  <c r="L237" i="15"/>
  <c r="T236" i="15"/>
  <c r="T269" i="15" s="1"/>
  <c r="T238" i="15"/>
  <c r="V236" i="15"/>
  <c r="V269" i="15" s="1"/>
  <c r="K238" i="15"/>
  <c r="S235" i="15"/>
  <c r="S268" i="15" s="1"/>
  <c r="O235" i="15"/>
  <c r="O268" i="15" s="1"/>
  <c r="T235" i="15"/>
  <c r="T268" i="15" s="1"/>
  <c r="P236" i="15"/>
  <c r="P269" i="15" s="1"/>
  <c r="L236" i="15"/>
  <c r="L269" i="15" s="1"/>
  <c r="S238" i="15"/>
  <c r="T237" i="15"/>
  <c r="I236" i="15"/>
  <c r="I269" i="15" s="1"/>
  <c r="J236" i="15"/>
  <c r="J269" i="15" s="1"/>
  <c r="I235" i="15"/>
  <c r="I268" i="15" s="1"/>
  <c r="X237" i="15"/>
  <c r="R238" i="15"/>
  <c r="N236" i="15"/>
  <c r="N269" i="15" s="1"/>
  <c r="X238" i="15"/>
  <c r="S236" i="15"/>
  <c r="S269" i="15" s="1"/>
  <c r="L238" i="15"/>
  <c r="V235" i="15"/>
  <c r="V268" i="15" s="1"/>
  <c r="Q238" i="15"/>
  <c r="K236" i="15"/>
  <c r="K269" i="15" s="1"/>
  <c r="Y237" i="15"/>
  <c r="M237" i="15"/>
  <c r="S237" i="15"/>
  <c r="Z236" i="15"/>
  <c r="Z269" i="15" s="1"/>
  <c r="U235" i="15"/>
  <c r="U268" i="15" s="1"/>
  <c r="Q235" i="15"/>
  <c r="Q268" i="15" s="1"/>
  <c r="M236" i="15"/>
  <c r="M269" i="15" s="1"/>
  <c r="U238" i="15"/>
  <c r="V238" i="15"/>
  <c r="O237" i="15"/>
  <c r="Q237" i="15"/>
  <c r="N237" i="15"/>
  <c r="R235" i="15"/>
  <c r="R268" i="15" s="1"/>
  <c r="J237" i="15"/>
  <c r="U237" i="15"/>
  <c r="O236" i="15"/>
  <c r="O269" i="15" s="1"/>
  <c r="Q236" i="15"/>
  <c r="Q269" i="15" s="1"/>
  <c r="L31" i="10"/>
  <c r="G108" i="15"/>
  <c r="G141" i="15" s="1"/>
  <c r="J55" i="15"/>
  <c r="G279" i="15"/>
  <c r="G13" i="15"/>
  <c r="N55" i="15"/>
  <c r="G248" i="9"/>
  <c r="G247" i="15"/>
  <c r="Y247" i="15"/>
  <c r="W247" i="15"/>
  <c r="N249" i="15"/>
  <c r="N282" i="15" s="1"/>
  <c r="M248" i="15"/>
  <c r="R248" i="15"/>
  <c r="W249" i="15"/>
  <c r="W282" i="15" s="1"/>
  <c r="K247" i="15"/>
  <c r="J247" i="15"/>
  <c r="O247" i="15"/>
  <c r="P248" i="15"/>
  <c r="W248" i="15"/>
  <c r="V249" i="15"/>
  <c r="V282" i="15" s="1"/>
  <c r="L248" i="15"/>
  <c r="Q247" i="15"/>
  <c r="X248" i="15"/>
  <c r="Z248" i="15"/>
  <c r="M249" i="15"/>
  <c r="M282" i="15" s="1"/>
  <c r="L249" i="15"/>
  <c r="L282" i="15" s="1"/>
  <c r="I249" i="15"/>
  <c r="I282" i="15" s="1"/>
  <c r="G249" i="15"/>
  <c r="N247" i="15"/>
  <c r="J249" i="15"/>
  <c r="J282" i="15" s="1"/>
  <c r="Q249" i="15"/>
  <c r="Q282" i="15" s="1"/>
  <c r="P249" i="15"/>
  <c r="P282" i="15" s="1"/>
  <c r="R249" i="15"/>
  <c r="R282" i="15" s="1"/>
  <c r="T248" i="15"/>
  <c r="G247" i="11"/>
  <c r="S248" i="15"/>
  <c r="Z249" i="15"/>
  <c r="Z282" i="15" s="1"/>
  <c r="Y249" i="15"/>
  <c r="Y282" i="15" s="1"/>
  <c r="M247" i="15"/>
  <c r="O249" i="15"/>
  <c r="O282" i="15" s="1"/>
  <c r="U249" i="15"/>
  <c r="U282" i="15" s="1"/>
  <c r="V248" i="15"/>
  <c r="V247" i="15"/>
  <c r="O248" i="15"/>
  <c r="L247" i="15"/>
  <c r="Z247" i="15"/>
  <c r="Q248" i="15"/>
  <c r="N248" i="15"/>
  <c r="S249" i="15"/>
  <c r="S282" i="15" s="1"/>
  <c r="Y248" i="15"/>
  <c r="S247" i="15"/>
  <c r="K248" i="15"/>
  <c r="T247" i="15"/>
  <c r="R247" i="15"/>
  <c r="K249" i="15"/>
  <c r="K282" i="15" s="1"/>
  <c r="H249" i="15"/>
  <c r="H282" i="15" s="1"/>
  <c r="P247" i="15"/>
  <c r="G249" i="11"/>
  <c r="G282" i="11" s="1"/>
  <c r="U247" i="15"/>
  <c r="J248" i="15"/>
  <c r="T249" i="15"/>
  <c r="T282" i="15" s="1"/>
  <c r="X247" i="15"/>
  <c r="X249" i="15"/>
  <c r="X282" i="15" s="1"/>
  <c r="U248" i="15"/>
  <c r="I191" i="15"/>
  <c r="F191" i="15" s="1"/>
  <c r="M19" i="12" s="1"/>
  <c r="H237" i="15"/>
  <c r="G132" i="9"/>
  <c r="F132" i="9" s="1"/>
  <c r="V55" i="15"/>
  <c r="U55" i="15"/>
  <c r="G36" i="10"/>
  <c r="G12" i="15"/>
  <c r="F12" i="15" s="1"/>
  <c r="G168" i="15"/>
  <c r="N171" i="15"/>
  <c r="N204" i="15" s="1"/>
  <c r="V169" i="15"/>
  <c r="V202" i="15" s="1"/>
  <c r="T168" i="15"/>
  <c r="T201" i="15" s="1"/>
  <c r="O169" i="15"/>
  <c r="O202" i="15" s="1"/>
  <c r="X167" i="15"/>
  <c r="X200" i="15" s="1"/>
  <c r="X168" i="15"/>
  <c r="X201" i="15" s="1"/>
  <c r="R169" i="15"/>
  <c r="R202" i="15" s="1"/>
  <c r="H167" i="15"/>
  <c r="H200" i="15" s="1"/>
  <c r="G168" i="11"/>
  <c r="G201" i="11" s="1"/>
  <c r="V171" i="15"/>
  <c r="V204" i="15" s="1"/>
  <c r="O168" i="15"/>
  <c r="O201" i="15" s="1"/>
  <c r="S169" i="15"/>
  <c r="S202" i="15" s="1"/>
  <c r="M169" i="15"/>
  <c r="M202" i="15" s="1"/>
  <c r="H168" i="15"/>
  <c r="H201" i="15" s="1"/>
  <c r="X171" i="15"/>
  <c r="X204" i="15" s="1"/>
  <c r="Y171" i="15"/>
  <c r="Y204" i="15" s="1"/>
  <c r="S171" i="15"/>
  <c r="S204" i="15" s="1"/>
  <c r="N169" i="15"/>
  <c r="N202" i="15" s="1"/>
  <c r="K167" i="15"/>
  <c r="K200" i="15" s="1"/>
  <c r="O167" i="15"/>
  <c r="O200" i="15" s="1"/>
  <c r="R168" i="15"/>
  <c r="R201" i="15" s="1"/>
  <c r="H169" i="15"/>
  <c r="H202" i="15" s="1"/>
  <c r="L167" i="15"/>
  <c r="L200" i="15" s="1"/>
  <c r="Q169" i="15"/>
  <c r="Q202" i="15" s="1"/>
  <c r="W169" i="15"/>
  <c r="W202" i="15" s="1"/>
  <c r="U169" i="15"/>
  <c r="U202" i="15" s="1"/>
  <c r="T171" i="15"/>
  <c r="T204" i="15" s="1"/>
  <c r="R171" i="15"/>
  <c r="R204" i="15" s="1"/>
  <c r="W171" i="15"/>
  <c r="W204" i="15" s="1"/>
  <c r="G169" i="15"/>
  <c r="G173" i="11"/>
  <c r="G206" i="11" s="1"/>
  <c r="G171" i="15"/>
  <c r="G167" i="11"/>
  <c r="G200" i="11" s="1"/>
  <c r="Z168" i="15"/>
  <c r="Z201" i="15" s="1"/>
  <c r="L168" i="15"/>
  <c r="L201" i="15" s="1"/>
  <c r="M168" i="15"/>
  <c r="M201" i="15" s="1"/>
  <c r="V168" i="15"/>
  <c r="V201" i="15" s="1"/>
  <c r="I167" i="15"/>
  <c r="I200" i="15" s="1"/>
  <c r="J167" i="15"/>
  <c r="J200" i="15" s="1"/>
  <c r="Y169" i="15"/>
  <c r="Y202" i="15" s="1"/>
  <c r="G171" i="11"/>
  <c r="G204" i="11" s="1"/>
  <c r="I169" i="15"/>
  <c r="I202" i="15" s="1"/>
  <c r="N167" i="15"/>
  <c r="N200" i="15" s="1"/>
  <c r="S168" i="15"/>
  <c r="S201" i="15" s="1"/>
  <c r="Q167" i="15"/>
  <c r="Q200" i="15" s="1"/>
  <c r="Z171" i="15"/>
  <c r="Z204" i="15" s="1"/>
  <c r="P167" i="15"/>
  <c r="P200" i="15" s="1"/>
  <c r="R167" i="15"/>
  <c r="R200" i="15" s="1"/>
  <c r="G167" i="15"/>
  <c r="I168" i="15"/>
  <c r="I201" i="15" s="1"/>
  <c r="W167" i="15"/>
  <c r="W200" i="15" s="1"/>
  <c r="U167" i="15"/>
  <c r="U200" i="15" s="1"/>
  <c r="P169" i="15"/>
  <c r="P202" i="15" s="1"/>
  <c r="T169" i="15"/>
  <c r="T202" i="15" s="1"/>
  <c r="P171" i="15"/>
  <c r="P204" i="15" s="1"/>
  <c r="G169" i="11"/>
  <c r="G202" i="11" s="1"/>
  <c r="O171" i="15"/>
  <c r="O204" i="15" s="1"/>
  <c r="J168" i="15"/>
  <c r="J201" i="15" s="1"/>
  <c r="W168" i="15"/>
  <c r="W201" i="15" s="1"/>
  <c r="G172" i="15"/>
  <c r="G205" i="15" s="1"/>
  <c r="M171" i="15"/>
  <c r="M204" i="15" s="1"/>
  <c r="L169" i="15"/>
  <c r="L202" i="15" s="1"/>
  <c r="Q171" i="15"/>
  <c r="Q204" i="15" s="1"/>
  <c r="K169" i="15"/>
  <c r="K202" i="15" s="1"/>
  <c r="N168" i="15"/>
  <c r="N201" i="15" s="1"/>
  <c r="Q168" i="15"/>
  <c r="Q201" i="15" s="1"/>
  <c r="H171" i="15"/>
  <c r="H204" i="15" s="1"/>
  <c r="K168" i="15"/>
  <c r="K201" i="15" s="1"/>
  <c r="I171" i="15"/>
  <c r="I204" i="15" s="1"/>
  <c r="U171" i="15"/>
  <c r="U204" i="15" s="1"/>
  <c r="X169" i="15"/>
  <c r="X202" i="15" s="1"/>
  <c r="G172" i="11"/>
  <c r="G205" i="11" s="1"/>
  <c r="Z169" i="15"/>
  <c r="Z202" i="15" s="1"/>
  <c r="J169" i="15"/>
  <c r="J202" i="15" s="1"/>
  <c r="Z167" i="15"/>
  <c r="Z200" i="15" s="1"/>
  <c r="U168" i="15"/>
  <c r="U201" i="15" s="1"/>
  <c r="K171" i="15"/>
  <c r="K204" i="15" s="1"/>
  <c r="V167" i="15"/>
  <c r="V200" i="15" s="1"/>
  <c r="P168" i="15"/>
  <c r="P201" i="15" s="1"/>
  <c r="Y167" i="15"/>
  <c r="Y200" i="15" s="1"/>
  <c r="L171" i="15"/>
  <c r="L204" i="15" s="1"/>
  <c r="S167" i="15"/>
  <c r="S200" i="15" s="1"/>
  <c r="J171" i="15"/>
  <c r="J204" i="15" s="1"/>
  <c r="M167" i="15"/>
  <c r="M200" i="15" s="1"/>
  <c r="T167" i="15"/>
  <c r="T200" i="15" s="1"/>
  <c r="Y168" i="15"/>
  <c r="Y201" i="15" s="1"/>
  <c r="F99" i="9"/>
  <c r="X55" i="15"/>
  <c r="F54" i="15"/>
  <c r="K20" i="12" s="1"/>
  <c r="K63" i="12" s="1"/>
  <c r="G40" i="10"/>
  <c r="G75" i="9"/>
  <c r="G75" i="11" s="1"/>
  <c r="S74" i="15"/>
  <c r="I74" i="15"/>
  <c r="T74" i="15"/>
  <c r="I76" i="15"/>
  <c r="N76" i="15"/>
  <c r="P74" i="15"/>
  <c r="X74" i="15"/>
  <c r="H74" i="15"/>
  <c r="T76" i="15"/>
  <c r="Z76" i="15"/>
  <c r="K76" i="15"/>
  <c r="K74" i="15"/>
  <c r="U74" i="15"/>
  <c r="L74" i="15"/>
  <c r="Y76" i="15"/>
  <c r="Q76" i="15"/>
  <c r="P76" i="15"/>
  <c r="R74" i="15"/>
  <c r="V74" i="15"/>
  <c r="N74" i="15"/>
  <c r="J74" i="15"/>
  <c r="J76" i="15"/>
  <c r="R76" i="15"/>
  <c r="H76" i="15"/>
  <c r="Q74" i="15"/>
  <c r="G76" i="15"/>
  <c r="O76" i="15"/>
  <c r="X76" i="15"/>
  <c r="G74" i="11"/>
  <c r="W74" i="15"/>
  <c r="O74" i="15"/>
  <c r="M74" i="15"/>
  <c r="S76" i="15"/>
  <c r="G76" i="11"/>
  <c r="U76" i="15"/>
  <c r="V76" i="15"/>
  <c r="L76" i="15"/>
  <c r="G74" i="15"/>
  <c r="W76" i="15"/>
  <c r="M76" i="15"/>
  <c r="Y74" i="15"/>
  <c r="Z74" i="15"/>
  <c r="M31" i="10"/>
  <c r="F56" i="15"/>
  <c r="K22" i="12" s="1"/>
  <c r="K65" i="12" s="1"/>
  <c r="G161" i="15"/>
  <c r="X161" i="15"/>
  <c r="X194" i="15" s="1"/>
  <c r="G161" i="11"/>
  <c r="G194" i="11" s="1"/>
  <c r="O161" i="15"/>
  <c r="O194" i="15" s="1"/>
  <c r="P161" i="15"/>
  <c r="P194" i="15" s="1"/>
  <c r="Z161" i="15"/>
  <c r="Z194" i="15" s="1"/>
  <c r="V161" i="15"/>
  <c r="V194" i="15" s="1"/>
  <c r="W161" i="15"/>
  <c r="W194" i="15" s="1"/>
  <c r="S161" i="15"/>
  <c r="S194" i="15" s="1"/>
  <c r="H161" i="15"/>
  <c r="H194" i="15" s="1"/>
  <c r="M161" i="15"/>
  <c r="M194" i="15" s="1"/>
  <c r="Y161" i="15"/>
  <c r="Y194" i="15" s="1"/>
  <c r="N161" i="15"/>
  <c r="N194" i="15" s="1"/>
  <c r="R161" i="15"/>
  <c r="R194" i="15" s="1"/>
  <c r="K159" i="15"/>
  <c r="K192" i="15" s="1"/>
  <c r="U161" i="15"/>
  <c r="U194" i="15" s="1"/>
  <c r="L161" i="15"/>
  <c r="L194" i="15" s="1"/>
  <c r="Q161" i="15"/>
  <c r="Q194" i="15" s="1"/>
  <c r="T161" i="15"/>
  <c r="T194" i="15" s="1"/>
  <c r="J161" i="15"/>
  <c r="J194" i="15" s="1"/>
  <c r="I161" i="15"/>
  <c r="I194" i="15" s="1"/>
  <c r="K161" i="15"/>
  <c r="K194" i="15" s="1"/>
  <c r="L90" i="15"/>
  <c r="L123" i="15" s="1"/>
  <c r="I237" i="15"/>
  <c r="Z55" i="15"/>
  <c r="G203" i="10"/>
  <c r="S31" i="10"/>
  <c r="Y31" i="10"/>
  <c r="G23" i="11"/>
  <c r="F90" i="10"/>
  <c r="F20" i="9"/>
  <c r="G212" i="9"/>
  <c r="F117" i="10"/>
  <c r="S118" i="9"/>
  <c r="G118" i="9"/>
  <c r="R118" i="9"/>
  <c r="H118" i="9"/>
  <c r="N118" i="9"/>
  <c r="X118" i="9"/>
  <c r="M118" i="9"/>
  <c r="V118" i="9"/>
  <c r="Z118" i="9"/>
  <c r="Y118" i="9"/>
  <c r="J118" i="9"/>
  <c r="Q118" i="9"/>
  <c r="W118" i="9"/>
  <c r="U118" i="9"/>
  <c r="P118" i="9"/>
  <c r="I118" i="9"/>
  <c r="T118" i="9"/>
  <c r="K118" i="9"/>
  <c r="L118" i="9"/>
  <c r="O118" i="9"/>
  <c r="I133" i="10"/>
  <c r="G133" i="10"/>
  <c r="X123" i="10"/>
  <c r="G123" i="10"/>
  <c r="Q118" i="10"/>
  <c r="G118" i="10"/>
  <c r="I118" i="10"/>
  <c r="R118" i="10"/>
  <c r="T118" i="10"/>
  <c r="L118" i="10"/>
  <c r="K118" i="10"/>
  <c r="P118" i="10"/>
  <c r="Z118" i="10"/>
  <c r="U118" i="10"/>
  <c r="S118" i="10"/>
  <c r="Y118" i="10"/>
  <c r="J118" i="10"/>
  <c r="M118" i="10"/>
  <c r="O118" i="10"/>
  <c r="W118" i="10"/>
  <c r="X118" i="10"/>
  <c r="H118" i="10"/>
  <c r="V118" i="10"/>
  <c r="N118" i="10"/>
  <c r="F117" i="9"/>
  <c r="O143" i="10"/>
  <c r="G143" i="10"/>
  <c r="S133" i="9"/>
  <c r="L143" i="9"/>
  <c r="J123" i="9"/>
  <c r="G174" i="15"/>
  <c r="G207" i="15" s="1"/>
  <c r="G33" i="15" s="1"/>
  <c r="G174" i="11"/>
  <c r="G207" i="11" s="1"/>
  <c r="G33" i="11" s="1"/>
  <c r="S274" i="9"/>
  <c r="S32" i="9" s="1"/>
  <c r="V274" i="9"/>
  <c r="V32" i="9" s="1"/>
  <c r="P280" i="8"/>
  <c r="T31" i="10"/>
  <c r="F273" i="9"/>
  <c r="U31" i="10"/>
  <c r="K31" i="10"/>
  <c r="G21" i="10"/>
  <c r="T274" i="9"/>
  <c r="T32" i="9" s="1"/>
  <c r="M274" i="9"/>
  <c r="M32" i="9" s="1"/>
  <c r="O274" i="9"/>
  <c r="O32" i="9" s="1"/>
  <c r="O280" i="8"/>
  <c r="Z280" i="8"/>
  <c r="L280" i="8"/>
  <c r="J280" i="8"/>
  <c r="I274" i="9"/>
  <c r="I32" i="9" s="1"/>
  <c r="Y274" i="9"/>
  <c r="Y32" i="9" s="1"/>
  <c r="H274" i="9"/>
  <c r="H32" i="9" s="1"/>
  <c r="U280" i="8"/>
  <c r="Z31" i="10"/>
  <c r="Q31" i="10"/>
  <c r="G38" i="8"/>
  <c r="F279" i="8"/>
  <c r="G202" i="9"/>
  <c r="V274" i="10"/>
  <c r="V32" i="10" s="1"/>
  <c r="G274" i="10"/>
  <c r="G32" i="10" s="1"/>
  <c r="G26" i="9"/>
  <c r="H275" i="10"/>
  <c r="G275" i="10"/>
  <c r="G33" i="10" s="1"/>
  <c r="N260" i="10"/>
  <c r="K187" i="9"/>
  <c r="H279" i="10"/>
  <c r="H37" i="10" s="1"/>
  <c r="G279" i="10"/>
  <c r="G37" i="10" s="1"/>
  <c r="Z254" i="10"/>
  <c r="Z12" i="10" s="1"/>
  <c r="G254" i="10"/>
  <c r="G12" i="10" s="1"/>
  <c r="R274" i="10"/>
  <c r="R32" i="10" s="1"/>
  <c r="M274" i="10"/>
  <c r="M32" i="10" s="1"/>
  <c r="U11" i="10"/>
  <c r="I31" i="10"/>
  <c r="J31" i="10"/>
  <c r="U274" i="10"/>
  <c r="U32" i="10" s="1"/>
  <c r="Y274" i="10"/>
  <c r="Y32" i="10" s="1"/>
  <c r="J274" i="10"/>
  <c r="J32" i="10" s="1"/>
  <c r="G21" i="9"/>
  <c r="J264" i="9"/>
  <c r="G264" i="9"/>
  <c r="G22" i="9" s="1"/>
  <c r="T264" i="10"/>
  <c r="G264" i="10"/>
  <c r="G22" i="10" s="1"/>
  <c r="L31" i="9"/>
  <c r="F31" i="9" s="1"/>
  <c r="K274" i="10"/>
  <c r="K32" i="10" s="1"/>
  <c r="N274" i="10"/>
  <c r="N32" i="10" s="1"/>
  <c r="H274" i="10"/>
  <c r="H32" i="10" s="1"/>
  <c r="I274" i="10"/>
  <c r="I32" i="10" s="1"/>
  <c r="N31" i="10"/>
  <c r="W31" i="10"/>
  <c r="S274" i="10"/>
  <c r="S32" i="10" s="1"/>
  <c r="Z274" i="10"/>
  <c r="Z32" i="10" s="1"/>
  <c r="U187" i="9"/>
  <c r="G187" i="9"/>
  <c r="G18" i="8"/>
  <c r="P187" i="9"/>
  <c r="O274" i="10"/>
  <c r="O32" i="10" s="1"/>
  <c r="X274" i="10"/>
  <c r="X32" i="10" s="1"/>
  <c r="W274" i="10"/>
  <c r="W32" i="10" s="1"/>
  <c r="E193" i="15"/>
  <c r="G193" i="8"/>
  <c r="F273" i="10"/>
  <c r="N275" i="9"/>
  <c r="G275" i="9"/>
  <c r="G33" i="9" s="1"/>
  <c r="L274" i="10"/>
  <c r="L32" i="10" s="1"/>
  <c r="Z187" i="9"/>
  <c r="P254" i="9"/>
  <c r="P12" i="9" s="1"/>
  <c r="G254" i="9"/>
  <c r="G12" i="9" s="1"/>
  <c r="T274" i="10"/>
  <c r="T32" i="10" s="1"/>
  <c r="F127" i="10"/>
  <c r="F139" i="9"/>
  <c r="F132" i="10"/>
  <c r="F64" i="10"/>
  <c r="F259" i="8"/>
  <c r="F55" i="10"/>
  <c r="F139" i="10"/>
  <c r="F122" i="10"/>
  <c r="F74" i="10"/>
  <c r="F138" i="10"/>
  <c r="F142" i="10"/>
  <c r="H10" i="15"/>
  <c r="H13" i="15"/>
  <c r="F195" i="15"/>
  <c r="M23" i="12" s="1"/>
  <c r="F188" i="15"/>
  <c r="M16" i="12" s="1"/>
  <c r="F93" i="15"/>
  <c r="L67" i="12" s="1"/>
  <c r="F118" i="15"/>
  <c r="L16" i="12" s="1"/>
  <c r="F185" i="15"/>
  <c r="M13" i="12" s="1"/>
  <c r="F61" i="15"/>
  <c r="K27" i="12" s="1"/>
  <c r="K70" i="12" s="1"/>
  <c r="F59" i="15"/>
  <c r="K25" i="12" s="1"/>
  <c r="K68" i="12" s="1"/>
  <c r="F258" i="15"/>
  <c r="N18" i="12" s="1"/>
  <c r="F231" i="15"/>
  <c r="N67" i="12" s="1"/>
  <c r="F125" i="15"/>
  <c r="L23" i="12" s="1"/>
  <c r="F86" i="15"/>
  <c r="L60" i="12" s="1"/>
  <c r="H196" i="15"/>
  <c r="F196" i="15" s="1"/>
  <c r="M24" i="12" s="1"/>
  <c r="F163" i="15"/>
  <c r="M67" i="12" s="1"/>
  <c r="F263" i="15"/>
  <c r="N23" i="12" s="1"/>
  <c r="F186" i="15"/>
  <c r="M14" i="12" s="1"/>
  <c r="F169" i="10"/>
  <c r="F185" i="10"/>
  <c r="F206" i="10"/>
  <c r="F190" i="10"/>
  <c r="F194" i="10"/>
  <c r="F30" i="10"/>
  <c r="F211" i="10"/>
  <c r="F179" i="10"/>
  <c r="F191" i="10"/>
  <c r="F186" i="10"/>
  <c r="F159" i="10"/>
  <c r="F185" i="8"/>
  <c r="F204" i="10"/>
  <c r="F205" i="10"/>
  <c r="F10" i="9"/>
  <c r="F11" i="9"/>
  <c r="F184" i="10"/>
  <c r="F53" i="11"/>
  <c r="C19" i="12" s="1"/>
  <c r="C62" i="12" s="1"/>
  <c r="F58" i="11"/>
  <c r="C24" i="12" s="1"/>
  <c r="C67" i="12" s="1"/>
  <c r="H119" i="11"/>
  <c r="F119" i="11" s="1"/>
  <c r="D17" i="12" s="1"/>
  <c r="F86" i="11"/>
  <c r="D60" i="12" s="1"/>
  <c r="H118" i="11"/>
  <c r="F85" i="11"/>
  <c r="D59" i="12" s="1"/>
  <c r="F152" i="11"/>
  <c r="E56" i="12" s="1"/>
  <c r="F257" i="11"/>
  <c r="F17" i="12" s="1"/>
  <c r="H258" i="11"/>
  <c r="F225" i="11"/>
  <c r="F61" i="12" s="1"/>
  <c r="H10" i="11"/>
  <c r="F10" i="11" s="1"/>
  <c r="F184" i="11"/>
  <c r="E12" i="12" s="1"/>
  <c r="F56" i="11"/>
  <c r="C22" i="12" s="1"/>
  <c r="C65" i="12" s="1"/>
  <c r="H11" i="10"/>
  <c r="F253" i="10"/>
  <c r="F195" i="8"/>
  <c r="F169" i="9"/>
  <c r="F269" i="8"/>
  <c r="F31" i="8"/>
  <c r="F205" i="8"/>
  <c r="F206" i="9"/>
  <c r="F253" i="9"/>
  <c r="F138" i="9"/>
  <c r="F64" i="9"/>
  <c r="F186" i="9"/>
  <c r="F122" i="9"/>
  <c r="F74" i="9"/>
  <c r="F127" i="9"/>
  <c r="H60" i="15"/>
  <c r="F55" i="9"/>
  <c r="I228" i="15"/>
  <c r="F228" i="8"/>
  <c r="I248" i="15"/>
  <c r="F248" i="8"/>
  <c r="I238" i="15"/>
  <c r="F238" i="8"/>
  <c r="F180" i="8"/>
  <c r="I87" i="15"/>
  <c r="I120" i="15" s="1"/>
  <c r="F87" i="8"/>
  <c r="N187" i="9"/>
  <c r="O187" i="9"/>
  <c r="Q60" i="15"/>
  <c r="T16" i="15"/>
  <c r="X187" i="9"/>
  <c r="S187" i="9"/>
  <c r="R187" i="9"/>
  <c r="I60" i="15"/>
  <c r="P60" i="15"/>
  <c r="E188" i="10"/>
  <c r="N188" i="10" s="1"/>
  <c r="B40" i="12"/>
  <c r="B83" i="12"/>
  <c r="B30" i="12"/>
  <c r="B73" i="12"/>
  <c r="E193" i="11"/>
  <c r="E188" i="9"/>
  <c r="X188" i="9" s="1"/>
  <c r="B64" i="12"/>
  <c r="B21" i="12"/>
  <c r="T187" i="9"/>
  <c r="Q187" i="9"/>
  <c r="V187" i="9"/>
  <c r="M187" i="9"/>
  <c r="N16" i="15"/>
  <c r="P16" i="15"/>
  <c r="Z16" i="15"/>
  <c r="K16" i="15"/>
  <c r="J16" i="15"/>
  <c r="S16" i="15"/>
  <c r="W16" i="15"/>
  <c r="M16" i="15"/>
  <c r="L16" i="15"/>
  <c r="Q16" i="15"/>
  <c r="V16" i="15"/>
  <c r="U22" i="15"/>
  <c r="U16" i="15"/>
  <c r="I22" i="15"/>
  <c r="Y22" i="15"/>
  <c r="J22" i="15"/>
  <c r="Y16" i="15"/>
  <c r="V22" i="15"/>
  <c r="P22" i="15"/>
  <c r="Z22" i="15"/>
  <c r="Q22" i="15"/>
  <c r="M164" i="15"/>
  <c r="M197" i="15" s="1"/>
  <c r="X16" i="15"/>
  <c r="T60" i="15"/>
  <c r="O16" i="15"/>
  <c r="L22" i="15"/>
  <c r="V60" i="15"/>
  <c r="X88" i="11"/>
  <c r="X121" i="11" s="1"/>
  <c r="R96" i="15"/>
  <c r="R129" i="15" s="1"/>
  <c r="P95" i="15"/>
  <c r="P128" i="15" s="1"/>
  <c r="H94" i="15"/>
  <c r="Z96" i="15"/>
  <c r="Z129" i="15" s="1"/>
  <c r="V95" i="15"/>
  <c r="V128" i="15" s="1"/>
  <c r="N95" i="15"/>
  <c r="N128" i="15" s="1"/>
  <c r="T95" i="15"/>
  <c r="T128" i="15" s="1"/>
  <c r="N96" i="15"/>
  <c r="N129" i="15" s="1"/>
  <c r="Q95" i="15"/>
  <c r="Q128" i="15" s="1"/>
  <c r="V96" i="15"/>
  <c r="V129" i="15" s="1"/>
  <c r="X95" i="15"/>
  <c r="X128" i="15" s="1"/>
  <c r="W94" i="15"/>
  <c r="W127" i="15" s="1"/>
  <c r="O96" i="15"/>
  <c r="O129" i="15" s="1"/>
  <c r="T94" i="15"/>
  <c r="T127" i="15" s="1"/>
  <c r="L95" i="15"/>
  <c r="L128" i="15" s="1"/>
  <c r="P96" i="15"/>
  <c r="P129" i="15" s="1"/>
  <c r="H95" i="15"/>
  <c r="K95" i="15"/>
  <c r="K128" i="15" s="1"/>
  <c r="T96" i="15"/>
  <c r="T129" i="15" s="1"/>
  <c r="R95" i="15"/>
  <c r="R128" i="15" s="1"/>
  <c r="R94" i="15"/>
  <c r="R127" i="15" s="1"/>
  <c r="Y94" i="15"/>
  <c r="Y127" i="15" s="1"/>
  <c r="J94" i="15"/>
  <c r="J127" i="15" s="1"/>
  <c r="U95" i="15"/>
  <c r="U128" i="15" s="1"/>
  <c r="W95" i="15"/>
  <c r="W128" i="15" s="1"/>
  <c r="X96" i="15"/>
  <c r="X129" i="15" s="1"/>
  <c r="S96" i="15"/>
  <c r="S129" i="15" s="1"/>
  <c r="P94" i="15"/>
  <c r="P127" i="15" s="1"/>
  <c r="O95" i="15"/>
  <c r="O128" i="15" s="1"/>
  <c r="S95" i="15"/>
  <c r="S128" i="15" s="1"/>
  <c r="O94" i="15"/>
  <c r="O127" i="15" s="1"/>
  <c r="I96" i="15"/>
  <c r="I129" i="15" s="1"/>
  <c r="K96" i="15"/>
  <c r="K129" i="15" s="1"/>
  <c r="Y95" i="15"/>
  <c r="Y128" i="15" s="1"/>
  <c r="Q96" i="15"/>
  <c r="Q129" i="15" s="1"/>
  <c r="M95" i="15"/>
  <c r="M128" i="15" s="1"/>
  <c r="U94" i="15"/>
  <c r="U127" i="15" s="1"/>
  <c r="L96" i="15"/>
  <c r="L129" i="15" s="1"/>
  <c r="J96" i="15"/>
  <c r="J129" i="15" s="1"/>
  <c r="J95" i="15"/>
  <c r="J128" i="15" s="1"/>
  <c r="Z94" i="15"/>
  <c r="Z127" i="15" s="1"/>
  <c r="I95" i="15"/>
  <c r="I128" i="15" s="1"/>
  <c r="M94" i="15"/>
  <c r="M127" i="15" s="1"/>
  <c r="Q94" i="15"/>
  <c r="Q127" i="15" s="1"/>
  <c r="V94" i="15"/>
  <c r="V127" i="15" s="1"/>
  <c r="I94" i="15"/>
  <c r="I127" i="15" s="1"/>
  <c r="K94" i="15"/>
  <c r="K127" i="15" s="1"/>
  <c r="Y96" i="15"/>
  <c r="Y129" i="15" s="1"/>
  <c r="W96" i="15"/>
  <c r="W129" i="15" s="1"/>
  <c r="U96" i="15"/>
  <c r="U129" i="15" s="1"/>
  <c r="M96" i="15"/>
  <c r="M129" i="15" s="1"/>
  <c r="Z95" i="15"/>
  <c r="Z128" i="15" s="1"/>
  <c r="S94" i="15"/>
  <c r="S127" i="15" s="1"/>
  <c r="N94" i="15"/>
  <c r="N127" i="15" s="1"/>
  <c r="L94" i="15"/>
  <c r="L127" i="15" s="1"/>
  <c r="X94" i="15"/>
  <c r="X127" i="15" s="1"/>
  <c r="H96" i="15"/>
  <c r="H177" i="15"/>
  <c r="M177" i="15"/>
  <c r="M210" i="15" s="1"/>
  <c r="Z177" i="15"/>
  <c r="Z210" i="15" s="1"/>
  <c r="T177" i="15"/>
  <c r="T210" i="15" s="1"/>
  <c r="Y177" i="15"/>
  <c r="Y210" i="15" s="1"/>
  <c r="J177" i="15"/>
  <c r="J210" i="15" s="1"/>
  <c r="U177" i="15"/>
  <c r="U210" i="15" s="1"/>
  <c r="L177" i="15"/>
  <c r="L210" i="15" s="1"/>
  <c r="N177" i="15"/>
  <c r="N210" i="15" s="1"/>
  <c r="X177" i="15"/>
  <c r="X210" i="15" s="1"/>
  <c r="I177" i="15"/>
  <c r="I210" i="15" s="1"/>
  <c r="H178" i="15"/>
  <c r="T176" i="15"/>
  <c r="T209" i="15" s="1"/>
  <c r="R178" i="15"/>
  <c r="R211" i="15" s="1"/>
  <c r="Q178" i="15"/>
  <c r="Q211" i="15" s="1"/>
  <c r="V176" i="15"/>
  <c r="V209" i="15" s="1"/>
  <c r="P172" i="15"/>
  <c r="P205" i="15" s="1"/>
  <c r="W172" i="15"/>
  <c r="W205" i="15" s="1"/>
  <c r="N172" i="15"/>
  <c r="N205" i="15" s="1"/>
  <c r="K178" i="15"/>
  <c r="K211" i="15" s="1"/>
  <c r="M178" i="15"/>
  <c r="M211" i="15" s="1"/>
  <c r="I176" i="15"/>
  <c r="I209" i="15" s="1"/>
  <c r="Z176" i="15"/>
  <c r="Z209" i="15" s="1"/>
  <c r="I178" i="15"/>
  <c r="I211" i="15" s="1"/>
  <c r="V178" i="15"/>
  <c r="V211" i="15" s="1"/>
  <c r="L172" i="15"/>
  <c r="L205" i="15" s="1"/>
  <c r="S177" i="15"/>
  <c r="S210" i="15" s="1"/>
  <c r="S178" i="15"/>
  <c r="S211" i="15" s="1"/>
  <c r="O177" i="15"/>
  <c r="O210" i="15" s="1"/>
  <c r="U176" i="15"/>
  <c r="U209" i="15" s="1"/>
  <c r="H176" i="15"/>
  <c r="R177" i="15"/>
  <c r="R210" i="15" s="1"/>
  <c r="P178" i="15"/>
  <c r="P211" i="15" s="1"/>
  <c r="P176" i="15"/>
  <c r="P209" i="15" s="1"/>
  <c r="T172" i="15"/>
  <c r="T205" i="15" s="1"/>
  <c r="W176" i="15"/>
  <c r="W209" i="15" s="1"/>
  <c r="L178" i="15"/>
  <c r="L211" i="15" s="1"/>
  <c r="V177" i="15"/>
  <c r="V210" i="15" s="1"/>
  <c r="M176" i="15"/>
  <c r="M209" i="15" s="1"/>
  <c r="J172" i="15"/>
  <c r="J205" i="15" s="1"/>
  <c r="Q172" i="15"/>
  <c r="Q205" i="15" s="1"/>
  <c r="R172" i="15"/>
  <c r="R205" i="15" s="1"/>
  <c r="T178" i="15"/>
  <c r="T211" i="15" s="1"/>
  <c r="Q177" i="15"/>
  <c r="Q210" i="15" s="1"/>
  <c r="Z172" i="15"/>
  <c r="Z205" i="15" s="1"/>
  <c r="H172" i="15"/>
  <c r="K176" i="15"/>
  <c r="K209" i="15" s="1"/>
  <c r="J178" i="15"/>
  <c r="J211" i="15" s="1"/>
  <c r="J176" i="15"/>
  <c r="J209" i="15" s="1"/>
  <c r="O176" i="15"/>
  <c r="O209" i="15" s="1"/>
  <c r="O178" i="15"/>
  <c r="O211" i="15" s="1"/>
  <c r="K177" i="15"/>
  <c r="K210" i="15" s="1"/>
  <c r="R173" i="15"/>
  <c r="R206" i="15" s="1"/>
  <c r="Y172" i="15"/>
  <c r="Y205" i="15" s="1"/>
  <c r="Z178" i="15"/>
  <c r="Z211" i="15" s="1"/>
  <c r="W178" i="15"/>
  <c r="W211" i="15" s="1"/>
  <c r="X178" i="15"/>
  <c r="X211" i="15" s="1"/>
  <c r="I172" i="15"/>
  <c r="I205" i="15" s="1"/>
  <c r="O172" i="15"/>
  <c r="O205" i="15" s="1"/>
  <c r="U172" i="15"/>
  <c r="U205" i="15" s="1"/>
  <c r="M172" i="15"/>
  <c r="M205" i="15" s="1"/>
  <c r="Y176" i="15"/>
  <c r="Y209" i="15" s="1"/>
  <c r="L176" i="15"/>
  <c r="L209" i="15" s="1"/>
  <c r="S176" i="15"/>
  <c r="S209" i="15" s="1"/>
  <c r="X172" i="15"/>
  <c r="X205" i="15" s="1"/>
  <c r="P177" i="15"/>
  <c r="P210" i="15" s="1"/>
  <c r="N176" i="15"/>
  <c r="N209" i="15" s="1"/>
  <c r="Y178" i="15"/>
  <c r="Y211" i="15" s="1"/>
  <c r="U178" i="15"/>
  <c r="U211" i="15" s="1"/>
  <c r="Q176" i="15"/>
  <c r="Q209" i="15" s="1"/>
  <c r="X176" i="15"/>
  <c r="X209" i="15" s="1"/>
  <c r="N178" i="15"/>
  <c r="N211" i="15" s="1"/>
  <c r="W177" i="15"/>
  <c r="W210" i="15" s="1"/>
  <c r="K172" i="15"/>
  <c r="K205" i="15" s="1"/>
  <c r="S172" i="15"/>
  <c r="S205" i="15" s="1"/>
  <c r="V172" i="15"/>
  <c r="V205" i="15" s="1"/>
  <c r="R176" i="15"/>
  <c r="R209" i="15" s="1"/>
  <c r="H238" i="15"/>
  <c r="Y173" i="15"/>
  <c r="Y206" i="15" s="1"/>
  <c r="J240" i="15"/>
  <c r="J273" i="15" s="1"/>
  <c r="J246" i="15"/>
  <c r="J279" i="15" s="1"/>
  <c r="K244" i="15"/>
  <c r="K277" i="15" s="1"/>
  <c r="J241" i="15"/>
  <c r="J274" i="15" s="1"/>
  <c r="Z243" i="15"/>
  <c r="Z276" i="15" s="1"/>
  <c r="K245" i="15"/>
  <c r="K278" i="15" s="1"/>
  <c r="O243" i="15"/>
  <c r="O276" i="15" s="1"/>
  <c r="S246" i="15"/>
  <c r="S279" i="15" s="1"/>
  <c r="S240" i="15"/>
  <c r="S273" i="15" s="1"/>
  <c r="N240" i="15"/>
  <c r="N273" i="15" s="1"/>
  <c r="O242" i="15"/>
  <c r="O275" i="15" s="1"/>
  <c r="H241" i="15"/>
  <c r="N245" i="15"/>
  <c r="N278" i="15" s="1"/>
  <c r="Q241" i="15"/>
  <c r="Q274" i="15" s="1"/>
  <c r="H244" i="15"/>
  <c r="M241" i="15"/>
  <c r="M274" i="15" s="1"/>
  <c r="T245" i="15"/>
  <c r="T278" i="15" s="1"/>
  <c r="W246" i="15"/>
  <c r="W279" i="15" s="1"/>
  <c r="Y245" i="15"/>
  <c r="Y278" i="15" s="1"/>
  <c r="P245" i="15"/>
  <c r="P278" i="15" s="1"/>
  <c r="L245" i="15"/>
  <c r="L278" i="15" s="1"/>
  <c r="N244" i="15"/>
  <c r="N277" i="15" s="1"/>
  <c r="P243" i="15"/>
  <c r="P276" i="15" s="1"/>
  <c r="R242" i="15"/>
  <c r="R275" i="15" s="1"/>
  <c r="H246" i="15"/>
  <c r="J245" i="15"/>
  <c r="J278" i="15" s="1"/>
  <c r="L244" i="15"/>
  <c r="L277" i="15" s="1"/>
  <c r="L246" i="15"/>
  <c r="L279" i="15" s="1"/>
  <c r="M240" i="15"/>
  <c r="M273" i="15" s="1"/>
  <c r="Q245" i="15"/>
  <c r="Q278" i="15" s="1"/>
  <c r="O240" i="15"/>
  <c r="O273" i="15" s="1"/>
  <c r="R245" i="15"/>
  <c r="R278" i="15" s="1"/>
  <c r="W245" i="15"/>
  <c r="W278" i="15" s="1"/>
  <c r="S241" i="15"/>
  <c r="S274" i="15" s="1"/>
  <c r="H243" i="15"/>
  <c r="R244" i="15"/>
  <c r="R277" i="15" s="1"/>
  <c r="X245" i="15"/>
  <c r="X278" i="15" s="1"/>
  <c r="V245" i="15"/>
  <c r="V278" i="15" s="1"/>
  <c r="Q246" i="15"/>
  <c r="Q279" i="15" s="1"/>
  <c r="Z244" i="15"/>
  <c r="Z277" i="15" s="1"/>
  <c r="U246" i="15"/>
  <c r="U279" i="15" s="1"/>
  <c r="R241" i="15"/>
  <c r="R274" i="15" s="1"/>
  <c r="H245" i="15"/>
  <c r="U243" i="15"/>
  <c r="U276" i="15" s="1"/>
  <c r="M243" i="15"/>
  <c r="M276" i="15" s="1"/>
  <c r="Q243" i="15"/>
  <c r="Q276" i="15" s="1"/>
  <c r="S242" i="15"/>
  <c r="S275" i="15" s="1"/>
  <c r="U241" i="15"/>
  <c r="U274" i="15" s="1"/>
  <c r="L242" i="15"/>
  <c r="L275" i="15" s="1"/>
  <c r="N241" i="15"/>
  <c r="N274" i="15" s="1"/>
  <c r="P240" i="15"/>
  <c r="P273" i="15" s="1"/>
  <c r="R246" i="15"/>
  <c r="R279" i="15" s="1"/>
  <c r="V242" i="15"/>
  <c r="V275" i="15" s="1"/>
  <c r="L240" i="15"/>
  <c r="L273" i="15" s="1"/>
  <c r="V246" i="15"/>
  <c r="V279" i="15" s="1"/>
  <c r="V244" i="15"/>
  <c r="V277" i="15" s="1"/>
  <c r="W244" i="15"/>
  <c r="W277" i="15" s="1"/>
  <c r="N246" i="15"/>
  <c r="N279" i="15" s="1"/>
  <c r="K242" i="15"/>
  <c r="K275" i="15" s="1"/>
  <c r="Q240" i="15"/>
  <c r="Q273" i="15" s="1"/>
  <c r="Q242" i="15"/>
  <c r="Q275" i="15" s="1"/>
  <c r="V241" i="15"/>
  <c r="V274" i="15" s="1"/>
  <c r="S245" i="15"/>
  <c r="S278" i="15" s="1"/>
  <c r="S243" i="15"/>
  <c r="S276" i="15" s="1"/>
  <c r="J243" i="15"/>
  <c r="J276" i="15" s="1"/>
  <c r="W240" i="15"/>
  <c r="W273" i="15" s="1"/>
  <c r="V240" i="15"/>
  <c r="V273" i="15" s="1"/>
  <c r="R243" i="15"/>
  <c r="R276" i="15" s="1"/>
  <c r="Z246" i="15"/>
  <c r="Z279" i="15" s="1"/>
  <c r="T243" i="15"/>
  <c r="T276" i="15" s="1"/>
  <c r="I244" i="15"/>
  <c r="I277" i="15" s="1"/>
  <c r="M242" i="15"/>
  <c r="M275" i="15" s="1"/>
  <c r="T240" i="15"/>
  <c r="T273" i="15" s="1"/>
  <c r="T244" i="15"/>
  <c r="T277" i="15" s="1"/>
  <c r="K243" i="15"/>
  <c r="K276" i="15" s="1"/>
  <c r="Y244" i="15"/>
  <c r="Y277" i="15" s="1"/>
  <c r="I241" i="15"/>
  <c r="I274" i="15" s="1"/>
  <c r="U240" i="15"/>
  <c r="U273" i="15" s="1"/>
  <c r="R240" i="15"/>
  <c r="R273" i="15" s="1"/>
  <c r="Q244" i="15"/>
  <c r="Q277" i="15" s="1"/>
  <c r="Z241" i="15"/>
  <c r="Z274" i="15" s="1"/>
  <c r="W243" i="15"/>
  <c r="W276" i="15" s="1"/>
  <c r="T246" i="15"/>
  <c r="T279" i="15" s="1"/>
  <c r="M244" i="15"/>
  <c r="M277" i="15" s="1"/>
  <c r="K246" i="15"/>
  <c r="K279" i="15" s="1"/>
  <c r="X241" i="15"/>
  <c r="X274" i="15" s="1"/>
  <c r="M245" i="15"/>
  <c r="M278" i="15" s="1"/>
  <c r="N243" i="15"/>
  <c r="N276" i="15" s="1"/>
  <c r="S244" i="15"/>
  <c r="S277" i="15" s="1"/>
  <c r="I245" i="15"/>
  <c r="I278" i="15" s="1"/>
  <c r="P242" i="15"/>
  <c r="P275" i="15" s="1"/>
  <c r="Y246" i="15"/>
  <c r="Y279" i="15" s="1"/>
  <c r="X244" i="15"/>
  <c r="X277" i="15" s="1"/>
  <c r="I242" i="15"/>
  <c r="I275" i="15" s="1"/>
  <c r="O241" i="15"/>
  <c r="O274" i="15" s="1"/>
  <c r="Z240" i="15"/>
  <c r="Z273" i="15" s="1"/>
  <c r="X246" i="15"/>
  <c r="X279" i="15" s="1"/>
  <c r="X240" i="15"/>
  <c r="X273" i="15" s="1"/>
  <c r="U244" i="15"/>
  <c r="U277" i="15" s="1"/>
  <c r="O246" i="15"/>
  <c r="O279" i="15" s="1"/>
  <c r="T241" i="15"/>
  <c r="T274" i="15" s="1"/>
  <c r="Y242" i="15"/>
  <c r="Y275" i="15" s="1"/>
  <c r="P241" i="15"/>
  <c r="P274" i="15" s="1"/>
  <c r="Y241" i="15"/>
  <c r="Y274" i="15" s="1"/>
  <c r="J242" i="15"/>
  <c r="J275" i="15" s="1"/>
  <c r="K241" i="15"/>
  <c r="K274" i="15" s="1"/>
  <c r="L243" i="15"/>
  <c r="L276" i="15" s="1"/>
  <c r="X243" i="15"/>
  <c r="X276" i="15" s="1"/>
  <c r="I243" i="15"/>
  <c r="I276" i="15" s="1"/>
  <c r="V243" i="15"/>
  <c r="V276" i="15" s="1"/>
  <c r="I240" i="15"/>
  <c r="I273" i="15" s="1"/>
  <c r="H242" i="15"/>
  <c r="O245" i="15"/>
  <c r="O278" i="15" s="1"/>
  <c r="L241" i="15"/>
  <c r="L274" i="15" s="1"/>
  <c r="U245" i="15"/>
  <c r="U278" i="15" s="1"/>
  <c r="Z242" i="15"/>
  <c r="Z275" i="15" s="1"/>
  <c r="Y240" i="15"/>
  <c r="Y273" i="15" s="1"/>
  <c r="W242" i="15"/>
  <c r="W275" i="15" s="1"/>
  <c r="Z245" i="15"/>
  <c r="Z278" i="15" s="1"/>
  <c r="Y243" i="15"/>
  <c r="Y276" i="15" s="1"/>
  <c r="U242" i="15"/>
  <c r="U275" i="15" s="1"/>
  <c r="T242" i="15"/>
  <c r="T275" i="15" s="1"/>
  <c r="X242" i="15"/>
  <c r="X275" i="15" s="1"/>
  <c r="P246" i="15"/>
  <c r="P279" i="15" s="1"/>
  <c r="I246" i="15"/>
  <c r="I279" i="15" s="1"/>
  <c r="O244" i="15"/>
  <c r="O277" i="15" s="1"/>
  <c r="P244" i="15"/>
  <c r="P277" i="15" s="1"/>
  <c r="J244" i="15"/>
  <c r="J277" i="15" s="1"/>
  <c r="W241" i="15"/>
  <c r="W274" i="15" s="1"/>
  <c r="K240" i="15"/>
  <c r="K273" i="15" s="1"/>
  <c r="N242" i="15"/>
  <c r="N275" i="15" s="1"/>
  <c r="H240" i="15"/>
  <c r="M246" i="15"/>
  <c r="M279" i="15" s="1"/>
  <c r="W22" i="15"/>
  <c r="M173" i="15"/>
  <c r="M206" i="15" s="1"/>
  <c r="O173" i="15"/>
  <c r="O206" i="15" s="1"/>
  <c r="H126" i="15"/>
  <c r="H228" i="15"/>
  <c r="K123" i="8"/>
  <c r="K90" i="15"/>
  <c r="K123" i="15" s="1"/>
  <c r="H174" i="15"/>
  <c r="X174" i="15"/>
  <c r="X207" i="15" s="1"/>
  <c r="K22" i="15"/>
  <c r="X173" i="15"/>
  <c r="X206" i="15" s="1"/>
  <c r="Z173" i="15"/>
  <c r="Z206" i="15" s="1"/>
  <c r="V173" i="15"/>
  <c r="V206" i="15" s="1"/>
  <c r="H173" i="15"/>
  <c r="O60" i="15"/>
  <c r="E209" i="10"/>
  <c r="E213" i="15"/>
  <c r="H248" i="15"/>
  <c r="L174" i="15"/>
  <c r="L207" i="15" s="1"/>
  <c r="K173" i="15"/>
  <c r="K206" i="15" s="1"/>
  <c r="P164" i="15"/>
  <c r="P197" i="15" s="1"/>
  <c r="H164" i="15"/>
  <c r="M174" i="15"/>
  <c r="M207" i="15" s="1"/>
  <c r="N22" i="15"/>
  <c r="N173" i="15"/>
  <c r="N206" i="15" s="1"/>
  <c r="X164" i="15"/>
  <c r="X197" i="15" s="1"/>
  <c r="T164" i="15"/>
  <c r="T197" i="15" s="1"/>
  <c r="Z174" i="15"/>
  <c r="Z207" i="15" s="1"/>
  <c r="Q174" i="15"/>
  <c r="Q207" i="15" s="1"/>
  <c r="I174" i="15"/>
  <c r="I207" i="15" s="1"/>
  <c r="S22" i="15"/>
  <c r="H14" i="15"/>
  <c r="M22" i="15"/>
  <c r="O22" i="15"/>
  <c r="R22" i="15"/>
  <c r="L173" i="15"/>
  <c r="L206" i="15" s="1"/>
  <c r="I173" i="15"/>
  <c r="I206" i="15" s="1"/>
  <c r="L60" i="15"/>
  <c r="W60" i="15"/>
  <c r="T173" i="15"/>
  <c r="T206" i="15" s="1"/>
  <c r="T174" i="15"/>
  <c r="T207" i="15" s="1"/>
  <c r="S174" i="15"/>
  <c r="S207" i="15" s="1"/>
  <c r="Q173" i="15"/>
  <c r="Q206" i="15" s="1"/>
  <c r="V166" i="15"/>
  <c r="V199" i="15" s="1"/>
  <c r="O166" i="15"/>
  <c r="O199" i="15" s="1"/>
  <c r="S166" i="15"/>
  <c r="S199" i="15" s="1"/>
  <c r="M166" i="15"/>
  <c r="M199" i="15" s="1"/>
  <c r="K166" i="15"/>
  <c r="K199" i="15" s="1"/>
  <c r="Z166" i="15"/>
  <c r="Z199" i="15" s="1"/>
  <c r="Y166" i="15"/>
  <c r="Y199" i="15" s="1"/>
  <c r="L166" i="15"/>
  <c r="L199" i="15" s="1"/>
  <c r="W166" i="15"/>
  <c r="W199" i="15" s="1"/>
  <c r="U166" i="15"/>
  <c r="U199" i="15" s="1"/>
  <c r="I166" i="15"/>
  <c r="I199" i="15" s="1"/>
  <c r="T166" i="15"/>
  <c r="T199" i="15" s="1"/>
  <c r="H166" i="15"/>
  <c r="J166" i="15"/>
  <c r="J199" i="15" s="1"/>
  <c r="X166" i="15"/>
  <c r="X199" i="15" s="1"/>
  <c r="Q166" i="15"/>
  <c r="Q199" i="15" s="1"/>
  <c r="P166" i="15"/>
  <c r="P199" i="15" s="1"/>
  <c r="N166" i="15"/>
  <c r="N199" i="15" s="1"/>
  <c r="R166" i="15"/>
  <c r="R199" i="15" s="1"/>
  <c r="J123" i="8"/>
  <c r="J90" i="15"/>
  <c r="J123" i="15" s="1"/>
  <c r="V71" i="15"/>
  <c r="O67" i="15"/>
  <c r="Q69" i="15"/>
  <c r="W71" i="15"/>
  <c r="H73" i="15"/>
  <c r="P67" i="15"/>
  <c r="Z67" i="15"/>
  <c r="I69" i="15"/>
  <c r="Z72" i="15"/>
  <c r="O68" i="15"/>
  <c r="T73" i="15"/>
  <c r="J71" i="15"/>
  <c r="V72" i="15"/>
  <c r="L69" i="15"/>
  <c r="S72" i="15"/>
  <c r="M71" i="15"/>
  <c r="K71" i="15"/>
  <c r="L68" i="15"/>
  <c r="U71" i="15"/>
  <c r="I67" i="15"/>
  <c r="S71" i="15"/>
  <c r="U72" i="15"/>
  <c r="W67" i="15"/>
  <c r="Q71" i="15"/>
  <c r="X72" i="15"/>
  <c r="I71" i="15"/>
  <c r="U68" i="15"/>
  <c r="J72" i="15"/>
  <c r="X69" i="15"/>
  <c r="P73" i="15"/>
  <c r="T71" i="15"/>
  <c r="H69" i="15"/>
  <c r="M73" i="15"/>
  <c r="Z69" i="15"/>
  <c r="Z73" i="15"/>
  <c r="R73" i="15"/>
  <c r="W68" i="15"/>
  <c r="V73" i="15"/>
  <c r="L73" i="15"/>
  <c r="R67" i="15"/>
  <c r="Q73" i="15"/>
  <c r="S68" i="15"/>
  <c r="K69" i="15"/>
  <c r="H67" i="15"/>
  <c r="L71" i="15"/>
  <c r="L72" i="15"/>
  <c r="V68" i="15"/>
  <c r="V67" i="15"/>
  <c r="J68" i="15"/>
  <c r="X73" i="15"/>
  <c r="Q68" i="15"/>
  <c r="M72" i="15"/>
  <c r="J73" i="15"/>
  <c r="O72" i="15"/>
  <c r="U69" i="15"/>
  <c r="O71" i="15"/>
  <c r="J67" i="15"/>
  <c r="Y68" i="15"/>
  <c r="P71" i="15"/>
  <c r="K67" i="15"/>
  <c r="U67" i="15"/>
  <c r="X71" i="15"/>
  <c r="W73" i="15"/>
  <c r="N73" i="15"/>
  <c r="T72" i="15"/>
  <c r="Y69" i="15"/>
  <c r="U73" i="15"/>
  <c r="L67" i="15"/>
  <c r="I73" i="15"/>
  <c r="V69" i="15"/>
  <c r="W72" i="15"/>
  <c r="Y73" i="15"/>
  <c r="Z71" i="15"/>
  <c r="J69" i="15"/>
  <c r="T67" i="15"/>
  <c r="X67" i="15"/>
  <c r="N69" i="15"/>
  <c r="Y72" i="15"/>
  <c r="R69" i="15"/>
  <c r="Y67" i="15"/>
  <c r="P72" i="15"/>
  <c r="X68" i="15"/>
  <c r="K68" i="15"/>
  <c r="I72" i="15"/>
  <c r="R68" i="15"/>
  <c r="T69" i="15"/>
  <c r="H72" i="15"/>
  <c r="N68" i="15"/>
  <c r="R72" i="15"/>
  <c r="H68" i="15"/>
  <c r="I68" i="15"/>
  <c r="Q67" i="15"/>
  <c r="T68" i="15"/>
  <c r="S69" i="15"/>
  <c r="O73" i="15"/>
  <c r="W69" i="15"/>
  <c r="M69" i="15"/>
  <c r="N67" i="15"/>
  <c r="O69" i="15"/>
  <c r="N72" i="15"/>
  <c r="M67" i="15"/>
  <c r="N71" i="15"/>
  <c r="H71" i="15"/>
  <c r="R71" i="15"/>
  <c r="P68" i="15"/>
  <c r="M68" i="15"/>
  <c r="K73" i="15"/>
  <c r="S73" i="15"/>
  <c r="P69" i="15"/>
  <c r="Z68" i="15"/>
  <c r="S67" i="15"/>
  <c r="K72" i="15"/>
  <c r="Q72" i="15"/>
  <c r="Y71" i="15"/>
  <c r="K226" i="11"/>
  <c r="K259" i="11" s="1"/>
  <c r="N233" i="15"/>
  <c r="N266" i="15" s="1"/>
  <c r="W233" i="15"/>
  <c r="W266" i="15" s="1"/>
  <c r="H234" i="15"/>
  <c r="S233" i="15"/>
  <c r="S266" i="15" s="1"/>
  <c r="V233" i="15"/>
  <c r="V266" i="15" s="1"/>
  <c r="O232" i="15"/>
  <c r="O265" i="15" s="1"/>
  <c r="M232" i="15"/>
  <c r="M265" i="15" s="1"/>
  <c r="U233" i="15"/>
  <c r="U266" i="15" s="1"/>
  <c r="K234" i="15"/>
  <c r="K267" i="15" s="1"/>
  <c r="Y232" i="15"/>
  <c r="Y265" i="15" s="1"/>
  <c r="U232" i="15"/>
  <c r="U265" i="15" s="1"/>
  <c r="P232" i="15"/>
  <c r="P265" i="15" s="1"/>
  <c r="H232" i="15"/>
  <c r="N234" i="15"/>
  <c r="N267" i="15" s="1"/>
  <c r="V234" i="15"/>
  <c r="V267" i="15" s="1"/>
  <c r="R234" i="15"/>
  <c r="R267" i="15" s="1"/>
  <c r="M234" i="15"/>
  <c r="M267" i="15" s="1"/>
  <c r="S232" i="15"/>
  <c r="S265" i="15" s="1"/>
  <c r="S234" i="15"/>
  <c r="S267" i="15" s="1"/>
  <c r="P233" i="15"/>
  <c r="P266" i="15" s="1"/>
  <c r="Z234" i="15"/>
  <c r="Z267" i="15" s="1"/>
  <c r="R233" i="15"/>
  <c r="R266" i="15" s="1"/>
  <c r="O234" i="15"/>
  <c r="O267" i="15" s="1"/>
  <c r="X234" i="15"/>
  <c r="X267" i="15" s="1"/>
  <c r="T233" i="15"/>
  <c r="T266" i="15" s="1"/>
  <c r="R232" i="15"/>
  <c r="R265" i="15" s="1"/>
  <c r="I232" i="15"/>
  <c r="I265" i="15" s="1"/>
  <c r="T232" i="15"/>
  <c r="T265" i="15" s="1"/>
  <c r="Y233" i="15"/>
  <c r="Y266" i="15" s="1"/>
  <c r="O233" i="15"/>
  <c r="O266" i="15" s="1"/>
  <c r="K232" i="15"/>
  <c r="K265" i="15" s="1"/>
  <c r="Y234" i="15"/>
  <c r="Y267" i="15" s="1"/>
  <c r="W232" i="15"/>
  <c r="W265" i="15" s="1"/>
  <c r="J233" i="15"/>
  <c r="J266" i="15" s="1"/>
  <c r="Q232" i="15"/>
  <c r="Q265" i="15" s="1"/>
  <c r="V232" i="15"/>
  <c r="V265" i="15" s="1"/>
  <c r="W234" i="15"/>
  <c r="W267" i="15" s="1"/>
  <c r="M233" i="15"/>
  <c r="M266" i="15" s="1"/>
  <c r="J232" i="15"/>
  <c r="J265" i="15" s="1"/>
  <c r="Z233" i="15"/>
  <c r="Z266" i="15" s="1"/>
  <c r="Z232" i="15"/>
  <c r="Z265" i="15" s="1"/>
  <c r="I234" i="15"/>
  <c r="I267" i="15" s="1"/>
  <c r="N232" i="15"/>
  <c r="N265" i="15" s="1"/>
  <c r="J234" i="15"/>
  <c r="J267" i="15" s="1"/>
  <c r="I233" i="15"/>
  <c r="I266" i="15" s="1"/>
  <c r="L233" i="15"/>
  <c r="L266" i="15" s="1"/>
  <c r="Q234" i="15"/>
  <c r="Q267" i="15" s="1"/>
  <c r="L234" i="15"/>
  <c r="L267" i="15" s="1"/>
  <c r="P234" i="15"/>
  <c r="P267" i="15" s="1"/>
  <c r="X232" i="15"/>
  <c r="X265" i="15" s="1"/>
  <c r="U234" i="15"/>
  <c r="U267" i="15" s="1"/>
  <c r="Q233" i="15"/>
  <c r="Q266" i="15" s="1"/>
  <c r="K233" i="15"/>
  <c r="K266" i="15" s="1"/>
  <c r="L232" i="15"/>
  <c r="L265" i="15" s="1"/>
  <c r="T234" i="15"/>
  <c r="T267" i="15" s="1"/>
  <c r="H233" i="15"/>
  <c r="X233" i="15"/>
  <c r="X266" i="15" s="1"/>
  <c r="O260" i="8"/>
  <c r="E260" i="15"/>
  <c r="O174" i="15"/>
  <c r="O207" i="15" s="1"/>
  <c r="R174" i="15"/>
  <c r="R207" i="15" s="1"/>
  <c r="N164" i="15"/>
  <c r="N197" i="15" s="1"/>
  <c r="W164" i="15"/>
  <c r="W197" i="15" s="1"/>
  <c r="V164" i="15"/>
  <c r="V197" i="15" s="1"/>
  <c r="J174" i="15"/>
  <c r="J207" i="15" s="1"/>
  <c r="X22" i="15"/>
  <c r="J173" i="15"/>
  <c r="J206" i="15" s="1"/>
  <c r="H119" i="15"/>
  <c r="F119" i="15" s="1"/>
  <c r="Y60" i="15"/>
  <c r="X60" i="15"/>
  <c r="N60" i="15"/>
  <c r="R60" i="15"/>
  <c r="E270" i="11"/>
  <c r="E270" i="15"/>
  <c r="I123" i="8"/>
  <c r="V174" i="15"/>
  <c r="V207" i="15" s="1"/>
  <c r="U174" i="15"/>
  <c r="U207" i="15" s="1"/>
  <c r="U173" i="15"/>
  <c r="U206" i="15" s="1"/>
  <c r="M259" i="15"/>
  <c r="M17" i="15" s="1"/>
  <c r="S259" i="15"/>
  <c r="S17" i="15" s="1"/>
  <c r="Y259" i="15"/>
  <c r="Y17" i="15" s="1"/>
  <c r="T259" i="15"/>
  <c r="T17" i="15" s="1"/>
  <c r="N259" i="15"/>
  <c r="N17" i="15" s="1"/>
  <c r="W259" i="15"/>
  <c r="W17" i="15" s="1"/>
  <c r="U259" i="15"/>
  <c r="U17" i="15" s="1"/>
  <c r="X259" i="15"/>
  <c r="X17" i="15" s="1"/>
  <c r="Q259" i="15"/>
  <c r="Q17" i="15" s="1"/>
  <c r="J259" i="15"/>
  <c r="J17" i="15" s="1"/>
  <c r="O259" i="15"/>
  <c r="O17" i="15" s="1"/>
  <c r="I259" i="15"/>
  <c r="K259" i="15"/>
  <c r="K17" i="15" s="1"/>
  <c r="L259" i="15"/>
  <c r="L17" i="15" s="1"/>
  <c r="Z259" i="15"/>
  <c r="Z17" i="15" s="1"/>
  <c r="P259" i="15"/>
  <c r="P17" i="15" s="1"/>
  <c r="V259" i="15"/>
  <c r="V17" i="15" s="1"/>
  <c r="R259" i="15"/>
  <c r="R17" i="15" s="1"/>
  <c r="H259" i="15"/>
  <c r="W173" i="15"/>
  <c r="W206" i="15" s="1"/>
  <c r="H87" i="11"/>
  <c r="H87" i="15"/>
  <c r="W174" i="15"/>
  <c r="W207" i="15" s="1"/>
  <c r="H264" i="15"/>
  <c r="P173" i="15"/>
  <c r="P206" i="15" s="1"/>
  <c r="K60" i="15"/>
  <c r="J60" i="15"/>
  <c r="P174" i="15"/>
  <c r="P207" i="15" s="1"/>
  <c r="L164" i="15"/>
  <c r="L197" i="15" s="1"/>
  <c r="N174" i="15"/>
  <c r="N207" i="15" s="1"/>
  <c r="T22" i="15"/>
  <c r="S173" i="15"/>
  <c r="S206" i="15" s="1"/>
  <c r="U60" i="15"/>
  <c r="Y174" i="15"/>
  <c r="Y207" i="15" s="1"/>
  <c r="J164" i="15"/>
  <c r="J197" i="15" s="1"/>
  <c r="U164" i="15"/>
  <c r="U197" i="15" s="1"/>
  <c r="Y164" i="15"/>
  <c r="Y197" i="15" s="1"/>
  <c r="S164" i="15"/>
  <c r="S197" i="15" s="1"/>
  <c r="O164" i="15"/>
  <c r="O197" i="15" s="1"/>
  <c r="Q164" i="15"/>
  <c r="Q197" i="15" s="1"/>
  <c r="K174" i="15"/>
  <c r="K207" i="15" s="1"/>
  <c r="K164" i="15"/>
  <c r="K197" i="15" s="1"/>
  <c r="R164" i="15"/>
  <c r="R197" i="15" s="1"/>
  <c r="I164" i="15"/>
  <c r="I197" i="15" s="1"/>
  <c r="Z164" i="15"/>
  <c r="Z197" i="15" s="1"/>
  <c r="X11" i="10"/>
  <c r="K11" i="10"/>
  <c r="S11" i="10"/>
  <c r="Y11" i="10"/>
  <c r="Z11" i="10"/>
  <c r="V11" i="10"/>
  <c r="Q11" i="10"/>
  <c r="T11" i="10"/>
  <c r="O11" i="10"/>
  <c r="W10" i="10"/>
  <c r="F10" i="10" s="1"/>
  <c r="I11" i="10"/>
  <c r="P11" i="10"/>
  <c r="T202" i="9"/>
  <c r="V202" i="9"/>
  <c r="S202" i="9"/>
  <c r="U202" i="9"/>
  <c r="R59" i="11"/>
  <c r="S59" i="11"/>
  <c r="W202" i="9"/>
  <c r="Q57" i="11"/>
  <c r="I190" i="15"/>
  <c r="F190" i="15" s="1"/>
  <c r="J11" i="10"/>
  <c r="N11" i="10"/>
  <c r="W11" i="10"/>
  <c r="O202" i="9"/>
  <c r="R202" i="9"/>
  <c r="P202" i="9"/>
  <c r="N202" i="9"/>
  <c r="Z57" i="11"/>
  <c r="P57" i="11"/>
  <c r="H21" i="15"/>
  <c r="F21" i="15" s="1"/>
  <c r="M11" i="10"/>
  <c r="M202" i="9"/>
  <c r="I20" i="10"/>
  <c r="F20" i="10" s="1"/>
  <c r="X202" i="9"/>
  <c r="L202" i="9"/>
  <c r="I189" i="15"/>
  <c r="F189" i="15" s="1"/>
  <c r="Z202" i="9"/>
  <c r="Q202" i="9"/>
  <c r="L11" i="10"/>
  <c r="J16" i="10"/>
  <c r="W55" i="11"/>
  <c r="P55" i="11"/>
  <c r="Z55" i="11"/>
  <c r="L61" i="11"/>
  <c r="N92" i="11"/>
  <c r="N125" i="11" s="1"/>
  <c r="R230" i="11"/>
  <c r="R263" i="11" s="1"/>
  <c r="I230" i="11"/>
  <c r="I263" i="11" s="1"/>
  <c r="S92" i="11"/>
  <c r="S125" i="11" s="1"/>
  <c r="K59" i="11"/>
  <c r="K57" i="11"/>
  <c r="O230" i="11"/>
  <c r="O263" i="11" s="1"/>
  <c r="V230" i="11"/>
  <c r="V263" i="11" s="1"/>
  <c r="L92" i="11"/>
  <c r="L125" i="11" s="1"/>
  <c r="W92" i="11"/>
  <c r="W125" i="11" s="1"/>
  <c r="I92" i="11"/>
  <c r="I125" i="11" s="1"/>
  <c r="I57" i="11"/>
  <c r="Y92" i="11"/>
  <c r="Y125" i="11" s="1"/>
  <c r="R92" i="11"/>
  <c r="R125" i="11" s="1"/>
  <c r="J92" i="11"/>
  <c r="J125" i="11" s="1"/>
  <c r="S230" i="11"/>
  <c r="S263" i="11" s="1"/>
  <c r="S57" i="11"/>
  <c r="H57" i="11"/>
  <c r="U230" i="11"/>
  <c r="U263" i="11" s="1"/>
  <c r="K230" i="11"/>
  <c r="K263" i="11" s="1"/>
  <c r="P230" i="11"/>
  <c r="P263" i="11" s="1"/>
  <c r="X230" i="11"/>
  <c r="X263" i="11" s="1"/>
  <c r="Q92" i="11"/>
  <c r="Q125" i="11" s="1"/>
  <c r="X92" i="11"/>
  <c r="X125" i="11" s="1"/>
  <c r="H92" i="11"/>
  <c r="W230" i="11"/>
  <c r="W263" i="11" s="1"/>
  <c r="U92" i="11"/>
  <c r="U125" i="11" s="1"/>
  <c r="M92" i="11"/>
  <c r="M125" i="11" s="1"/>
  <c r="P92" i="11"/>
  <c r="P125" i="11" s="1"/>
  <c r="Z237" i="11"/>
  <c r="Z230" i="11"/>
  <c r="Z263" i="11" s="1"/>
  <c r="T230" i="11"/>
  <c r="T263" i="11" s="1"/>
  <c r="O92" i="11"/>
  <c r="O125" i="11" s="1"/>
  <c r="J230" i="11"/>
  <c r="J263" i="11" s="1"/>
  <c r="M59" i="11"/>
  <c r="M57" i="11"/>
  <c r="L230" i="11"/>
  <c r="L263" i="11" s="1"/>
  <c r="H230" i="11"/>
  <c r="Q230" i="11"/>
  <c r="Q263" i="11" s="1"/>
  <c r="T57" i="11"/>
  <c r="L59" i="11"/>
  <c r="Y59" i="11"/>
  <c r="Z59" i="11"/>
  <c r="U163" i="11"/>
  <c r="U196" i="11" s="1"/>
  <c r="Q59" i="11"/>
  <c r="S129" i="10"/>
  <c r="J129" i="10"/>
  <c r="M129" i="10"/>
  <c r="T129" i="10"/>
  <c r="V129" i="10"/>
  <c r="L129" i="10"/>
  <c r="Q129" i="10"/>
  <c r="Z129" i="10"/>
  <c r="U129" i="10"/>
  <c r="H129" i="10"/>
  <c r="I129" i="10"/>
  <c r="K129" i="10"/>
  <c r="R129" i="10"/>
  <c r="Y129" i="10"/>
  <c r="O129" i="10"/>
  <c r="P129" i="10"/>
  <c r="X129" i="10"/>
  <c r="W129" i="10"/>
  <c r="N129" i="10"/>
  <c r="V93" i="11"/>
  <c r="V126" i="11" s="1"/>
  <c r="N163" i="11"/>
  <c r="N196" i="11" s="1"/>
  <c r="P129" i="9"/>
  <c r="M129" i="9"/>
  <c r="L129" i="9"/>
  <c r="U129" i="9"/>
  <c r="Q129" i="9"/>
  <c r="H129" i="9"/>
  <c r="W129" i="9"/>
  <c r="S129" i="9"/>
  <c r="R129" i="9"/>
  <c r="X129" i="9"/>
  <c r="I129" i="9"/>
  <c r="N129" i="9"/>
  <c r="Z129" i="9"/>
  <c r="T129" i="9"/>
  <c r="V129" i="9"/>
  <c r="O129" i="9"/>
  <c r="J129" i="9"/>
  <c r="Y129" i="9"/>
  <c r="K129" i="9"/>
  <c r="E209" i="9"/>
  <c r="Q163" i="11"/>
  <c r="Q196" i="11" s="1"/>
  <c r="V59" i="11"/>
  <c r="P231" i="11"/>
  <c r="P264" i="11" s="1"/>
  <c r="Y231" i="11"/>
  <c r="Y264" i="11" s="1"/>
  <c r="Q231" i="11"/>
  <c r="Q264" i="11" s="1"/>
  <c r="Y93" i="11"/>
  <c r="Y126" i="11" s="1"/>
  <c r="T231" i="11"/>
  <c r="T264" i="11" s="1"/>
  <c r="W93" i="11"/>
  <c r="W126" i="11" s="1"/>
  <c r="X93" i="11"/>
  <c r="X126" i="11" s="1"/>
  <c r="Z231" i="11"/>
  <c r="Z264" i="11" s="1"/>
  <c r="Z163" i="11"/>
  <c r="Z196" i="11" s="1"/>
  <c r="I231" i="11"/>
  <c r="I264" i="11" s="1"/>
  <c r="S93" i="11"/>
  <c r="S126" i="11" s="1"/>
  <c r="Y163" i="11"/>
  <c r="Y196" i="11" s="1"/>
  <c r="C39" i="9"/>
  <c r="L75" i="9"/>
  <c r="L75" i="15" s="1"/>
  <c r="T75" i="9"/>
  <c r="T75" i="15" s="1"/>
  <c r="O75" i="9"/>
  <c r="O75" i="15" s="1"/>
  <c r="X75" i="9"/>
  <c r="X75" i="15" s="1"/>
  <c r="P75" i="9"/>
  <c r="P75" i="15" s="1"/>
  <c r="Y75" i="9"/>
  <c r="Y75" i="15" s="1"/>
  <c r="Q75" i="9"/>
  <c r="Q75" i="15" s="1"/>
  <c r="I75" i="9"/>
  <c r="I75" i="15" s="1"/>
  <c r="Z75" i="9"/>
  <c r="Z75" i="15" s="1"/>
  <c r="H75" i="9"/>
  <c r="H75" i="15" s="1"/>
  <c r="K75" i="9"/>
  <c r="K75" i="15" s="1"/>
  <c r="U75" i="9"/>
  <c r="U75" i="15" s="1"/>
  <c r="M75" i="9"/>
  <c r="M75" i="15" s="1"/>
  <c r="V75" i="9"/>
  <c r="V75" i="15" s="1"/>
  <c r="J75" i="9"/>
  <c r="J75" i="15" s="1"/>
  <c r="N75" i="9"/>
  <c r="N75" i="15" s="1"/>
  <c r="R75" i="9"/>
  <c r="R75" i="15" s="1"/>
  <c r="S75" i="9"/>
  <c r="S75" i="15" s="1"/>
  <c r="W75" i="9"/>
  <c r="W75" i="15" s="1"/>
  <c r="N65" i="9"/>
  <c r="N67" i="11" s="1"/>
  <c r="V65" i="9"/>
  <c r="V71" i="11" s="1"/>
  <c r="J65" i="9"/>
  <c r="J67" i="11" s="1"/>
  <c r="R65" i="9"/>
  <c r="R67" i="11" s="1"/>
  <c r="Z65" i="9"/>
  <c r="Z65" i="15" s="1"/>
  <c r="I65" i="9"/>
  <c r="I65" i="15" s="1"/>
  <c r="T65" i="9"/>
  <c r="T65" i="15" s="1"/>
  <c r="K65" i="9"/>
  <c r="K70" i="15" s="1"/>
  <c r="U65" i="9"/>
  <c r="U71" i="11" s="1"/>
  <c r="H65" i="9"/>
  <c r="H65" i="15" s="1"/>
  <c r="W65" i="9"/>
  <c r="W67" i="11" s="1"/>
  <c r="X65" i="9"/>
  <c r="X67" i="11" s="1"/>
  <c r="L65" i="9"/>
  <c r="L65" i="15" s="1"/>
  <c r="M65" i="9"/>
  <c r="M70" i="15" s="1"/>
  <c r="P65" i="9"/>
  <c r="P70" i="15" s="1"/>
  <c r="Q65" i="9"/>
  <c r="Q65" i="15" s="1"/>
  <c r="O65" i="9"/>
  <c r="O71" i="11" s="1"/>
  <c r="S65" i="9"/>
  <c r="S67" i="11" s="1"/>
  <c r="Y65" i="9"/>
  <c r="Y70" i="15" s="1"/>
  <c r="L65" i="10"/>
  <c r="T65" i="10"/>
  <c r="O65" i="10"/>
  <c r="W65" i="10"/>
  <c r="Q65" i="10"/>
  <c r="K65" i="10"/>
  <c r="V65" i="10"/>
  <c r="P65" i="10"/>
  <c r="I65" i="10"/>
  <c r="X65" i="10"/>
  <c r="R65" i="10"/>
  <c r="S65" i="10"/>
  <c r="H65" i="10"/>
  <c r="U65" i="10"/>
  <c r="Y65" i="10"/>
  <c r="J65" i="10"/>
  <c r="M65" i="10"/>
  <c r="N65" i="10"/>
  <c r="Z65" i="10"/>
  <c r="E276" i="10"/>
  <c r="J75" i="10"/>
  <c r="R75" i="10"/>
  <c r="Z75" i="10"/>
  <c r="M75" i="10"/>
  <c r="U75" i="10"/>
  <c r="O75" i="10"/>
  <c r="Y75" i="10"/>
  <c r="I75" i="10"/>
  <c r="T75" i="10"/>
  <c r="K75" i="10"/>
  <c r="X75" i="10"/>
  <c r="Q75" i="10"/>
  <c r="N75" i="10"/>
  <c r="L75" i="10"/>
  <c r="S75" i="10"/>
  <c r="H75" i="10"/>
  <c r="V75" i="10"/>
  <c r="P75" i="10"/>
  <c r="W75" i="10"/>
  <c r="O12" i="12"/>
  <c r="P12" i="12" s="1"/>
  <c r="R89" i="11"/>
  <c r="R122" i="11" s="1"/>
  <c r="J55" i="11"/>
  <c r="M61" i="11"/>
  <c r="V61" i="11"/>
  <c r="R61" i="11"/>
  <c r="Z61" i="11"/>
  <c r="N61" i="11"/>
  <c r="P61" i="11"/>
  <c r="X61" i="11"/>
  <c r="H61" i="11"/>
  <c r="T61" i="11"/>
  <c r="W59" i="11"/>
  <c r="H59" i="11"/>
  <c r="L231" i="11"/>
  <c r="L264" i="11" s="1"/>
  <c r="Z93" i="11"/>
  <c r="Z126" i="11" s="1"/>
  <c r="T163" i="11"/>
  <c r="T196" i="11" s="1"/>
  <c r="K93" i="11"/>
  <c r="K126" i="11" s="1"/>
  <c r="P163" i="11"/>
  <c r="P196" i="11" s="1"/>
  <c r="M163" i="11"/>
  <c r="M196" i="11" s="1"/>
  <c r="O231" i="11"/>
  <c r="O264" i="11" s="1"/>
  <c r="M93" i="11"/>
  <c r="M126" i="11" s="1"/>
  <c r="M231" i="11"/>
  <c r="M264" i="11" s="1"/>
  <c r="V231" i="11"/>
  <c r="V264" i="11" s="1"/>
  <c r="X231" i="11"/>
  <c r="X264" i="11" s="1"/>
  <c r="S163" i="11"/>
  <c r="S196" i="11" s="1"/>
  <c r="L93" i="11"/>
  <c r="L126" i="11" s="1"/>
  <c r="H93" i="11"/>
  <c r="K163" i="11"/>
  <c r="K196" i="11" s="1"/>
  <c r="O93" i="11"/>
  <c r="O126" i="11" s="1"/>
  <c r="R163" i="11"/>
  <c r="R196" i="11" s="1"/>
  <c r="I93" i="11"/>
  <c r="I126" i="11" s="1"/>
  <c r="W231" i="11"/>
  <c r="W264" i="11" s="1"/>
  <c r="T93" i="11"/>
  <c r="T126" i="11" s="1"/>
  <c r="R231" i="11"/>
  <c r="R264" i="11" s="1"/>
  <c r="X59" i="11"/>
  <c r="R93" i="11"/>
  <c r="R126" i="11" s="1"/>
  <c r="O163" i="11"/>
  <c r="O196" i="11" s="1"/>
  <c r="X163" i="11"/>
  <c r="X196" i="11" s="1"/>
  <c r="L163" i="11"/>
  <c r="L196" i="11" s="1"/>
  <c r="Q93" i="11"/>
  <c r="Q126" i="11" s="1"/>
  <c r="I59" i="11"/>
  <c r="P93" i="11"/>
  <c r="P126" i="11" s="1"/>
  <c r="J93" i="11"/>
  <c r="J126" i="11" s="1"/>
  <c r="J59" i="11"/>
  <c r="H231" i="11"/>
  <c r="K231" i="11"/>
  <c r="K264" i="11" s="1"/>
  <c r="J231" i="11"/>
  <c r="J264" i="11" s="1"/>
  <c r="U231" i="11"/>
  <c r="U264" i="11" s="1"/>
  <c r="P59" i="11"/>
  <c r="S231" i="11"/>
  <c r="S264" i="11" s="1"/>
  <c r="U93" i="11"/>
  <c r="U126" i="11" s="1"/>
  <c r="N93" i="11"/>
  <c r="N126" i="11" s="1"/>
  <c r="N231" i="11"/>
  <c r="N264" i="11" s="1"/>
  <c r="W163" i="11"/>
  <c r="W196" i="11" s="1"/>
  <c r="V163" i="11"/>
  <c r="V196" i="11" s="1"/>
  <c r="Q89" i="11"/>
  <c r="Q122" i="11" s="1"/>
  <c r="V55" i="11"/>
  <c r="J89" i="11"/>
  <c r="J122" i="11" s="1"/>
  <c r="H55" i="11"/>
  <c r="P17" i="10"/>
  <c r="K89" i="11"/>
  <c r="K122" i="11" s="1"/>
  <c r="X76" i="11"/>
  <c r="Y55" i="11"/>
  <c r="M89" i="11"/>
  <c r="M122" i="11" s="1"/>
  <c r="U55" i="11"/>
  <c r="X55" i="11"/>
  <c r="O89" i="11"/>
  <c r="O122" i="11" s="1"/>
  <c r="P89" i="11"/>
  <c r="P122" i="11" s="1"/>
  <c r="J237" i="11"/>
  <c r="R227" i="11"/>
  <c r="P227" i="11"/>
  <c r="X237" i="11"/>
  <c r="U76" i="11"/>
  <c r="Z227" i="11"/>
  <c r="P226" i="11"/>
  <c r="P259" i="11" s="1"/>
  <c r="J226" i="11"/>
  <c r="J259" i="11" s="1"/>
  <c r="L88" i="11"/>
  <c r="L121" i="11" s="1"/>
  <c r="J61" i="11"/>
  <c r="H237" i="11"/>
  <c r="O61" i="11"/>
  <c r="U61" i="11"/>
  <c r="S61" i="11"/>
  <c r="V227" i="11"/>
  <c r="K76" i="11"/>
  <c r="Y89" i="11"/>
  <c r="Y122" i="11" s="1"/>
  <c r="Q76" i="11"/>
  <c r="S64" i="11"/>
  <c r="I61" i="11"/>
  <c r="Q61" i="11"/>
  <c r="V89" i="11"/>
  <c r="V122" i="11" s="1"/>
  <c r="N89" i="11"/>
  <c r="N122" i="11" s="1"/>
  <c r="R76" i="11"/>
  <c r="U226" i="11"/>
  <c r="U259" i="11" s="1"/>
  <c r="W54" i="11"/>
  <c r="T74" i="11"/>
  <c r="L227" i="11"/>
  <c r="H226" i="11"/>
  <c r="L226" i="11"/>
  <c r="L259" i="11" s="1"/>
  <c r="R226" i="11"/>
  <c r="R259" i="11" s="1"/>
  <c r="Z226" i="11"/>
  <c r="Z259" i="11" s="1"/>
  <c r="I226" i="11"/>
  <c r="I259" i="11" s="1"/>
  <c r="W226" i="11"/>
  <c r="W259" i="11" s="1"/>
  <c r="V226" i="11"/>
  <c r="V259" i="11" s="1"/>
  <c r="W89" i="11"/>
  <c r="W122" i="11" s="1"/>
  <c r="J88" i="11"/>
  <c r="J121" i="11" s="1"/>
  <c r="R88" i="11"/>
  <c r="R121" i="11" s="1"/>
  <c r="I88" i="11"/>
  <c r="I121" i="11" s="1"/>
  <c r="V88" i="11"/>
  <c r="V121" i="11" s="1"/>
  <c r="W61" i="11"/>
  <c r="Y61" i="11"/>
  <c r="M258" i="11"/>
  <c r="T89" i="11"/>
  <c r="T122" i="11" s="1"/>
  <c r="O227" i="11"/>
  <c r="U89" i="11"/>
  <c r="U122" i="11" s="1"/>
  <c r="T76" i="11"/>
  <c r="N76" i="11"/>
  <c r="Q226" i="11"/>
  <c r="Q259" i="11" s="1"/>
  <c r="K88" i="11"/>
  <c r="K121" i="11" s="1"/>
  <c r="S226" i="11"/>
  <c r="S259" i="11" s="1"/>
  <c r="U88" i="11"/>
  <c r="U121" i="11" s="1"/>
  <c r="V76" i="11"/>
  <c r="X226" i="11"/>
  <c r="X259" i="11" s="1"/>
  <c r="I89" i="11"/>
  <c r="I122" i="11" s="1"/>
  <c r="Q227" i="11"/>
  <c r="Z89" i="11"/>
  <c r="Z122" i="11" s="1"/>
  <c r="L89" i="11"/>
  <c r="L122" i="11" s="1"/>
  <c r="H76" i="11"/>
  <c r="P76" i="11"/>
  <c r="Q54" i="11"/>
  <c r="O88" i="11"/>
  <c r="O121" i="11" s="1"/>
  <c r="M226" i="11"/>
  <c r="M259" i="11" s="1"/>
  <c r="Y88" i="11"/>
  <c r="Y121" i="11" s="1"/>
  <c r="O226" i="11"/>
  <c r="O259" i="11" s="1"/>
  <c r="Y226" i="11"/>
  <c r="Y259" i="11" s="1"/>
  <c r="T226" i="11"/>
  <c r="T259" i="11" s="1"/>
  <c r="N226" i="11"/>
  <c r="N259" i="11" s="1"/>
  <c r="O74" i="11"/>
  <c r="Y239" i="11"/>
  <c r="Y272" i="11" s="1"/>
  <c r="W239" i="11"/>
  <c r="W272" i="11" s="1"/>
  <c r="L239" i="11"/>
  <c r="L272" i="11" s="1"/>
  <c r="K235" i="11"/>
  <c r="K268" i="11" s="1"/>
  <c r="S235" i="11"/>
  <c r="S268" i="11" s="1"/>
  <c r="X236" i="11"/>
  <c r="X269" i="11" s="1"/>
  <c r="T235" i="11"/>
  <c r="T268" i="11" s="1"/>
  <c r="O239" i="11"/>
  <c r="O272" i="11" s="1"/>
  <c r="K236" i="11"/>
  <c r="K269" i="11" s="1"/>
  <c r="H239" i="11"/>
  <c r="Y235" i="11"/>
  <c r="Y268" i="11" s="1"/>
  <c r="I235" i="11"/>
  <c r="I268" i="11" s="1"/>
  <c r="P235" i="11"/>
  <c r="P268" i="11" s="1"/>
  <c r="U235" i="11"/>
  <c r="U268" i="11" s="1"/>
  <c r="U239" i="11"/>
  <c r="U272" i="11" s="1"/>
  <c r="I239" i="11"/>
  <c r="I272" i="11" s="1"/>
  <c r="X239" i="11"/>
  <c r="X272" i="11" s="1"/>
  <c r="M239" i="11"/>
  <c r="M272" i="11" s="1"/>
  <c r="Q239" i="11"/>
  <c r="Q272" i="11" s="1"/>
  <c r="Y236" i="11"/>
  <c r="Y269" i="11" s="1"/>
  <c r="Q236" i="11"/>
  <c r="Q269" i="11" s="1"/>
  <c r="N235" i="11"/>
  <c r="N268" i="11" s="1"/>
  <c r="R235" i="11"/>
  <c r="R268" i="11" s="1"/>
  <c r="P236" i="11"/>
  <c r="P269" i="11" s="1"/>
  <c r="T239" i="11"/>
  <c r="T272" i="11" s="1"/>
  <c r="U236" i="11"/>
  <c r="U269" i="11" s="1"/>
  <c r="V236" i="11"/>
  <c r="V269" i="11" s="1"/>
  <c r="R236" i="11"/>
  <c r="R269" i="11" s="1"/>
  <c r="H235" i="11"/>
  <c r="Z239" i="11"/>
  <c r="Z272" i="11" s="1"/>
  <c r="Z235" i="11"/>
  <c r="Z268" i="11" s="1"/>
  <c r="X235" i="11"/>
  <c r="X268" i="11" s="1"/>
  <c r="J235" i="11"/>
  <c r="J268" i="11" s="1"/>
  <c r="N236" i="11"/>
  <c r="N269" i="11" s="1"/>
  <c r="R239" i="11"/>
  <c r="R272" i="11" s="1"/>
  <c r="Q235" i="11"/>
  <c r="Q268" i="11" s="1"/>
  <c r="W236" i="11"/>
  <c r="W269" i="11" s="1"/>
  <c r="O235" i="11"/>
  <c r="O268" i="11" s="1"/>
  <c r="V235" i="11"/>
  <c r="V268" i="11" s="1"/>
  <c r="Z236" i="11"/>
  <c r="Z269" i="11" s="1"/>
  <c r="H236" i="11"/>
  <c r="V239" i="11"/>
  <c r="V272" i="11" s="1"/>
  <c r="K239" i="11"/>
  <c r="K272" i="11" s="1"/>
  <c r="S239" i="11"/>
  <c r="S272" i="11" s="1"/>
  <c r="P239" i="11"/>
  <c r="P272" i="11" s="1"/>
  <c r="L236" i="11"/>
  <c r="L269" i="11" s="1"/>
  <c r="M236" i="11"/>
  <c r="M269" i="11" s="1"/>
  <c r="T236" i="11"/>
  <c r="T269" i="11" s="1"/>
  <c r="J236" i="11"/>
  <c r="J269" i="11" s="1"/>
  <c r="N239" i="11"/>
  <c r="N272" i="11" s="1"/>
  <c r="J239" i="11"/>
  <c r="J272" i="11" s="1"/>
  <c r="L235" i="11"/>
  <c r="L268" i="11" s="1"/>
  <c r="O236" i="11"/>
  <c r="O269" i="11" s="1"/>
  <c r="M235" i="11"/>
  <c r="M268" i="11" s="1"/>
  <c r="I236" i="11"/>
  <c r="I269" i="11" s="1"/>
  <c r="W235" i="11"/>
  <c r="W268" i="11" s="1"/>
  <c r="S236" i="11"/>
  <c r="S269" i="11" s="1"/>
  <c r="Q55" i="11"/>
  <c r="X227" i="11"/>
  <c r="N227" i="11"/>
  <c r="P66" i="11"/>
  <c r="Y62" i="11"/>
  <c r="O62" i="11"/>
  <c r="X62" i="11"/>
  <c r="S62" i="11"/>
  <c r="K66" i="11"/>
  <c r="L66" i="11"/>
  <c r="I66" i="11"/>
  <c r="T66" i="11"/>
  <c r="M62" i="11"/>
  <c r="Y66" i="11"/>
  <c r="T62" i="11"/>
  <c r="P62" i="11"/>
  <c r="Z66" i="11"/>
  <c r="Z62" i="11"/>
  <c r="N66" i="11"/>
  <c r="I62" i="11"/>
  <c r="S66" i="11"/>
  <c r="X66" i="11"/>
  <c r="O66" i="11"/>
  <c r="K62" i="11"/>
  <c r="M66" i="11"/>
  <c r="V66" i="11"/>
  <c r="Q66" i="11"/>
  <c r="R62" i="11"/>
  <c r="Q62" i="11"/>
  <c r="N62" i="11"/>
  <c r="J66" i="11"/>
  <c r="J62" i="11"/>
  <c r="U62" i="11"/>
  <c r="W62" i="11"/>
  <c r="Y63" i="11"/>
  <c r="U63" i="11"/>
  <c r="L62" i="11"/>
  <c r="W66" i="11"/>
  <c r="U66" i="11"/>
  <c r="V62" i="11"/>
  <c r="H62" i="11"/>
  <c r="R66" i="11"/>
  <c r="L63" i="11"/>
  <c r="O63" i="11"/>
  <c r="Q63" i="11"/>
  <c r="K63" i="11"/>
  <c r="H63" i="11"/>
  <c r="H66" i="11"/>
  <c r="R63" i="11"/>
  <c r="W63" i="11"/>
  <c r="N63" i="11"/>
  <c r="I63" i="11"/>
  <c r="M63" i="11"/>
  <c r="X63" i="11"/>
  <c r="V63" i="11"/>
  <c r="T63" i="11"/>
  <c r="S63" i="11"/>
  <c r="Z63" i="11"/>
  <c r="J63" i="11"/>
  <c r="P63" i="11"/>
  <c r="K64" i="11"/>
  <c r="M74" i="11"/>
  <c r="K237" i="11"/>
  <c r="S55" i="11"/>
  <c r="O237" i="11"/>
  <c r="T237" i="11"/>
  <c r="W74" i="11"/>
  <c r="M64" i="11"/>
  <c r="W227" i="11"/>
  <c r="U237" i="11"/>
  <c r="M76" i="11"/>
  <c r="Y161" i="11"/>
  <c r="Y194" i="11" s="1"/>
  <c r="L161" i="11"/>
  <c r="L194" i="11" s="1"/>
  <c r="P161" i="11"/>
  <c r="P194" i="11" s="1"/>
  <c r="W161" i="11"/>
  <c r="W194" i="11" s="1"/>
  <c r="M161" i="11"/>
  <c r="M194" i="11" s="1"/>
  <c r="T161" i="11"/>
  <c r="T194" i="11" s="1"/>
  <c r="N161" i="11"/>
  <c r="N194" i="11" s="1"/>
  <c r="Z161" i="11"/>
  <c r="Z194" i="11" s="1"/>
  <c r="R161" i="11"/>
  <c r="R194" i="11" s="1"/>
  <c r="Q161" i="11"/>
  <c r="Q194" i="11" s="1"/>
  <c r="O161" i="11"/>
  <c r="O194" i="11" s="1"/>
  <c r="J161" i="11"/>
  <c r="J194" i="11" s="1"/>
  <c r="U161" i="11"/>
  <c r="U194" i="11" s="1"/>
  <c r="V161" i="11"/>
  <c r="V194" i="11" s="1"/>
  <c r="K161" i="11"/>
  <c r="K194" i="11" s="1"/>
  <c r="X161" i="11"/>
  <c r="X194" i="11" s="1"/>
  <c r="S161" i="11"/>
  <c r="S194" i="11" s="1"/>
  <c r="R55" i="11"/>
  <c r="S237" i="11"/>
  <c r="E170" i="9"/>
  <c r="G170" i="9" s="1"/>
  <c r="U171" i="11"/>
  <c r="U204" i="11" s="1"/>
  <c r="T171" i="11"/>
  <c r="T204" i="11" s="1"/>
  <c r="M171" i="11"/>
  <c r="M204" i="11" s="1"/>
  <c r="J171" i="11"/>
  <c r="J204" i="11" s="1"/>
  <c r="K171" i="11"/>
  <c r="K204" i="11" s="1"/>
  <c r="X171" i="11"/>
  <c r="X204" i="11" s="1"/>
  <c r="S171" i="11"/>
  <c r="S204" i="11" s="1"/>
  <c r="V171" i="11"/>
  <c r="V204" i="11" s="1"/>
  <c r="Q171" i="11"/>
  <c r="Q204" i="11" s="1"/>
  <c r="P171" i="11"/>
  <c r="P204" i="11" s="1"/>
  <c r="N171" i="11"/>
  <c r="N204" i="11" s="1"/>
  <c r="L171" i="11"/>
  <c r="L204" i="11" s="1"/>
  <c r="O171" i="11"/>
  <c r="O204" i="11" s="1"/>
  <c r="R171" i="11"/>
  <c r="R204" i="11" s="1"/>
  <c r="Y171" i="11"/>
  <c r="Y204" i="11" s="1"/>
  <c r="Z171" i="11"/>
  <c r="Z204" i="11" s="1"/>
  <c r="W171" i="11"/>
  <c r="W204" i="11" s="1"/>
  <c r="K227" i="11"/>
  <c r="S89" i="11"/>
  <c r="S122" i="11" s="1"/>
  <c r="X89" i="11"/>
  <c r="X122" i="11" s="1"/>
  <c r="W76" i="11"/>
  <c r="I76" i="11"/>
  <c r="L64" i="11"/>
  <c r="I237" i="11"/>
  <c r="M237" i="11"/>
  <c r="J229" i="11"/>
  <c r="J262" i="11" s="1"/>
  <c r="L229" i="11"/>
  <c r="L262" i="11" s="1"/>
  <c r="Y229" i="11"/>
  <c r="Y262" i="11" s="1"/>
  <c r="W229" i="11"/>
  <c r="W262" i="11" s="1"/>
  <c r="K229" i="11"/>
  <c r="K262" i="11" s="1"/>
  <c r="U229" i="11"/>
  <c r="U262" i="11" s="1"/>
  <c r="I229" i="11"/>
  <c r="I262" i="11" s="1"/>
  <c r="V229" i="11"/>
  <c r="V262" i="11" s="1"/>
  <c r="O229" i="11"/>
  <c r="O262" i="11" s="1"/>
  <c r="N229" i="11"/>
  <c r="N262" i="11" s="1"/>
  <c r="S229" i="11"/>
  <c r="S262" i="11" s="1"/>
  <c r="M229" i="11"/>
  <c r="M262" i="11" s="1"/>
  <c r="Z229" i="11"/>
  <c r="Z262" i="11" s="1"/>
  <c r="Q229" i="11"/>
  <c r="Q262" i="11" s="1"/>
  <c r="T229" i="11"/>
  <c r="T262" i="11" s="1"/>
  <c r="H229" i="11"/>
  <c r="P229" i="11"/>
  <c r="P262" i="11" s="1"/>
  <c r="R229" i="11"/>
  <c r="R262" i="11" s="1"/>
  <c r="X229" i="11"/>
  <c r="X262" i="11" s="1"/>
  <c r="T55" i="11"/>
  <c r="T227" i="11"/>
  <c r="O91" i="11"/>
  <c r="O124" i="11" s="1"/>
  <c r="W91" i="11"/>
  <c r="W124" i="11" s="1"/>
  <c r="V91" i="11"/>
  <c r="V124" i="11" s="1"/>
  <c r="J91" i="11"/>
  <c r="J124" i="11" s="1"/>
  <c r="S91" i="11"/>
  <c r="S124" i="11" s="1"/>
  <c r="Q91" i="11"/>
  <c r="Q124" i="11" s="1"/>
  <c r="Y91" i="11"/>
  <c r="Y124" i="11" s="1"/>
  <c r="M91" i="11"/>
  <c r="M124" i="11" s="1"/>
  <c r="K91" i="11"/>
  <c r="K124" i="11" s="1"/>
  <c r="H91" i="11"/>
  <c r="L91" i="11"/>
  <c r="L124" i="11" s="1"/>
  <c r="I91" i="11"/>
  <c r="I124" i="11" s="1"/>
  <c r="P91" i="11"/>
  <c r="P124" i="11" s="1"/>
  <c r="U91" i="11"/>
  <c r="U124" i="11" s="1"/>
  <c r="R91" i="11"/>
  <c r="R124" i="11" s="1"/>
  <c r="N91" i="11"/>
  <c r="N124" i="11" s="1"/>
  <c r="X91" i="11"/>
  <c r="X124" i="11" s="1"/>
  <c r="Z91" i="11"/>
  <c r="Z124" i="11" s="1"/>
  <c r="T91" i="11"/>
  <c r="T124" i="11" s="1"/>
  <c r="J227" i="11"/>
  <c r="Y237" i="11"/>
  <c r="N55" i="11"/>
  <c r="M227" i="11"/>
  <c r="Q64" i="11"/>
  <c r="L237" i="11"/>
  <c r="Y76" i="11"/>
  <c r="S76" i="11"/>
  <c r="L76" i="11"/>
  <c r="Z76" i="11"/>
  <c r="O55" i="11"/>
  <c r="W237" i="11"/>
  <c r="V237" i="11"/>
  <c r="L55" i="11"/>
  <c r="H227" i="11"/>
  <c r="Y227" i="11"/>
  <c r="N237" i="11"/>
  <c r="P237" i="11"/>
  <c r="I55" i="11"/>
  <c r="I227" i="11"/>
  <c r="M55" i="11"/>
  <c r="S227" i="11"/>
  <c r="Q237" i="11"/>
  <c r="W64" i="11"/>
  <c r="U227" i="11"/>
  <c r="R237" i="11"/>
  <c r="O76" i="11"/>
  <c r="J76" i="11"/>
  <c r="H123" i="9"/>
  <c r="P170" i="10"/>
  <c r="P203" i="10" s="1"/>
  <c r="H170" i="10"/>
  <c r="S170" i="10"/>
  <c r="S203" i="10" s="1"/>
  <c r="N170" i="10"/>
  <c r="N203" i="10" s="1"/>
  <c r="J170" i="10"/>
  <c r="J203" i="10" s="1"/>
  <c r="V170" i="10"/>
  <c r="V203" i="10" s="1"/>
  <c r="X170" i="10"/>
  <c r="X203" i="10" s="1"/>
  <c r="R170" i="10"/>
  <c r="R203" i="10" s="1"/>
  <c r="Z170" i="10"/>
  <c r="Z203" i="10" s="1"/>
  <c r="W170" i="10"/>
  <c r="W203" i="10" s="1"/>
  <c r="K170" i="10"/>
  <c r="K203" i="10" s="1"/>
  <c r="L170" i="10"/>
  <c r="L203" i="10" s="1"/>
  <c r="Y170" i="10"/>
  <c r="Y203" i="10" s="1"/>
  <c r="U170" i="10"/>
  <c r="U203" i="10" s="1"/>
  <c r="I170" i="10"/>
  <c r="I203" i="10" s="1"/>
  <c r="Q170" i="10"/>
  <c r="Q203" i="10" s="1"/>
  <c r="T170" i="10"/>
  <c r="T203" i="10" s="1"/>
  <c r="M170" i="10"/>
  <c r="M203" i="10" s="1"/>
  <c r="O170" i="10"/>
  <c r="O203" i="10" s="1"/>
  <c r="E160" i="9"/>
  <c r="H202" i="10"/>
  <c r="W180" i="10"/>
  <c r="N180" i="10"/>
  <c r="K180" i="10"/>
  <c r="Q180" i="10"/>
  <c r="M180" i="10"/>
  <c r="V180" i="10"/>
  <c r="I180" i="10"/>
  <c r="H180" i="10"/>
  <c r="R180" i="10"/>
  <c r="X180" i="10"/>
  <c r="L180" i="10"/>
  <c r="Z180" i="10"/>
  <c r="J180" i="10"/>
  <c r="T180" i="10"/>
  <c r="U180" i="10"/>
  <c r="S180" i="10"/>
  <c r="O180" i="10"/>
  <c r="Y180" i="10"/>
  <c r="P180" i="10"/>
  <c r="T192" i="10"/>
  <c r="L160" i="10"/>
  <c r="K160" i="10"/>
  <c r="J160" i="10"/>
  <c r="Y160" i="10"/>
  <c r="T160" i="10"/>
  <c r="P160" i="10"/>
  <c r="W160" i="10"/>
  <c r="X160" i="10"/>
  <c r="M160" i="10"/>
  <c r="S160" i="10"/>
  <c r="H160" i="10"/>
  <c r="N160" i="10"/>
  <c r="V160" i="10"/>
  <c r="Z160" i="10"/>
  <c r="R160" i="10"/>
  <c r="U160" i="10"/>
  <c r="Q160" i="10"/>
  <c r="I160" i="10"/>
  <c r="O160" i="10"/>
  <c r="W133" i="9"/>
  <c r="Q32" i="10"/>
  <c r="E276" i="9"/>
  <c r="I123" i="10"/>
  <c r="N128" i="9"/>
  <c r="Y128" i="9"/>
  <c r="K128" i="9"/>
  <c r="P128" i="9"/>
  <c r="R128" i="9"/>
  <c r="S128" i="9"/>
  <c r="X128" i="9"/>
  <c r="I128" i="9"/>
  <c r="L128" i="9"/>
  <c r="W128" i="9"/>
  <c r="V128" i="9"/>
  <c r="H128" i="9"/>
  <c r="Z128" i="9"/>
  <c r="U128" i="9"/>
  <c r="Q128" i="9"/>
  <c r="O128" i="9"/>
  <c r="T128" i="9"/>
  <c r="J128" i="9"/>
  <c r="M128" i="9"/>
  <c r="U128" i="10"/>
  <c r="Q128" i="10"/>
  <c r="S128" i="10"/>
  <c r="R128" i="10"/>
  <c r="L128" i="10"/>
  <c r="W128" i="10"/>
  <c r="P128" i="10"/>
  <c r="Y128" i="10"/>
  <c r="M128" i="10"/>
  <c r="X128" i="10"/>
  <c r="J128" i="10"/>
  <c r="N128" i="10"/>
  <c r="K128" i="10"/>
  <c r="V128" i="10"/>
  <c r="T128" i="10"/>
  <c r="I128" i="10"/>
  <c r="Z128" i="10"/>
  <c r="H128" i="10"/>
  <c r="O128" i="10"/>
  <c r="Q123" i="10"/>
  <c r="O133" i="9"/>
  <c r="Z133" i="9"/>
  <c r="T123" i="10"/>
  <c r="V143" i="9"/>
  <c r="R123" i="10"/>
  <c r="H133" i="9"/>
  <c r="Z143" i="9"/>
  <c r="N123" i="10"/>
  <c r="P192" i="10"/>
  <c r="I143" i="9"/>
  <c r="J143" i="9"/>
  <c r="H133" i="10"/>
  <c r="U143" i="9"/>
  <c r="M133" i="9"/>
  <c r="S123" i="10"/>
  <c r="Y123" i="9"/>
  <c r="I247" i="11"/>
  <c r="W123" i="9"/>
  <c r="X143" i="9"/>
  <c r="V133" i="9"/>
  <c r="P123" i="10"/>
  <c r="P133" i="9"/>
  <c r="H143" i="9"/>
  <c r="P143" i="9"/>
  <c r="N133" i="9"/>
  <c r="O123" i="10"/>
  <c r="K123" i="9"/>
  <c r="K143" i="9"/>
  <c r="R133" i="9"/>
  <c r="K133" i="9"/>
  <c r="P133" i="10"/>
  <c r="M123" i="9"/>
  <c r="X123" i="9"/>
  <c r="U133" i="10"/>
  <c r="T133" i="10"/>
  <c r="I143" i="10"/>
  <c r="Y143" i="10"/>
  <c r="Q247" i="11"/>
  <c r="O192" i="10"/>
  <c r="N123" i="9"/>
  <c r="P123" i="9"/>
  <c r="Y143" i="9"/>
  <c r="R143" i="9"/>
  <c r="Q133" i="9"/>
  <c r="X133" i="9"/>
  <c r="V123" i="10"/>
  <c r="J123" i="10"/>
  <c r="W123" i="10"/>
  <c r="O133" i="10"/>
  <c r="L133" i="10"/>
  <c r="S143" i="10"/>
  <c r="Q143" i="10"/>
  <c r="Y192" i="10"/>
  <c r="U123" i="9"/>
  <c r="Z123" i="9"/>
  <c r="Q143" i="9"/>
  <c r="S143" i="9"/>
  <c r="W143" i="9"/>
  <c r="J133" i="9"/>
  <c r="T133" i="9"/>
  <c r="L123" i="10"/>
  <c r="U123" i="10"/>
  <c r="M133" i="10"/>
  <c r="Y133" i="10"/>
  <c r="K143" i="10"/>
  <c r="V143" i="10"/>
  <c r="P143" i="10"/>
  <c r="N143" i="10"/>
  <c r="J163" i="11"/>
  <c r="J196" i="11" s="1"/>
  <c r="S192" i="10"/>
  <c r="I123" i="9"/>
  <c r="T123" i="9"/>
  <c r="R133" i="10"/>
  <c r="Z133" i="10"/>
  <c r="Z143" i="10"/>
  <c r="M143" i="10"/>
  <c r="V123" i="9"/>
  <c r="L123" i="9"/>
  <c r="Z123" i="10"/>
  <c r="X133" i="10"/>
  <c r="K133" i="10"/>
  <c r="L143" i="10"/>
  <c r="S123" i="9"/>
  <c r="R123" i="9"/>
  <c r="N143" i="9"/>
  <c r="T143" i="9"/>
  <c r="O143" i="9"/>
  <c r="Y133" i="9"/>
  <c r="L133" i="9"/>
  <c r="Y123" i="10"/>
  <c r="M123" i="10"/>
  <c r="W133" i="10"/>
  <c r="Q133" i="10"/>
  <c r="H143" i="10"/>
  <c r="T143" i="10"/>
  <c r="W143" i="10"/>
  <c r="U143" i="10"/>
  <c r="O123" i="9"/>
  <c r="S133" i="10"/>
  <c r="I192" i="10"/>
  <c r="H123" i="10"/>
  <c r="N133" i="10"/>
  <c r="X143" i="10"/>
  <c r="Q123" i="9"/>
  <c r="M143" i="9"/>
  <c r="U133" i="9"/>
  <c r="I133" i="9"/>
  <c r="K123" i="10"/>
  <c r="J133" i="10"/>
  <c r="J143" i="10"/>
  <c r="R143" i="10"/>
  <c r="L192" i="10"/>
  <c r="E193" i="10"/>
  <c r="G193" i="10" s="1"/>
  <c r="K192" i="10"/>
  <c r="V192" i="10"/>
  <c r="R192" i="10"/>
  <c r="Q192" i="10"/>
  <c r="P275" i="9"/>
  <c r="N192" i="10"/>
  <c r="X192" i="10"/>
  <c r="Z192" i="10"/>
  <c r="H192" i="10"/>
  <c r="M192" i="10"/>
  <c r="U192" i="10"/>
  <c r="S247" i="11"/>
  <c r="E193" i="9"/>
  <c r="J192" i="10"/>
  <c r="W192" i="10"/>
  <c r="H247" i="11"/>
  <c r="P247" i="11"/>
  <c r="P249" i="11"/>
  <c r="P282" i="11" s="1"/>
  <c r="W249" i="11"/>
  <c r="W282" i="11" s="1"/>
  <c r="J249" i="11"/>
  <c r="J282" i="11" s="1"/>
  <c r="Q249" i="11"/>
  <c r="Q282" i="11" s="1"/>
  <c r="N249" i="11"/>
  <c r="N282" i="11" s="1"/>
  <c r="M249" i="11"/>
  <c r="M282" i="11" s="1"/>
  <c r="H249" i="11"/>
  <c r="L249" i="11"/>
  <c r="L282" i="11" s="1"/>
  <c r="Z249" i="11"/>
  <c r="Z282" i="11" s="1"/>
  <c r="K249" i="11"/>
  <c r="K282" i="11" s="1"/>
  <c r="Y249" i="11"/>
  <c r="Y282" i="11" s="1"/>
  <c r="R249" i="11"/>
  <c r="R282" i="11" s="1"/>
  <c r="S249" i="11"/>
  <c r="S282" i="11" s="1"/>
  <c r="U249" i="11"/>
  <c r="U282" i="11" s="1"/>
  <c r="V249" i="11"/>
  <c r="V282" i="11" s="1"/>
  <c r="O249" i="11"/>
  <c r="O282" i="11" s="1"/>
  <c r="T249" i="11"/>
  <c r="T282" i="11" s="1"/>
  <c r="X249" i="11"/>
  <c r="X282" i="11" s="1"/>
  <c r="I249" i="11"/>
  <c r="I282" i="11" s="1"/>
  <c r="Q275" i="9"/>
  <c r="L247" i="11"/>
  <c r="Y247" i="11"/>
  <c r="M247" i="11"/>
  <c r="K247" i="11"/>
  <c r="O247" i="11"/>
  <c r="X247" i="11"/>
  <c r="Z247" i="11"/>
  <c r="V181" i="11"/>
  <c r="V214" i="11" s="1"/>
  <c r="M181" i="11"/>
  <c r="M214" i="11" s="1"/>
  <c r="N181" i="11"/>
  <c r="N214" i="11" s="1"/>
  <c r="Z181" i="11"/>
  <c r="Z214" i="11" s="1"/>
  <c r="W181" i="11"/>
  <c r="W214" i="11" s="1"/>
  <c r="S181" i="11"/>
  <c r="S214" i="11" s="1"/>
  <c r="X181" i="11"/>
  <c r="X214" i="11" s="1"/>
  <c r="P181" i="11"/>
  <c r="P214" i="11" s="1"/>
  <c r="U181" i="11"/>
  <c r="U214" i="11" s="1"/>
  <c r="Q181" i="11"/>
  <c r="Q214" i="11" s="1"/>
  <c r="K181" i="11"/>
  <c r="K214" i="11" s="1"/>
  <c r="T181" i="11"/>
  <c r="T214" i="11" s="1"/>
  <c r="R181" i="11"/>
  <c r="R214" i="11" s="1"/>
  <c r="L181" i="11"/>
  <c r="L214" i="11" s="1"/>
  <c r="J181" i="11"/>
  <c r="J214" i="11" s="1"/>
  <c r="Y181" i="11"/>
  <c r="Y214" i="11" s="1"/>
  <c r="O181" i="11"/>
  <c r="O214" i="11" s="1"/>
  <c r="T247" i="11"/>
  <c r="J247" i="11"/>
  <c r="W247" i="11"/>
  <c r="V247" i="11"/>
  <c r="N247" i="11"/>
  <c r="U247" i="11"/>
  <c r="R247" i="11"/>
  <c r="Y275" i="9"/>
  <c r="H275" i="9"/>
  <c r="Z275" i="9"/>
  <c r="X275" i="9"/>
  <c r="M275" i="9"/>
  <c r="U275" i="9"/>
  <c r="S275" i="9"/>
  <c r="W275" i="9"/>
  <c r="J275" i="9"/>
  <c r="K275" i="9"/>
  <c r="T275" i="9"/>
  <c r="V275" i="9"/>
  <c r="O275" i="9"/>
  <c r="L275" i="9"/>
  <c r="I275" i="9"/>
  <c r="R275" i="9"/>
  <c r="J153" i="11"/>
  <c r="J186" i="11" s="1"/>
  <c r="J12" i="11" s="1"/>
  <c r="K153" i="11"/>
  <c r="K186" i="11" s="1"/>
  <c r="K12" i="11" s="1"/>
  <c r="H140" i="8"/>
  <c r="F140" i="8" s="1"/>
  <c r="Q157" i="11"/>
  <c r="Q190" i="11" s="1"/>
  <c r="Q16" i="11" s="1"/>
  <c r="Q189" i="8"/>
  <c r="Q15" i="8" s="1"/>
  <c r="Q206" i="8"/>
  <c r="Q32" i="8" s="1"/>
  <c r="H120" i="8"/>
  <c r="F120" i="8" s="1"/>
  <c r="X196" i="8"/>
  <c r="X22" i="8" s="1"/>
  <c r="N206" i="8"/>
  <c r="N32" i="8" s="1"/>
  <c r="X206" i="8"/>
  <c r="X32" i="8" s="1"/>
  <c r="O206" i="8"/>
  <c r="O32" i="8" s="1"/>
  <c r="R196" i="8"/>
  <c r="R22" i="8" s="1"/>
  <c r="T155" i="11"/>
  <c r="T188" i="11" s="1"/>
  <c r="T14" i="11" s="1"/>
  <c r="T188" i="8"/>
  <c r="T14" i="8" s="1"/>
  <c r="T156" i="11"/>
  <c r="T189" i="11" s="1"/>
  <c r="T15" i="11" s="1"/>
  <c r="L154" i="11"/>
  <c r="L187" i="11" s="1"/>
  <c r="L13" i="11" s="1"/>
  <c r="L187" i="8"/>
  <c r="L13" i="8" s="1"/>
  <c r="Z154" i="11"/>
  <c r="Z187" i="11" s="1"/>
  <c r="Z13" i="11" s="1"/>
  <c r="Z187" i="8"/>
  <c r="Z13" i="8" s="1"/>
  <c r="W206" i="8"/>
  <c r="W32" i="8" s="1"/>
  <c r="S206" i="8"/>
  <c r="S32" i="8" s="1"/>
  <c r="C29" i="11"/>
  <c r="T228" i="11"/>
  <c r="X228" i="11"/>
  <c r="U228" i="11"/>
  <c r="Y228" i="11"/>
  <c r="W228" i="11"/>
  <c r="L228" i="11"/>
  <c r="Z228" i="11"/>
  <c r="R228" i="11"/>
  <c r="O228" i="11"/>
  <c r="N228" i="11"/>
  <c r="S228" i="11"/>
  <c r="Q228" i="11"/>
  <c r="V228" i="11"/>
  <c r="P228" i="11"/>
  <c r="M228" i="11"/>
  <c r="Y196" i="8"/>
  <c r="Y22" i="8" s="1"/>
  <c r="W90" i="11"/>
  <c r="W123" i="11" s="1"/>
  <c r="L90" i="11"/>
  <c r="L123" i="11" s="1"/>
  <c r="N90" i="11"/>
  <c r="N123" i="11" s="1"/>
  <c r="X90" i="11"/>
  <c r="X123" i="11" s="1"/>
  <c r="V90" i="11"/>
  <c r="V123" i="11" s="1"/>
  <c r="S90" i="11"/>
  <c r="S123" i="11" s="1"/>
  <c r="R90" i="11"/>
  <c r="R123" i="11" s="1"/>
  <c r="Q90" i="11"/>
  <c r="Q123" i="11" s="1"/>
  <c r="P90" i="11"/>
  <c r="P123" i="11" s="1"/>
  <c r="T90" i="11"/>
  <c r="T123" i="11" s="1"/>
  <c r="Z90" i="11"/>
  <c r="Z123" i="11" s="1"/>
  <c r="Y90" i="11"/>
  <c r="Y123" i="11" s="1"/>
  <c r="O90" i="11"/>
  <c r="O123" i="11" s="1"/>
  <c r="M90" i="11"/>
  <c r="M123" i="11" s="1"/>
  <c r="U90" i="11"/>
  <c r="U123" i="11" s="1"/>
  <c r="Y154" i="11"/>
  <c r="Y187" i="11" s="1"/>
  <c r="Y13" i="11" s="1"/>
  <c r="Y187" i="8"/>
  <c r="Y13" i="8" s="1"/>
  <c r="U196" i="8"/>
  <c r="U22" i="8" s="1"/>
  <c r="C39" i="11"/>
  <c r="R153" i="11"/>
  <c r="R186" i="11" s="1"/>
  <c r="R12" i="11" s="1"/>
  <c r="R186" i="8"/>
  <c r="R12" i="8" s="1"/>
  <c r="S154" i="11"/>
  <c r="S187" i="11" s="1"/>
  <c r="S13" i="11" s="1"/>
  <c r="S188" i="8"/>
  <c r="S14" i="8" s="1"/>
  <c r="S156" i="11"/>
  <c r="S189" i="11" s="1"/>
  <c r="S15" i="11" s="1"/>
  <c r="N196" i="8"/>
  <c r="N22" i="8" s="1"/>
  <c r="Z196" i="8"/>
  <c r="Z22" i="8" s="1"/>
  <c r="S196" i="8"/>
  <c r="S22" i="8" s="1"/>
  <c r="T196" i="8"/>
  <c r="T22" i="8" s="1"/>
  <c r="Y206" i="8"/>
  <c r="Y32" i="8" s="1"/>
  <c r="U154" i="11"/>
  <c r="U187" i="11" s="1"/>
  <c r="U13" i="11" s="1"/>
  <c r="U187" i="8"/>
  <c r="U13" i="8" s="1"/>
  <c r="V155" i="11"/>
  <c r="V188" i="11" s="1"/>
  <c r="V14" i="11" s="1"/>
  <c r="H130" i="8"/>
  <c r="F130" i="8" s="1"/>
  <c r="V206" i="8"/>
  <c r="V32" i="8" s="1"/>
  <c r="V157" i="11"/>
  <c r="V190" i="11" s="1"/>
  <c r="V16" i="11" s="1"/>
  <c r="V189" i="8"/>
  <c r="V15" i="8" s="1"/>
  <c r="Q196" i="8"/>
  <c r="Q22" i="8" s="1"/>
  <c r="L196" i="8"/>
  <c r="L22" i="8" s="1"/>
  <c r="M187" i="8"/>
  <c r="M13" i="8" s="1"/>
  <c r="M154" i="11"/>
  <c r="M187" i="11" s="1"/>
  <c r="M13" i="11" s="1"/>
  <c r="N155" i="11"/>
  <c r="N188" i="11" s="1"/>
  <c r="N14" i="11" s="1"/>
  <c r="V133" i="10"/>
  <c r="O196" i="8"/>
  <c r="O22" i="8" s="1"/>
  <c r="T206" i="8"/>
  <c r="T32" i="8" s="1"/>
  <c r="X155" i="11"/>
  <c r="X188" i="11" s="1"/>
  <c r="X14" i="11" s="1"/>
  <c r="W154" i="11"/>
  <c r="W187" i="11" s="1"/>
  <c r="W13" i="11" s="1"/>
  <c r="W187" i="8"/>
  <c r="W13" i="8" s="1"/>
  <c r="O157" i="11"/>
  <c r="O190" i="11" s="1"/>
  <c r="O16" i="11" s="1"/>
  <c r="O189" i="8"/>
  <c r="O15" i="8" s="1"/>
  <c r="V248" i="11"/>
  <c r="Q248" i="11"/>
  <c r="Y248" i="11"/>
  <c r="O248" i="11"/>
  <c r="M248" i="11"/>
  <c r="S248" i="11"/>
  <c r="X248" i="11"/>
  <c r="P248" i="11"/>
  <c r="T248" i="11"/>
  <c r="W248" i="11"/>
  <c r="L248" i="11"/>
  <c r="N248" i="11"/>
  <c r="R248" i="11"/>
  <c r="Z248" i="11"/>
  <c r="U248" i="11"/>
  <c r="Z206" i="8"/>
  <c r="Z32" i="8" s="1"/>
  <c r="R206" i="8"/>
  <c r="R32" i="8" s="1"/>
  <c r="L206" i="8"/>
  <c r="L32" i="8" s="1"/>
  <c r="N157" i="11"/>
  <c r="N190" i="11" s="1"/>
  <c r="N16" i="11" s="1"/>
  <c r="N189" i="8"/>
  <c r="N15" i="8" s="1"/>
  <c r="X188" i="8"/>
  <c r="X14" i="8" s="1"/>
  <c r="X156" i="11"/>
  <c r="X189" i="11" s="1"/>
  <c r="X15" i="11" s="1"/>
  <c r="L238" i="11"/>
  <c r="V238" i="11"/>
  <c r="N238" i="11"/>
  <c r="Q238" i="11"/>
  <c r="X238" i="11"/>
  <c r="P238" i="11"/>
  <c r="T238" i="11"/>
  <c r="M238" i="11"/>
  <c r="S238" i="11"/>
  <c r="R238" i="11"/>
  <c r="O238" i="11"/>
  <c r="Z238" i="11"/>
  <c r="Y238" i="11"/>
  <c r="W238" i="11"/>
  <c r="U238" i="11"/>
  <c r="P196" i="8"/>
  <c r="P22" i="8" s="1"/>
  <c r="P206" i="8"/>
  <c r="P32" i="8" s="1"/>
  <c r="W196" i="8"/>
  <c r="W22" i="8" s="1"/>
  <c r="V196" i="8"/>
  <c r="V22" i="8" s="1"/>
  <c r="M196" i="8"/>
  <c r="M22" i="8" s="1"/>
  <c r="M206" i="8"/>
  <c r="M32" i="8" s="1"/>
  <c r="P154" i="11"/>
  <c r="P187" i="11" s="1"/>
  <c r="P13" i="11" s="1"/>
  <c r="P187" i="8"/>
  <c r="P13" i="8" s="1"/>
  <c r="Q155" i="11"/>
  <c r="Q188" i="11" s="1"/>
  <c r="Q14" i="11" s="1"/>
  <c r="U206" i="8"/>
  <c r="U32" i="8" s="1"/>
  <c r="I254" i="9"/>
  <c r="I12" i="9" s="1"/>
  <c r="U254" i="9"/>
  <c r="U12" i="9" s="1"/>
  <c r="Z254" i="9"/>
  <c r="Z12" i="9" s="1"/>
  <c r="Z270" i="8"/>
  <c r="P270" i="8"/>
  <c r="R270" i="8"/>
  <c r="H254" i="9"/>
  <c r="Y254" i="9"/>
  <c r="Y12" i="9" s="1"/>
  <c r="T254" i="9"/>
  <c r="T12" i="9" s="1"/>
  <c r="K254" i="9"/>
  <c r="K12" i="9" s="1"/>
  <c r="V254" i="9"/>
  <c r="V12" i="9" s="1"/>
  <c r="L254" i="9"/>
  <c r="L12" i="9" s="1"/>
  <c r="M254" i="9"/>
  <c r="M12" i="9" s="1"/>
  <c r="R254" i="9"/>
  <c r="R12" i="9" s="1"/>
  <c r="S254" i="9"/>
  <c r="S12" i="9" s="1"/>
  <c r="J254" i="9"/>
  <c r="J12" i="9" s="1"/>
  <c r="Q254" i="9"/>
  <c r="Q12" i="9" s="1"/>
  <c r="W254" i="9"/>
  <c r="W12" i="9" s="1"/>
  <c r="N254" i="10"/>
  <c r="N12" i="10" s="1"/>
  <c r="P264" i="10"/>
  <c r="O254" i="9"/>
  <c r="O12" i="9" s="1"/>
  <c r="X254" i="9"/>
  <c r="X12" i="9" s="1"/>
  <c r="N254" i="9"/>
  <c r="N12" i="9" s="1"/>
  <c r="R264" i="10"/>
  <c r="J260" i="8"/>
  <c r="S264" i="10"/>
  <c r="O270" i="8"/>
  <c r="M260" i="8"/>
  <c r="E260" i="11"/>
  <c r="E265" i="9"/>
  <c r="T260" i="8"/>
  <c r="J270" i="8"/>
  <c r="E271" i="8"/>
  <c r="E271" i="9" s="1"/>
  <c r="K260" i="8"/>
  <c r="X264" i="10"/>
  <c r="N270" i="8"/>
  <c r="W254" i="10"/>
  <c r="W12" i="10" s="1"/>
  <c r="Y260" i="8"/>
  <c r="M270" i="8"/>
  <c r="P260" i="8"/>
  <c r="L260" i="8"/>
  <c r="J264" i="10"/>
  <c r="V270" i="8"/>
  <c r="X260" i="8"/>
  <c r="I270" i="8"/>
  <c r="J254" i="10"/>
  <c r="J12" i="10" s="1"/>
  <c r="U270" i="8"/>
  <c r="N260" i="8"/>
  <c r="T254" i="10"/>
  <c r="T12" i="10" s="1"/>
  <c r="Q254" i="10"/>
  <c r="Q12" i="10" s="1"/>
  <c r="E261" i="8"/>
  <c r="E261" i="9" s="1"/>
  <c r="H270" i="8"/>
  <c r="Y270" i="8"/>
  <c r="L270" i="8"/>
  <c r="L254" i="10"/>
  <c r="L12" i="10" s="1"/>
  <c r="U254" i="10"/>
  <c r="U12" i="10" s="1"/>
  <c r="U260" i="8"/>
  <c r="R260" i="8"/>
  <c r="S254" i="10"/>
  <c r="S12" i="10" s="1"/>
  <c r="M254" i="10"/>
  <c r="M12" i="10" s="1"/>
  <c r="T270" i="8"/>
  <c r="W270" i="8"/>
  <c r="Y254" i="10"/>
  <c r="Y12" i="10" s="1"/>
  <c r="X254" i="10"/>
  <c r="X12" i="10" s="1"/>
  <c r="S260" i="8"/>
  <c r="Q260" i="8"/>
  <c r="K254" i="10"/>
  <c r="K12" i="10" s="1"/>
  <c r="I260" i="8"/>
  <c r="H254" i="10"/>
  <c r="E255" i="10"/>
  <c r="Q270" i="8"/>
  <c r="S270" i="8"/>
  <c r="O254" i="10"/>
  <c r="O12" i="10" s="1"/>
  <c r="W260" i="8"/>
  <c r="Z260" i="8"/>
  <c r="V254" i="10"/>
  <c r="V12" i="10" s="1"/>
  <c r="P254" i="10"/>
  <c r="P12" i="10" s="1"/>
  <c r="H260" i="8"/>
  <c r="K270" i="8"/>
  <c r="I254" i="10"/>
  <c r="I12" i="10" s="1"/>
  <c r="E265" i="10"/>
  <c r="E255" i="9"/>
  <c r="X270" i="8"/>
  <c r="R254" i="10"/>
  <c r="R12" i="10" s="1"/>
  <c r="V260" i="8"/>
  <c r="H264" i="10"/>
  <c r="Z264" i="10"/>
  <c r="O264" i="10"/>
  <c r="L264" i="10"/>
  <c r="I264" i="10"/>
  <c r="V264" i="10"/>
  <c r="W264" i="10"/>
  <c r="M264" i="10"/>
  <c r="K264" i="10"/>
  <c r="N264" i="10"/>
  <c r="Y264" i="10"/>
  <c r="U264" i="10"/>
  <c r="Q264" i="10"/>
  <c r="C29" i="10"/>
  <c r="J64" i="11"/>
  <c r="R64" i="11"/>
  <c r="Z64" i="11"/>
  <c r="L71" i="11"/>
  <c r="P64" i="11"/>
  <c r="C39" i="10"/>
  <c r="N74" i="11"/>
  <c r="Z74" i="11"/>
  <c r="T60" i="11"/>
  <c r="H186" i="8"/>
  <c r="K279" i="10"/>
  <c r="K37" i="10" s="1"/>
  <c r="X95" i="11"/>
  <c r="X128" i="11" s="1"/>
  <c r="J279" i="10"/>
  <c r="J37" i="10" s="1"/>
  <c r="H196" i="8"/>
  <c r="R60" i="11"/>
  <c r="Q60" i="11"/>
  <c r="O60" i="11"/>
  <c r="S60" i="11"/>
  <c r="N95" i="11"/>
  <c r="N128" i="11" s="1"/>
  <c r="H206" i="8"/>
  <c r="Y60" i="11"/>
  <c r="X60" i="11"/>
  <c r="Q95" i="11"/>
  <c r="Q128" i="11" s="1"/>
  <c r="M60" i="11"/>
  <c r="Z60" i="11"/>
  <c r="I196" i="8"/>
  <c r="I22" i="8" s="1"/>
  <c r="U60" i="11"/>
  <c r="N60" i="11"/>
  <c r="W60" i="11"/>
  <c r="W95" i="11"/>
  <c r="W128" i="11" s="1"/>
  <c r="V95" i="11"/>
  <c r="V128" i="11" s="1"/>
  <c r="U233" i="11"/>
  <c r="U266" i="11" s="1"/>
  <c r="V233" i="11"/>
  <c r="V266" i="11" s="1"/>
  <c r="V243" i="11"/>
  <c r="V276" i="11" s="1"/>
  <c r="P60" i="11"/>
  <c r="V60" i="11"/>
  <c r="K197" i="9"/>
  <c r="Q197" i="9"/>
  <c r="Y197" i="9"/>
  <c r="M197" i="9"/>
  <c r="V197" i="9"/>
  <c r="N197" i="9"/>
  <c r="W197" i="9"/>
  <c r="O197" i="9"/>
  <c r="X197" i="9"/>
  <c r="R197" i="9"/>
  <c r="S197" i="9"/>
  <c r="T197" i="9"/>
  <c r="Z197" i="9"/>
  <c r="P197" i="9"/>
  <c r="U197" i="9"/>
  <c r="L197" i="9"/>
  <c r="Q214" i="10"/>
  <c r="Y214" i="10"/>
  <c r="R214" i="10"/>
  <c r="S214" i="10"/>
  <c r="T214" i="10"/>
  <c r="L214" i="10"/>
  <c r="X214" i="10"/>
  <c r="M214" i="10"/>
  <c r="Z214" i="10"/>
  <c r="U214" i="10"/>
  <c r="W214" i="10"/>
  <c r="V214" i="10"/>
  <c r="N214" i="10"/>
  <c r="O214" i="10"/>
  <c r="P214" i="10"/>
  <c r="M196" i="10"/>
  <c r="U196" i="10"/>
  <c r="O196" i="10"/>
  <c r="W196" i="10"/>
  <c r="V196" i="10"/>
  <c r="L196" i="10"/>
  <c r="X196" i="10"/>
  <c r="N196" i="10"/>
  <c r="Y196" i="10"/>
  <c r="Q196" i="10"/>
  <c r="R196" i="10"/>
  <c r="P196" i="10"/>
  <c r="S196" i="10"/>
  <c r="T196" i="10"/>
  <c r="Z196" i="10"/>
  <c r="N269" i="10"/>
  <c r="V269" i="10"/>
  <c r="O269" i="10"/>
  <c r="X269" i="10"/>
  <c r="P269" i="10"/>
  <c r="Y269" i="10"/>
  <c r="T269" i="10"/>
  <c r="R269" i="10"/>
  <c r="S269" i="10"/>
  <c r="L269" i="10"/>
  <c r="M269" i="10"/>
  <c r="Q269" i="10"/>
  <c r="U269" i="10"/>
  <c r="Z269" i="10"/>
  <c r="W269" i="10"/>
  <c r="M282" i="9"/>
  <c r="U282" i="9"/>
  <c r="R282" i="9"/>
  <c r="Z282" i="9"/>
  <c r="N282" i="9"/>
  <c r="X282" i="9"/>
  <c r="S282" i="9"/>
  <c r="Q282" i="9"/>
  <c r="T282" i="9"/>
  <c r="L282" i="9"/>
  <c r="V282" i="9"/>
  <c r="O282" i="9"/>
  <c r="P282" i="9"/>
  <c r="W282" i="9"/>
  <c r="Y282" i="9"/>
  <c r="S263" i="9"/>
  <c r="M263" i="9"/>
  <c r="U263" i="9"/>
  <c r="Q263" i="9"/>
  <c r="Y263" i="9"/>
  <c r="P263" i="9"/>
  <c r="L263" i="9"/>
  <c r="X263" i="9"/>
  <c r="N263" i="9"/>
  <c r="V263" i="9"/>
  <c r="W263" i="9"/>
  <c r="O263" i="9"/>
  <c r="R263" i="9"/>
  <c r="T263" i="9"/>
  <c r="Z263" i="9"/>
  <c r="R243" i="11"/>
  <c r="R276" i="11" s="1"/>
  <c r="U177" i="11"/>
  <c r="U210" i="11" s="1"/>
  <c r="U178" i="11"/>
  <c r="U211" i="11" s="1"/>
  <c r="M178" i="11"/>
  <c r="M211" i="11" s="1"/>
  <c r="Q178" i="11"/>
  <c r="Q211" i="11" s="1"/>
  <c r="T177" i="11"/>
  <c r="T210" i="11" s="1"/>
  <c r="Z173" i="11"/>
  <c r="Z206" i="11" s="1"/>
  <c r="U173" i="11"/>
  <c r="U206" i="11" s="1"/>
  <c r="P178" i="11"/>
  <c r="P211" i="11" s="1"/>
  <c r="V178" i="11"/>
  <c r="V211" i="11" s="1"/>
  <c r="Z178" i="11"/>
  <c r="Z211" i="11" s="1"/>
  <c r="R177" i="11"/>
  <c r="R210" i="11" s="1"/>
  <c r="W178" i="11"/>
  <c r="W211" i="11" s="1"/>
  <c r="O178" i="11"/>
  <c r="O211" i="11" s="1"/>
  <c r="Q173" i="11"/>
  <c r="Q206" i="11" s="1"/>
  <c r="V177" i="11"/>
  <c r="V210" i="11" s="1"/>
  <c r="P177" i="11"/>
  <c r="P210" i="11" s="1"/>
  <c r="X177" i="11"/>
  <c r="X210" i="11" s="1"/>
  <c r="S173" i="11"/>
  <c r="S206" i="11" s="1"/>
  <c r="S178" i="11"/>
  <c r="S211" i="11" s="1"/>
  <c r="Y177" i="11"/>
  <c r="Y210" i="11" s="1"/>
  <c r="L178" i="11"/>
  <c r="L211" i="11" s="1"/>
  <c r="R173" i="11"/>
  <c r="R206" i="11" s="1"/>
  <c r="V173" i="11"/>
  <c r="V206" i="11" s="1"/>
  <c r="M173" i="11"/>
  <c r="M206" i="11" s="1"/>
  <c r="N177" i="11"/>
  <c r="N210" i="11" s="1"/>
  <c r="R178" i="11"/>
  <c r="R211" i="11" s="1"/>
  <c r="T178" i="11"/>
  <c r="T211" i="11" s="1"/>
  <c r="N178" i="11"/>
  <c r="N211" i="11" s="1"/>
  <c r="M177" i="11"/>
  <c r="M210" i="11" s="1"/>
  <c r="L177" i="11"/>
  <c r="L210" i="11" s="1"/>
  <c r="Z177" i="11"/>
  <c r="Z210" i="11" s="1"/>
  <c r="W177" i="11"/>
  <c r="W210" i="11" s="1"/>
  <c r="S177" i="11"/>
  <c r="S210" i="11" s="1"/>
  <c r="X178" i="11"/>
  <c r="X211" i="11" s="1"/>
  <c r="P173" i="11"/>
  <c r="P206" i="11" s="1"/>
  <c r="O177" i="11"/>
  <c r="O210" i="11" s="1"/>
  <c r="Q177" i="11"/>
  <c r="Q210" i="11" s="1"/>
  <c r="Y178" i="11"/>
  <c r="Y211" i="11" s="1"/>
  <c r="L173" i="11"/>
  <c r="L206" i="11" s="1"/>
  <c r="T173" i="11"/>
  <c r="T206" i="11" s="1"/>
  <c r="O173" i="11"/>
  <c r="O206" i="11" s="1"/>
  <c r="X173" i="11"/>
  <c r="X206" i="11" s="1"/>
  <c r="Y173" i="11"/>
  <c r="Y206" i="11" s="1"/>
  <c r="N173" i="11"/>
  <c r="N206" i="11" s="1"/>
  <c r="W173" i="11"/>
  <c r="W206" i="11" s="1"/>
  <c r="H185" i="11"/>
  <c r="F185" i="11" s="1"/>
  <c r="L210" i="9"/>
  <c r="T210" i="9"/>
  <c r="N210" i="9"/>
  <c r="V210" i="9"/>
  <c r="U210" i="9"/>
  <c r="W210" i="9"/>
  <c r="M210" i="9"/>
  <c r="X210" i="9"/>
  <c r="P210" i="9"/>
  <c r="Q210" i="9"/>
  <c r="Z210" i="9"/>
  <c r="S210" i="9"/>
  <c r="Y210" i="9"/>
  <c r="O210" i="9"/>
  <c r="R210" i="9"/>
  <c r="Q198" i="10"/>
  <c r="Y198" i="10"/>
  <c r="T198" i="10"/>
  <c r="L198" i="10"/>
  <c r="U198" i="10"/>
  <c r="M198" i="10"/>
  <c r="V198" i="10"/>
  <c r="P198" i="10"/>
  <c r="R198" i="10"/>
  <c r="Z198" i="10"/>
  <c r="N198" i="10"/>
  <c r="O198" i="10"/>
  <c r="S198" i="10"/>
  <c r="W198" i="10"/>
  <c r="X198" i="10"/>
  <c r="Q278" i="9"/>
  <c r="Y278" i="9"/>
  <c r="N278" i="9"/>
  <c r="V278" i="9"/>
  <c r="T278" i="9"/>
  <c r="O278" i="9"/>
  <c r="Z278" i="9"/>
  <c r="U278" i="9"/>
  <c r="W278" i="9"/>
  <c r="P278" i="9"/>
  <c r="S278" i="9"/>
  <c r="X278" i="9"/>
  <c r="L278" i="9"/>
  <c r="M278" i="9"/>
  <c r="R278" i="9"/>
  <c r="X233" i="11"/>
  <c r="X266" i="11" s="1"/>
  <c r="U95" i="11"/>
  <c r="U128" i="11" s="1"/>
  <c r="L201" i="10"/>
  <c r="T201" i="10"/>
  <c r="U201" i="10"/>
  <c r="M201" i="10"/>
  <c r="V201" i="10"/>
  <c r="N201" i="10"/>
  <c r="W201" i="10"/>
  <c r="P201" i="10"/>
  <c r="Q201" i="10"/>
  <c r="Y201" i="10"/>
  <c r="O201" i="10"/>
  <c r="X201" i="10"/>
  <c r="Z201" i="10"/>
  <c r="R201" i="10"/>
  <c r="S201" i="10"/>
  <c r="H11" i="8"/>
  <c r="F11" i="8" s="1"/>
  <c r="P214" i="9"/>
  <c r="X214" i="9"/>
  <c r="R214" i="9"/>
  <c r="Z214" i="9"/>
  <c r="N214" i="9"/>
  <c r="Y214" i="9"/>
  <c r="O214" i="9"/>
  <c r="Q214" i="9"/>
  <c r="V214" i="9"/>
  <c r="W214" i="9"/>
  <c r="S214" i="9"/>
  <c r="M214" i="9"/>
  <c r="T214" i="9"/>
  <c r="U214" i="9"/>
  <c r="L214" i="9"/>
  <c r="S200" i="10"/>
  <c r="Q200" i="10"/>
  <c r="Z200" i="10"/>
  <c r="R200" i="10"/>
  <c r="T200" i="10"/>
  <c r="O200" i="10"/>
  <c r="P200" i="10"/>
  <c r="L200" i="10"/>
  <c r="X200" i="10"/>
  <c r="W200" i="10"/>
  <c r="Y200" i="10"/>
  <c r="M200" i="10"/>
  <c r="N200" i="10"/>
  <c r="U200" i="10"/>
  <c r="V200" i="10"/>
  <c r="L195" i="10"/>
  <c r="T195" i="10"/>
  <c r="N195" i="10"/>
  <c r="V195" i="10"/>
  <c r="P195" i="10"/>
  <c r="Z195" i="10"/>
  <c r="Q195" i="10"/>
  <c r="R195" i="10"/>
  <c r="M195" i="10"/>
  <c r="O195" i="10"/>
  <c r="X195" i="10"/>
  <c r="Y195" i="10"/>
  <c r="S195" i="10"/>
  <c r="U195" i="10"/>
  <c r="W195" i="10"/>
  <c r="U240" i="11"/>
  <c r="U273" i="11" s="1"/>
  <c r="W240" i="11"/>
  <c r="W273" i="11" s="1"/>
  <c r="Z245" i="11"/>
  <c r="Z278" i="11" s="1"/>
  <c r="Q245" i="11"/>
  <c r="Q278" i="11" s="1"/>
  <c r="M246" i="11"/>
  <c r="M279" i="11" s="1"/>
  <c r="S246" i="11"/>
  <c r="S279" i="11" s="1"/>
  <c r="M240" i="11"/>
  <c r="M273" i="11" s="1"/>
  <c r="S240" i="11"/>
  <c r="S273" i="11" s="1"/>
  <c r="R240" i="11"/>
  <c r="R273" i="11" s="1"/>
  <c r="Z240" i="11"/>
  <c r="Z273" i="11" s="1"/>
  <c r="O240" i="11"/>
  <c r="O273" i="11" s="1"/>
  <c r="O244" i="11"/>
  <c r="O277" i="11" s="1"/>
  <c r="M241" i="11"/>
  <c r="M274" i="11" s="1"/>
  <c r="M245" i="11"/>
  <c r="M278" i="11" s="1"/>
  <c r="Q246" i="11"/>
  <c r="Q279" i="11" s="1"/>
  <c r="U241" i="11"/>
  <c r="U274" i="11" s="1"/>
  <c r="R245" i="11"/>
  <c r="R278" i="11" s="1"/>
  <c r="U246" i="11"/>
  <c r="U279" i="11" s="1"/>
  <c r="Q241" i="11"/>
  <c r="Q274" i="11" s="1"/>
  <c r="N244" i="11"/>
  <c r="N277" i="11" s="1"/>
  <c r="L240" i="11"/>
  <c r="L273" i="11" s="1"/>
  <c r="V240" i="11"/>
  <c r="V273" i="11" s="1"/>
  <c r="R244" i="11"/>
  <c r="R277" i="11" s="1"/>
  <c r="T246" i="11"/>
  <c r="T279" i="11" s="1"/>
  <c r="L244" i="11"/>
  <c r="L277" i="11" s="1"/>
  <c r="L245" i="11"/>
  <c r="L278" i="11" s="1"/>
  <c r="T245" i="11"/>
  <c r="T278" i="11" s="1"/>
  <c r="N245" i="11"/>
  <c r="N278" i="11" s="1"/>
  <c r="V246" i="11"/>
  <c r="V279" i="11" s="1"/>
  <c r="Q240" i="11"/>
  <c r="Q273" i="11" s="1"/>
  <c r="S241" i="11"/>
  <c r="S274" i="11" s="1"/>
  <c r="P240" i="11"/>
  <c r="P273" i="11" s="1"/>
  <c r="Y244" i="11"/>
  <c r="Y277" i="11" s="1"/>
  <c r="O245" i="11"/>
  <c r="O278" i="11" s="1"/>
  <c r="S244" i="11"/>
  <c r="S277" i="11" s="1"/>
  <c r="Y245" i="11"/>
  <c r="Y278" i="11" s="1"/>
  <c r="W244" i="11"/>
  <c r="W277" i="11" s="1"/>
  <c r="S245" i="11"/>
  <c r="S278" i="11" s="1"/>
  <c r="X244" i="11"/>
  <c r="X277" i="11" s="1"/>
  <c r="R246" i="11"/>
  <c r="R279" i="11" s="1"/>
  <c r="M243" i="11"/>
  <c r="M276" i="11" s="1"/>
  <c r="N240" i="11"/>
  <c r="N273" i="11" s="1"/>
  <c r="Q244" i="11"/>
  <c r="Q277" i="11" s="1"/>
  <c r="W246" i="11"/>
  <c r="W279" i="11" s="1"/>
  <c r="Y246" i="11"/>
  <c r="Y279" i="11" s="1"/>
  <c r="M242" i="11"/>
  <c r="M275" i="11" s="1"/>
  <c r="L241" i="11"/>
  <c r="L274" i="11" s="1"/>
  <c r="P244" i="11"/>
  <c r="P277" i="11" s="1"/>
  <c r="M244" i="11"/>
  <c r="M277" i="11" s="1"/>
  <c r="U245" i="11"/>
  <c r="U278" i="11" s="1"/>
  <c r="P245" i="11"/>
  <c r="P278" i="11" s="1"/>
  <c r="X246" i="11"/>
  <c r="X279" i="11" s="1"/>
  <c r="W245" i="11"/>
  <c r="W278" i="11" s="1"/>
  <c r="O246" i="11"/>
  <c r="O279" i="11" s="1"/>
  <c r="N246" i="11"/>
  <c r="N279" i="11" s="1"/>
  <c r="X240" i="11"/>
  <c r="X273" i="11" s="1"/>
  <c r="V244" i="11"/>
  <c r="V277" i="11" s="1"/>
  <c r="X245" i="11"/>
  <c r="X278" i="11" s="1"/>
  <c r="Y240" i="11"/>
  <c r="Y273" i="11" s="1"/>
  <c r="T240" i="11"/>
  <c r="T273" i="11" s="1"/>
  <c r="T244" i="11"/>
  <c r="T277" i="11" s="1"/>
  <c r="V245" i="11"/>
  <c r="V278" i="11" s="1"/>
  <c r="L246" i="11"/>
  <c r="L279" i="11" s="1"/>
  <c r="Z246" i="11"/>
  <c r="Z279" i="11" s="1"/>
  <c r="U244" i="11"/>
  <c r="U277" i="11" s="1"/>
  <c r="P246" i="11"/>
  <c r="P279" i="11" s="1"/>
  <c r="W241" i="11"/>
  <c r="W274" i="11" s="1"/>
  <c r="Z244" i="11"/>
  <c r="Z277" i="11" s="1"/>
  <c r="Y241" i="11"/>
  <c r="Y274" i="11" s="1"/>
  <c r="Y242" i="11"/>
  <c r="Y275" i="11" s="1"/>
  <c r="Y243" i="11"/>
  <c r="Y276" i="11" s="1"/>
  <c r="X241" i="11"/>
  <c r="X274" i="11" s="1"/>
  <c r="P241" i="11"/>
  <c r="P274" i="11" s="1"/>
  <c r="O241" i="11"/>
  <c r="O274" i="11" s="1"/>
  <c r="R241" i="11"/>
  <c r="R274" i="11" s="1"/>
  <c r="L242" i="11"/>
  <c r="L275" i="11" s="1"/>
  <c r="V241" i="11"/>
  <c r="V274" i="11" s="1"/>
  <c r="T241" i="11"/>
  <c r="T274" i="11" s="1"/>
  <c r="Q242" i="11"/>
  <c r="Q275" i="11" s="1"/>
  <c r="N241" i="11"/>
  <c r="N274" i="11" s="1"/>
  <c r="Z241" i="11"/>
  <c r="Z274" i="11" s="1"/>
  <c r="U242" i="11"/>
  <c r="U275" i="11" s="1"/>
  <c r="S242" i="11"/>
  <c r="S275" i="11" s="1"/>
  <c r="W242" i="11"/>
  <c r="W275" i="11" s="1"/>
  <c r="N242" i="11"/>
  <c r="N275" i="11" s="1"/>
  <c r="Q243" i="11"/>
  <c r="Q276" i="11" s="1"/>
  <c r="Z242" i="11"/>
  <c r="Z275" i="11" s="1"/>
  <c r="V242" i="11"/>
  <c r="V275" i="11" s="1"/>
  <c r="O242" i="11"/>
  <c r="O275" i="11" s="1"/>
  <c r="U243" i="11"/>
  <c r="U276" i="11" s="1"/>
  <c r="R242" i="11"/>
  <c r="R275" i="11" s="1"/>
  <c r="T242" i="11"/>
  <c r="T275" i="11" s="1"/>
  <c r="W243" i="11"/>
  <c r="W276" i="11" s="1"/>
  <c r="L243" i="11"/>
  <c r="L276" i="11" s="1"/>
  <c r="S243" i="11"/>
  <c r="S276" i="11" s="1"/>
  <c r="P242" i="11"/>
  <c r="P275" i="11" s="1"/>
  <c r="X242" i="11"/>
  <c r="X275" i="11" s="1"/>
  <c r="S282" i="10"/>
  <c r="L282" i="10"/>
  <c r="U282" i="10"/>
  <c r="M282" i="10"/>
  <c r="V282" i="10"/>
  <c r="Q282" i="10"/>
  <c r="Z282" i="10"/>
  <c r="N282" i="10"/>
  <c r="O282" i="10"/>
  <c r="W282" i="10"/>
  <c r="X282" i="10"/>
  <c r="Y282" i="10"/>
  <c r="R282" i="10"/>
  <c r="T282" i="10"/>
  <c r="P282" i="10"/>
  <c r="H153" i="11"/>
  <c r="N243" i="11"/>
  <c r="N276" i="11" s="1"/>
  <c r="H21" i="8"/>
  <c r="F21" i="8" s="1"/>
  <c r="K198" i="9"/>
  <c r="P198" i="9"/>
  <c r="X198" i="9"/>
  <c r="Q198" i="9"/>
  <c r="Y198" i="9"/>
  <c r="R198" i="9"/>
  <c r="Z198" i="9"/>
  <c r="O198" i="9"/>
  <c r="S198" i="9"/>
  <c r="T198" i="9"/>
  <c r="N198" i="9"/>
  <c r="U198" i="9"/>
  <c r="L198" i="9"/>
  <c r="M198" i="9"/>
  <c r="V198" i="9"/>
  <c r="W198" i="9"/>
  <c r="R200" i="9"/>
  <c r="Z200" i="9"/>
  <c r="S200" i="9"/>
  <c r="L200" i="9"/>
  <c r="T200" i="9"/>
  <c r="M200" i="9"/>
  <c r="X200" i="9"/>
  <c r="N200" i="9"/>
  <c r="Y200" i="9"/>
  <c r="O200" i="9"/>
  <c r="U200" i="9"/>
  <c r="P200" i="9"/>
  <c r="Q200" i="9"/>
  <c r="V200" i="9"/>
  <c r="W200" i="9"/>
  <c r="I196" i="9"/>
  <c r="P196" i="9"/>
  <c r="X196" i="9"/>
  <c r="S196" i="9"/>
  <c r="T196" i="9"/>
  <c r="L196" i="9"/>
  <c r="U196" i="9"/>
  <c r="Q196" i="9"/>
  <c r="R196" i="9"/>
  <c r="V196" i="9"/>
  <c r="Y196" i="9"/>
  <c r="Z196" i="9"/>
  <c r="N196" i="9"/>
  <c r="M196" i="9"/>
  <c r="O196" i="9"/>
  <c r="W196" i="9"/>
  <c r="N233" i="11"/>
  <c r="N266" i="11" s="1"/>
  <c r="M233" i="11"/>
  <c r="M266" i="11" s="1"/>
  <c r="Q189" i="9"/>
  <c r="Y189" i="9"/>
  <c r="N189" i="9"/>
  <c r="W189" i="9"/>
  <c r="O189" i="9"/>
  <c r="X189" i="9"/>
  <c r="P189" i="9"/>
  <c r="Z189" i="9"/>
  <c r="T189" i="9"/>
  <c r="U189" i="9"/>
  <c r="V189" i="9"/>
  <c r="L189" i="9"/>
  <c r="M189" i="9"/>
  <c r="S189" i="9"/>
  <c r="R189" i="9"/>
  <c r="L264" i="9"/>
  <c r="T264" i="9"/>
  <c r="N264" i="9"/>
  <c r="V264" i="9"/>
  <c r="R264" i="9"/>
  <c r="Z264" i="9"/>
  <c r="O264" i="9"/>
  <c r="W264" i="9"/>
  <c r="P264" i="9"/>
  <c r="X264" i="9"/>
  <c r="Q264" i="9"/>
  <c r="S264" i="9"/>
  <c r="U264" i="9"/>
  <c r="Y264" i="9"/>
  <c r="M264" i="9"/>
  <c r="Z243" i="11"/>
  <c r="Z276" i="11" s="1"/>
  <c r="Z95" i="11"/>
  <c r="Z128" i="11" s="1"/>
  <c r="E208" i="10"/>
  <c r="K207" i="9"/>
  <c r="Q207" i="9"/>
  <c r="Y207" i="9"/>
  <c r="R207" i="9"/>
  <c r="Z207" i="9"/>
  <c r="S207" i="9"/>
  <c r="V207" i="9"/>
  <c r="L207" i="9"/>
  <c r="W207" i="9"/>
  <c r="M207" i="9"/>
  <c r="X207" i="9"/>
  <c r="P207" i="9"/>
  <c r="N207" i="9"/>
  <c r="O207" i="9"/>
  <c r="T207" i="9"/>
  <c r="U207" i="9"/>
  <c r="Y95" i="11"/>
  <c r="Y128" i="11" s="1"/>
  <c r="X96" i="11"/>
  <c r="X129" i="11" s="1"/>
  <c r="Y94" i="11"/>
  <c r="Y127" i="11" s="1"/>
  <c r="P94" i="11"/>
  <c r="P127" i="11" s="1"/>
  <c r="Z94" i="11"/>
  <c r="Z127" i="11" s="1"/>
  <c r="S94" i="11"/>
  <c r="S127" i="11" s="1"/>
  <c r="R94" i="11"/>
  <c r="R127" i="11" s="1"/>
  <c r="U94" i="11"/>
  <c r="U127" i="11" s="1"/>
  <c r="T95" i="11"/>
  <c r="T128" i="11" s="1"/>
  <c r="Q94" i="11"/>
  <c r="Q127" i="11" s="1"/>
  <c r="O94" i="11"/>
  <c r="O127" i="11" s="1"/>
  <c r="W94" i="11"/>
  <c r="W127" i="11" s="1"/>
  <c r="L95" i="11"/>
  <c r="L128" i="11" s="1"/>
  <c r="S96" i="11"/>
  <c r="S129" i="11" s="1"/>
  <c r="V96" i="11"/>
  <c r="V129" i="11" s="1"/>
  <c r="T94" i="11"/>
  <c r="T127" i="11" s="1"/>
  <c r="R95" i="11"/>
  <c r="R128" i="11" s="1"/>
  <c r="M94" i="11"/>
  <c r="M127" i="11" s="1"/>
  <c r="Y96" i="11"/>
  <c r="Y129" i="11" s="1"/>
  <c r="L94" i="11"/>
  <c r="L127" i="11" s="1"/>
  <c r="S95" i="11"/>
  <c r="S128" i="11" s="1"/>
  <c r="P95" i="11"/>
  <c r="P128" i="11" s="1"/>
  <c r="N94" i="11"/>
  <c r="N127" i="11" s="1"/>
  <c r="V94" i="11"/>
  <c r="V127" i="11" s="1"/>
  <c r="X94" i="11"/>
  <c r="X127" i="11" s="1"/>
  <c r="Q199" i="9"/>
  <c r="Y199" i="9"/>
  <c r="R199" i="9"/>
  <c r="Z199" i="9"/>
  <c r="S199" i="9"/>
  <c r="N199" i="9"/>
  <c r="O199" i="9"/>
  <c r="P199" i="9"/>
  <c r="V199" i="9"/>
  <c r="W199" i="9"/>
  <c r="M199" i="9"/>
  <c r="U199" i="9"/>
  <c r="X199" i="9"/>
  <c r="L199" i="9"/>
  <c r="T199" i="9"/>
  <c r="R279" i="9"/>
  <c r="Z279" i="9"/>
  <c r="O279" i="9"/>
  <c r="W279" i="9"/>
  <c r="P279" i="9"/>
  <c r="U279" i="9"/>
  <c r="T279" i="9"/>
  <c r="V279" i="9"/>
  <c r="N279" i="9"/>
  <c r="S279" i="9"/>
  <c r="X279" i="9"/>
  <c r="Y279" i="9"/>
  <c r="M279" i="9"/>
  <c r="Q279" i="9"/>
  <c r="L279" i="9"/>
  <c r="P263" i="10"/>
  <c r="X263" i="10"/>
  <c r="M263" i="10"/>
  <c r="V263" i="10"/>
  <c r="N263" i="10"/>
  <c r="W263" i="10"/>
  <c r="S263" i="10"/>
  <c r="T263" i="10"/>
  <c r="U263" i="10"/>
  <c r="O263" i="10"/>
  <c r="Y263" i="10"/>
  <c r="Z263" i="10"/>
  <c r="Q263" i="10"/>
  <c r="R263" i="10"/>
  <c r="L263" i="10"/>
  <c r="P243" i="11"/>
  <c r="P276" i="11" s="1"/>
  <c r="O243" i="11"/>
  <c r="O276" i="11" s="1"/>
  <c r="M211" i="9"/>
  <c r="U211" i="9"/>
  <c r="O211" i="9"/>
  <c r="W211" i="9"/>
  <c r="Q211" i="9"/>
  <c r="R211" i="9"/>
  <c r="S211" i="9"/>
  <c r="P211" i="9"/>
  <c r="T211" i="9"/>
  <c r="Z211" i="9"/>
  <c r="L211" i="9"/>
  <c r="N211" i="9"/>
  <c r="V211" i="9"/>
  <c r="X211" i="9"/>
  <c r="Y211" i="9"/>
  <c r="S201" i="9"/>
  <c r="L201" i="9"/>
  <c r="T201" i="9"/>
  <c r="M201" i="9"/>
  <c r="U201" i="9"/>
  <c r="W201" i="9"/>
  <c r="X201" i="9"/>
  <c r="N201" i="9"/>
  <c r="Y201" i="9"/>
  <c r="O201" i="9"/>
  <c r="P201" i="9"/>
  <c r="Z201" i="9"/>
  <c r="Q201" i="9"/>
  <c r="R201" i="9"/>
  <c r="V201" i="9"/>
  <c r="M210" i="10"/>
  <c r="U210" i="10"/>
  <c r="N210" i="10"/>
  <c r="W210" i="10"/>
  <c r="O210" i="10"/>
  <c r="X210" i="10"/>
  <c r="P210" i="10"/>
  <c r="Y210" i="10"/>
  <c r="L210" i="10"/>
  <c r="T210" i="10"/>
  <c r="Q210" i="10"/>
  <c r="R210" i="10"/>
  <c r="S210" i="10"/>
  <c r="V210" i="10"/>
  <c r="Z210" i="10"/>
  <c r="P197" i="10"/>
  <c r="X197" i="10"/>
  <c r="Q197" i="10"/>
  <c r="Z197" i="10"/>
  <c r="R197" i="10"/>
  <c r="S197" i="10"/>
  <c r="O197" i="10"/>
  <c r="T197" i="10"/>
  <c r="L197" i="10"/>
  <c r="Y197" i="10"/>
  <c r="V197" i="10"/>
  <c r="W197" i="10"/>
  <c r="N197" i="10"/>
  <c r="U197" i="10"/>
  <c r="M197" i="10"/>
  <c r="O278" i="10"/>
  <c r="W278" i="10"/>
  <c r="Q278" i="10"/>
  <c r="Z278" i="10"/>
  <c r="R278" i="10"/>
  <c r="M278" i="10"/>
  <c r="V278" i="10"/>
  <c r="N278" i="10"/>
  <c r="P278" i="10"/>
  <c r="X278" i="10"/>
  <c r="L278" i="10"/>
  <c r="S278" i="10"/>
  <c r="T278" i="10"/>
  <c r="Y278" i="10"/>
  <c r="U278" i="10"/>
  <c r="L187" i="10"/>
  <c r="T187" i="10"/>
  <c r="N187" i="10"/>
  <c r="V187" i="10"/>
  <c r="R187" i="10"/>
  <c r="S187" i="10"/>
  <c r="U187" i="10"/>
  <c r="O187" i="10"/>
  <c r="P187" i="10"/>
  <c r="Y187" i="10"/>
  <c r="M187" i="10"/>
  <c r="Q187" i="10"/>
  <c r="W187" i="10"/>
  <c r="X187" i="10"/>
  <c r="Z187" i="10"/>
  <c r="C29" i="9"/>
  <c r="Q68" i="11"/>
  <c r="Y72" i="11"/>
  <c r="X68" i="11"/>
  <c r="S72" i="11"/>
  <c r="P68" i="11"/>
  <c r="Z67" i="11"/>
  <c r="T73" i="11"/>
  <c r="V72" i="11"/>
  <c r="U73" i="11"/>
  <c r="O67" i="11"/>
  <c r="U68" i="11"/>
  <c r="R72" i="11"/>
  <c r="Q72" i="11"/>
  <c r="W73" i="11"/>
  <c r="N68" i="11"/>
  <c r="U67" i="11"/>
  <c r="O72" i="11"/>
  <c r="Y68" i="11"/>
  <c r="S73" i="11"/>
  <c r="V73" i="11"/>
  <c r="N73" i="11"/>
  <c r="W68" i="11"/>
  <c r="Z68" i="11"/>
  <c r="X73" i="11"/>
  <c r="M72" i="11"/>
  <c r="N72" i="11"/>
  <c r="U72" i="11"/>
  <c r="X72" i="11"/>
  <c r="Z73" i="11"/>
  <c r="M73" i="11"/>
  <c r="P71" i="11"/>
  <c r="T68" i="11"/>
  <c r="O68" i="11"/>
  <c r="W72" i="11"/>
  <c r="Q67" i="11"/>
  <c r="V68" i="11"/>
  <c r="T67" i="11"/>
  <c r="V67" i="11"/>
  <c r="Y67" i="11"/>
  <c r="Q73" i="11"/>
  <c r="Z72" i="11"/>
  <c r="S68" i="11"/>
  <c r="P72" i="11"/>
  <c r="Y73" i="11"/>
  <c r="M68" i="11"/>
  <c r="R68" i="11"/>
  <c r="O73" i="11"/>
  <c r="P73" i="11"/>
  <c r="R73" i="11"/>
  <c r="T72" i="11"/>
  <c r="R207" i="10"/>
  <c r="Z207" i="10"/>
  <c r="M207" i="10"/>
  <c r="V207" i="10"/>
  <c r="N207" i="10"/>
  <c r="W207" i="10"/>
  <c r="O207" i="10"/>
  <c r="X207" i="10"/>
  <c r="L207" i="10"/>
  <c r="P207" i="10"/>
  <c r="U207" i="10"/>
  <c r="Q207" i="10"/>
  <c r="S207" i="10"/>
  <c r="T207" i="10"/>
  <c r="Y207" i="10"/>
  <c r="R232" i="11"/>
  <c r="R265" i="11" s="1"/>
  <c r="N234" i="11"/>
  <c r="N267" i="11" s="1"/>
  <c r="L234" i="11"/>
  <c r="L267" i="11" s="1"/>
  <c r="P234" i="11"/>
  <c r="P267" i="11" s="1"/>
  <c r="W233" i="11"/>
  <c r="W266" i="11" s="1"/>
  <c r="R233" i="11"/>
  <c r="R266" i="11" s="1"/>
  <c r="Z232" i="11"/>
  <c r="Z265" i="11" s="1"/>
  <c r="M234" i="11"/>
  <c r="M267" i="11" s="1"/>
  <c r="X232" i="11"/>
  <c r="X265" i="11" s="1"/>
  <c r="T234" i="11"/>
  <c r="T267" i="11" s="1"/>
  <c r="W234" i="11"/>
  <c r="W267" i="11" s="1"/>
  <c r="S234" i="11"/>
  <c r="S267" i="11" s="1"/>
  <c r="Q234" i="11"/>
  <c r="Q267" i="11" s="1"/>
  <c r="X234" i="11"/>
  <c r="X267" i="11" s="1"/>
  <c r="W232" i="11"/>
  <c r="W265" i="11" s="1"/>
  <c r="O233" i="11"/>
  <c r="O266" i="11" s="1"/>
  <c r="N232" i="11"/>
  <c r="N265" i="11" s="1"/>
  <c r="S232" i="11"/>
  <c r="S265" i="11" s="1"/>
  <c r="V234" i="11"/>
  <c r="V267" i="11" s="1"/>
  <c r="L233" i="11"/>
  <c r="L266" i="11" s="1"/>
  <c r="Z234" i="11"/>
  <c r="Z267" i="11" s="1"/>
  <c r="O232" i="11"/>
  <c r="O265" i="11" s="1"/>
  <c r="T232" i="11"/>
  <c r="T265" i="11" s="1"/>
  <c r="U232" i="11"/>
  <c r="U265" i="11" s="1"/>
  <c r="P232" i="11"/>
  <c r="P265" i="11" s="1"/>
  <c r="Y234" i="11"/>
  <c r="Y267" i="11" s="1"/>
  <c r="R234" i="11"/>
  <c r="R267" i="11" s="1"/>
  <c r="U234" i="11"/>
  <c r="U267" i="11" s="1"/>
  <c r="Y233" i="11"/>
  <c r="Y266" i="11" s="1"/>
  <c r="Y232" i="11"/>
  <c r="Y265" i="11" s="1"/>
  <c r="V232" i="11"/>
  <c r="V265" i="11" s="1"/>
  <c r="M232" i="11"/>
  <c r="M265" i="11" s="1"/>
  <c r="O234" i="11"/>
  <c r="O267" i="11" s="1"/>
  <c r="L232" i="11"/>
  <c r="L265" i="11" s="1"/>
  <c r="Q233" i="11"/>
  <c r="Q266" i="11" s="1"/>
  <c r="T233" i="11"/>
  <c r="T266" i="11" s="1"/>
  <c r="Q232" i="11"/>
  <c r="Q265" i="11" s="1"/>
  <c r="N277" i="10"/>
  <c r="V277" i="10"/>
  <c r="M277" i="10"/>
  <c r="W277" i="10"/>
  <c r="O277" i="10"/>
  <c r="X277" i="10"/>
  <c r="S277" i="10"/>
  <c r="P277" i="10"/>
  <c r="Q277" i="10"/>
  <c r="Y277" i="10"/>
  <c r="L277" i="10"/>
  <c r="R277" i="10"/>
  <c r="T277" i="10"/>
  <c r="U277" i="10"/>
  <c r="Z277" i="10"/>
  <c r="L275" i="10"/>
  <c r="T275" i="10"/>
  <c r="P275" i="10"/>
  <c r="Y275" i="10"/>
  <c r="Q275" i="10"/>
  <c r="Z275" i="10"/>
  <c r="M275" i="10"/>
  <c r="V275" i="10"/>
  <c r="O275" i="10"/>
  <c r="R275" i="10"/>
  <c r="X275" i="10"/>
  <c r="N275" i="10"/>
  <c r="S275" i="10"/>
  <c r="U275" i="10"/>
  <c r="W275" i="10"/>
  <c r="R199" i="10"/>
  <c r="Z199" i="10"/>
  <c r="N199" i="10"/>
  <c r="W199" i="10"/>
  <c r="O199" i="10"/>
  <c r="X199" i="10"/>
  <c r="P199" i="10"/>
  <c r="Y199" i="10"/>
  <c r="Q199" i="10"/>
  <c r="S199" i="10"/>
  <c r="M199" i="10"/>
  <c r="T199" i="10"/>
  <c r="U199" i="10"/>
  <c r="L199" i="10"/>
  <c r="V199" i="10"/>
  <c r="P277" i="9"/>
  <c r="X277" i="9"/>
  <c r="M277" i="9"/>
  <c r="U277" i="9"/>
  <c r="N277" i="9"/>
  <c r="Y277" i="9"/>
  <c r="S277" i="9"/>
  <c r="V277" i="9"/>
  <c r="W277" i="9"/>
  <c r="Q277" i="9"/>
  <c r="L277" i="9"/>
  <c r="O277" i="9"/>
  <c r="R277" i="9"/>
  <c r="T277" i="9"/>
  <c r="Z277" i="9"/>
  <c r="M268" i="10"/>
  <c r="U268" i="10"/>
  <c r="T268" i="10"/>
  <c r="L268" i="10"/>
  <c r="V268" i="10"/>
  <c r="Q268" i="10"/>
  <c r="Z268" i="10"/>
  <c r="R268" i="10"/>
  <c r="S268" i="10"/>
  <c r="N268" i="10"/>
  <c r="X268" i="10"/>
  <c r="Y268" i="10"/>
  <c r="W268" i="10"/>
  <c r="O268" i="10"/>
  <c r="P268" i="10"/>
  <c r="P279" i="10"/>
  <c r="P37" i="10" s="1"/>
  <c r="X279" i="10"/>
  <c r="X37" i="10" s="1"/>
  <c r="T279" i="10"/>
  <c r="T37" i="10" s="1"/>
  <c r="L279" i="10"/>
  <c r="L37" i="10" s="1"/>
  <c r="U279" i="10"/>
  <c r="U37" i="10" s="1"/>
  <c r="Q279" i="10"/>
  <c r="Q37" i="10" s="1"/>
  <c r="Z279" i="10"/>
  <c r="Z37" i="10" s="1"/>
  <c r="N279" i="10"/>
  <c r="N37" i="10" s="1"/>
  <c r="O279" i="10"/>
  <c r="O37" i="10" s="1"/>
  <c r="W279" i="10"/>
  <c r="W37" i="10" s="1"/>
  <c r="V279" i="10"/>
  <c r="V37" i="10" s="1"/>
  <c r="Y279" i="10"/>
  <c r="Y37" i="10" s="1"/>
  <c r="M279" i="10"/>
  <c r="M37" i="10" s="1"/>
  <c r="R279" i="10"/>
  <c r="R37" i="10" s="1"/>
  <c r="S279" i="10"/>
  <c r="S37" i="10" s="1"/>
  <c r="N189" i="10"/>
  <c r="V189" i="10"/>
  <c r="P189" i="10"/>
  <c r="X189" i="10"/>
  <c r="T189" i="10"/>
  <c r="U189" i="10"/>
  <c r="L189" i="10"/>
  <c r="W189" i="10"/>
  <c r="R189" i="10"/>
  <c r="S189" i="10"/>
  <c r="M189" i="10"/>
  <c r="O189" i="10"/>
  <c r="Q189" i="10"/>
  <c r="Y189" i="10"/>
  <c r="Z189" i="10"/>
  <c r="O212" i="10"/>
  <c r="W212" i="10"/>
  <c r="T212" i="10"/>
  <c r="L212" i="10"/>
  <c r="U212" i="10"/>
  <c r="M212" i="10"/>
  <c r="V212" i="10"/>
  <c r="Z212" i="10"/>
  <c r="N212" i="10"/>
  <c r="S212" i="10"/>
  <c r="P212" i="10"/>
  <c r="R212" i="10"/>
  <c r="X212" i="10"/>
  <c r="Y212" i="10"/>
  <c r="Q212" i="10"/>
  <c r="K275" i="10"/>
  <c r="O195" i="9"/>
  <c r="W195" i="9"/>
  <c r="P195" i="9"/>
  <c r="Y195" i="9"/>
  <c r="Q195" i="9"/>
  <c r="Z195" i="9"/>
  <c r="R195" i="9"/>
  <c r="S195" i="9"/>
  <c r="T195" i="9"/>
  <c r="U195" i="9"/>
  <c r="M195" i="9"/>
  <c r="N195" i="9"/>
  <c r="V195" i="9"/>
  <c r="X195" i="9"/>
  <c r="L195" i="9"/>
  <c r="P268" i="9"/>
  <c r="X268" i="9"/>
  <c r="R268" i="9"/>
  <c r="Z268" i="9"/>
  <c r="N268" i="9"/>
  <c r="V268" i="9"/>
  <c r="S268" i="9"/>
  <c r="M268" i="9"/>
  <c r="W268" i="9"/>
  <c r="O268" i="9"/>
  <c r="Y268" i="9"/>
  <c r="Q268" i="9"/>
  <c r="L268" i="9"/>
  <c r="U268" i="9"/>
  <c r="T268" i="9"/>
  <c r="X243" i="11"/>
  <c r="X276" i="11" s="1"/>
  <c r="Z233" i="11"/>
  <c r="Z266" i="11" s="1"/>
  <c r="S233" i="11"/>
  <c r="S266" i="11" s="1"/>
  <c r="O95" i="11"/>
  <c r="O128" i="11" s="1"/>
  <c r="T243" i="11"/>
  <c r="T276" i="11" s="1"/>
  <c r="P233" i="11"/>
  <c r="P266" i="11" s="1"/>
  <c r="M95" i="11"/>
  <c r="M128" i="11" s="1"/>
  <c r="I279" i="10"/>
  <c r="I37" i="10" s="1"/>
  <c r="J275" i="10"/>
  <c r="I275" i="10"/>
  <c r="I264" i="9"/>
  <c r="H264" i="9"/>
  <c r="J186" i="8"/>
  <c r="J12" i="8" s="1"/>
  <c r="K268" i="10"/>
  <c r="J268" i="10"/>
  <c r="H268" i="10"/>
  <c r="I268" i="10"/>
  <c r="I233" i="11"/>
  <c r="I266" i="11" s="1"/>
  <c r="K232" i="11"/>
  <c r="K265" i="11" s="1"/>
  <c r="H232" i="11"/>
  <c r="K233" i="11"/>
  <c r="K266" i="11" s="1"/>
  <c r="I232" i="11"/>
  <c r="I265" i="11" s="1"/>
  <c r="K234" i="11"/>
  <c r="K267" i="11" s="1"/>
  <c r="H234" i="11"/>
  <c r="J234" i="11"/>
  <c r="J267" i="11" s="1"/>
  <c r="J233" i="11"/>
  <c r="J266" i="11" s="1"/>
  <c r="H233" i="11"/>
  <c r="I234" i="11"/>
  <c r="I267" i="11" s="1"/>
  <c r="J232" i="11"/>
  <c r="J265" i="11" s="1"/>
  <c r="H263" i="9"/>
  <c r="J263" i="9"/>
  <c r="I263" i="9"/>
  <c r="K263" i="9"/>
  <c r="K60" i="11"/>
  <c r="K264" i="9"/>
  <c r="I277" i="10"/>
  <c r="K277" i="10"/>
  <c r="J277" i="10"/>
  <c r="H277" i="10"/>
  <c r="K228" i="11"/>
  <c r="I228" i="11"/>
  <c r="H228" i="11"/>
  <c r="J228" i="11"/>
  <c r="I243" i="11"/>
  <c r="I276" i="11" s="1"/>
  <c r="J243" i="11"/>
  <c r="J276" i="11" s="1"/>
  <c r="K243" i="11"/>
  <c r="K276" i="11" s="1"/>
  <c r="H243" i="11"/>
  <c r="K244" i="11"/>
  <c r="K277" i="11" s="1"/>
  <c r="I244" i="11"/>
  <c r="I277" i="11" s="1"/>
  <c r="J242" i="11"/>
  <c r="J275" i="11" s="1"/>
  <c r="K241" i="11"/>
  <c r="K274" i="11" s="1"/>
  <c r="J244" i="11"/>
  <c r="J277" i="11" s="1"/>
  <c r="K240" i="11"/>
  <c r="K273" i="11" s="1"/>
  <c r="H240" i="11"/>
  <c r="I241" i="11"/>
  <c r="I274" i="11" s="1"/>
  <c r="H241" i="11"/>
  <c r="K242" i="11"/>
  <c r="K275" i="11" s="1"/>
  <c r="H242" i="11"/>
  <c r="H244" i="11"/>
  <c r="I242" i="11"/>
  <c r="I275" i="11" s="1"/>
  <c r="I240" i="11"/>
  <c r="I273" i="11" s="1"/>
  <c r="J241" i="11"/>
  <c r="J274" i="11" s="1"/>
  <c r="J240" i="11"/>
  <c r="J273" i="11" s="1"/>
  <c r="J245" i="11"/>
  <c r="J278" i="11" s="1"/>
  <c r="H245" i="11"/>
  <c r="K245" i="11"/>
  <c r="K278" i="11" s="1"/>
  <c r="I245" i="11"/>
  <c r="I278" i="11" s="1"/>
  <c r="K246" i="11"/>
  <c r="K279" i="11" s="1"/>
  <c r="H246" i="11"/>
  <c r="I246" i="11"/>
  <c r="I279" i="11" s="1"/>
  <c r="J246" i="11"/>
  <c r="J279" i="11" s="1"/>
  <c r="K278" i="9"/>
  <c r="I278" i="9"/>
  <c r="H278" i="9"/>
  <c r="J278" i="9"/>
  <c r="K248" i="11"/>
  <c r="H248" i="11"/>
  <c r="I248" i="11"/>
  <c r="J248" i="11"/>
  <c r="J282" i="10"/>
  <c r="K282" i="10"/>
  <c r="I282" i="10"/>
  <c r="H282" i="10"/>
  <c r="H277" i="9"/>
  <c r="I277" i="9"/>
  <c r="K277" i="9"/>
  <c r="J277" i="9"/>
  <c r="L60" i="11"/>
  <c r="I263" i="10"/>
  <c r="K263" i="10"/>
  <c r="H263" i="10"/>
  <c r="J263" i="10"/>
  <c r="J268" i="9"/>
  <c r="I268" i="9"/>
  <c r="H268" i="9"/>
  <c r="K268" i="9"/>
  <c r="J282" i="9"/>
  <c r="K282" i="9"/>
  <c r="H282" i="9"/>
  <c r="I282" i="9"/>
  <c r="K269" i="10"/>
  <c r="J269" i="10"/>
  <c r="H269" i="10"/>
  <c r="I269" i="10"/>
  <c r="K279" i="9"/>
  <c r="J279" i="9"/>
  <c r="I279" i="9"/>
  <c r="H279" i="9"/>
  <c r="K238" i="11"/>
  <c r="I238" i="11"/>
  <c r="J238" i="11"/>
  <c r="H238" i="11"/>
  <c r="I278" i="10"/>
  <c r="K278" i="10"/>
  <c r="H278" i="10"/>
  <c r="J278" i="10"/>
  <c r="J60" i="11"/>
  <c r="H196" i="9"/>
  <c r="H60" i="11"/>
  <c r="J214" i="10"/>
  <c r="K214" i="10"/>
  <c r="H214" i="10"/>
  <c r="I214" i="10"/>
  <c r="K195" i="9"/>
  <c r="I195" i="9"/>
  <c r="J195" i="9"/>
  <c r="H195" i="9"/>
  <c r="C100" i="11"/>
  <c r="C100" i="10"/>
  <c r="C100" i="9"/>
  <c r="I97" i="15" s="1"/>
  <c r="I130" i="15" s="1"/>
  <c r="K187" i="10"/>
  <c r="J187" i="10"/>
  <c r="H187" i="10"/>
  <c r="I187" i="10"/>
  <c r="I212" i="10"/>
  <c r="H212" i="10"/>
  <c r="K212" i="10"/>
  <c r="J212" i="10"/>
  <c r="K196" i="10"/>
  <c r="J196" i="10"/>
  <c r="H196" i="10"/>
  <c r="I196" i="10"/>
  <c r="K173" i="11"/>
  <c r="K206" i="11" s="1"/>
  <c r="J173" i="11"/>
  <c r="J206" i="11" s="1"/>
  <c r="J177" i="11"/>
  <c r="J210" i="11" s="1"/>
  <c r="K177" i="11"/>
  <c r="K210" i="11" s="1"/>
  <c r="I177" i="11"/>
  <c r="I210" i="11" s="1"/>
  <c r="I178" i="11"/>
  <c r="I211" i="11" s="1"/>
  <c r="K178" i="11"/>
  <c r="K211" i="11" s="1"/>
  <c r="J178" i="11"/>
  <c r="J211" i="11" s="1"/>
  <c r="V74" i="11"/>
  <c r="I60" i="11"/>
  <c r="H74" i="11"/>
  <c r="K74" i="11"/>
  <c r="J74" i="11"/>
  <c r="J198" i="10"/>
  <c r="K198" i="10"/>
  <c r="H198" i="10"/>
  <c r="I198" i="10"/>
  <c r="J200" i="10"/>
  <c r="K200" i="10"/>
  <c r="I200" i="10"/>
  <c r="H200" i="10"/>
  <c r="I94" i="11"/>
  <c r="I127" i="11" s="1"/>
  <c r="J96" i="11"/>
  <c r="J129" i="11" s="1"/>
  <c r="H94" i="11"/>
  <c r="J95" i="11"/>
  <c r="J128" i="11" s="1"/>
  <c r="K95" i="11"/>
  <c r="K128" i="11" s="1"/>
  <c r="I96" i="11"/>
  <c r="I129" i="11" s="1"/>
  <c r="J94" i="11"/>
  <c r="J127" i="11" s="1"/>
  <c r="K96" i="11"/>
  <c r="K129" i="11" s="1"/>
  <c r="K94" i="11"/>
  <c r="K127" i="11" s="1"/>
  <c r="I95" i="11"/>
  <c r="I128" i="11" s="1"/>
  <c r="H95" i="11"/>
  <c r="I186" i="8"/>
  <c r="E208" i="9"/>
  <c r="G208" i="9" s="1"/>
  <c r="E213" i="11"/>
  <c r="J207" i="10"/>
  <c r="K207" i="10"/>
  <c r="I207" i="10"/>
  <c r="H207" i="10"/>
  <c r="K196" i="9"/>
  <c r="J196" i="9"/>
  <c r="J195" i="10"/>
  <c r="K195" i="10"/>
  <c r="I195" i="10"/>
  <c r="H195" i="10"/>
  <c r="K189" i="10"/>
  <c r="J189" i="10"/>
  <c r="H189" i="10"/>
  <c r="I189" i="10"/>
  <c r="J201" i="10"/>
  <c r="K201" i="10"/>
  <c r="H201" i="10"/>
  <c r="I201" i="10"/>
  <c r="J197" i="10"/>
  <c r="K197" i="10"/>
  <c r="I197" i="10"/>
  <c r="H197" i="10"/>
  <c r="C110" i="10"/>
  <c r="C110" i="11"/>
  <c r="C110" i="9"/>
  <c r="L110" i="15" s="1"/>
  <c r="L143" i="15" s="1"/>
  <c r="W71" i="11"/>
  <c r="T64" i="11"/>
  <c r="K67" i="11"/>
  <c r="H67" i="11"/>
  <c r="L67" i="11"/>
  <c r="H68" i="11"/>
  <c r="J68" i="11"/>
  <c r="K68" i="11"/>
  <c r="L68" i="11"/>
  <c r="I68" i="11"/>
  <c r="K72" i="11"/>
  <c r="H72" i="11"/>
  <c r="I72" i="11"/>
  <c r="J72" i="11"/>
  <c r="L72" i="11"/>
  <c r="J73" i="11"/>
  <c r="H73" i="11"/>
  <c r="K73" i="11"/>
  <c r="I73" i="11"/>
  <c r="L73" i="11"/>
  <c r="I90" i="11"/>
  <c r="I123" i="11" s="1"/>
  <c r="J90" i="11"/>
  <c r="J123" i="11" s="1"/>
  <c r="K90" i="11"/>
  <c r="K123" i="11" s="1"/>
  <c r="J199" i="10"/>
  <c r="K199" i="10"/>
  <c r="H199" i="10"/>
  <c r="I199" i="10"/>
  <c r="K214" i="9"/>
  <c r="I214" i="9"/>
  <c r="J214" i="9"/>
  <c r="H214" i="9"/>
  <c r="K210" i="10"/>
  <c r="I210" i="10"/>
  <c r="J210" i="10"/>
  <c r="H210" i="10"/>
  <c r="J196" i="8"/>
  <c r="J22" i="8" s="1"/>
  <c r="J197" i="9"/>
  <c r="H187" i="9"/>
  <c r="J187" i="9"/>
  <c r="J198" i="9"/>
  <c r="H197" i="9"/>
  <c r="I197" i="9"/>
  <c r="I187" i="9"/>
  <c r="H207" i="9"/>
  <c r="K199" i="9"/>
  <c r="J207" i="9"/>
  <c r="I207" i="9"/>
  <c r="K156" i="11"/>
  <c r="K189" i="11" s="1"/>
  <c r="K15" i="11" s="1"/>
  <c r="K188" i="8"/>
  <c r="K14" i="8" s="1"/>
  <c r="H197" i="8"/>
  <c r="I197" i="8"/>
  <c r="I23" i="8" s="1"/>
  <c r="H187" i="8"/>
  <c r="J207" i="8"/>
  <c r="J33" i="8" s="1"/>
  <c r="J197" i="8"/>
  <c r="J23" i="8" s="1"/>
  <c r="K198" i="8"/>
  <c r="K24" i="8" s="1"/>
  <c r="H207" i="8"/>
  <c r="K208" i="8"/>
  <c r="K34" i="8" s="1"/>
  <c r="H88" i="8"/>
  <c r="H108" i="8"/>
  <c r="F108" i="8" s="1"/>
  <c r="H98" i="8"/>
  <c r="F98" i="8" s="1"/>
  <c r="AT82" i="7"/>
  <c r="S82" i="7" s="1"/>
  <c r="AR82" i="7"/>
  <c r="AT81" i="7"/>
  <c r="S81" i="7"/>
  <c r="AT80" i="7"/>
  <c r="S80" i="7" s="1"/>
  <c r="AS80" i="7"/>
  <c r="AS79" i="7"/>
  <c r="AU78" i="7"/>
  <c r="AS78" i="7"/>
  <c r="AU77" i="7"/>
  <c r="AS77" i="7"/>
  <c r="AR77" i="7"/>
  <c r="AU76" i="7"/>
  <c r="AR76" i="7"/>
  <c r="AU75" i="7"/>
  <c r="AT75" i="7"/>
  <c r="S75" i="7" s="1"/>
  <c r="AR75" i="7"/>
  <c r="AT74" i="7"/>
  <c r="AR74" i="7"/>
  <c r="S74" i="7"/>
  <c r="AT73" i="7"/>
  <c r="S73" i="7"/>
  <c r="AT72" i="7"/>
  <c r="S72" i="7" s="1"/>
  <c r="AS72" i="7"/>
  <c r="AS71" i="7"/>
  <c r="AU70" i="7"/>
  <c r="AS70" i="7"/>
  <c r="AU69" i="7"/>
  <c r="AS69" i="7"/>
  <c r="AR69" i="7"/>
  <c r="AU68" i="7"/>
  <c r="AR68" i="7"/>
  <c r="AU67" i="7"/>
  <c r="AT67" i="7"/>
  <c r="S67" i="7" s="1"/>
  <c r="AR67" i="7"/>
  <c r="AT66" i="7"/>
  <c r="AR66" i="7"/>
  <c r="S66" i="7"/>
  <c r="AT65" i="7"/>
  <c r="S65" i="7"/>
  <c r="AT64" i="7"/>
  <c r="S64" i="7" s="1"/>
  <c r="AS64" i="7"/>
  <c r="AS63" i="7"/>
  <c r="AU55" i="7"/>
  <c r="AU82" i="7" s="1"/>
  <c r="AT55" i="7"/>
  <c r="AS55" i="7"/>
  <c r="AS82" i="7" s="1"/>
  <c r="AR55" i="7"/>
  <c r="S55" i="7"/>
  <c r="AU54" i="7"/>
  <c r="AU81" i="7" s="1"/>
  <c r="AT54" i="7"/>
  <c r="AS54" i="7"/>
  <c r="AS81" i="7" s="1"/>
  <c r="AR54" i="7"/>
  <c r="AR81" i="7" s="1"/>
  <c r="S54" i="7"/>
  <c r="AU53" i="7"/>
  <c r="AU80" i="7" s="1"/>
  <c r="AT53" i="7"/>
  <c r="S53" i="7" s="1"/>
  <c r="AS53" i="7"/>
  <c r="AR53" i="7"/>
  <c r="AR80" i="7" s="1"/>
  <c r="AU52" i="7"/>
  <c r="AU79" i="7" s="1"/>
  <c r="AT52" i="7"/>
  <c r="S52" i="7" s="1"/>
  <c r="AS52" i="7"/>
  <c r="AR52" i="7"/>
  <c r="AR79" i="7" s="1"/>
  <c r="AU51" i="7"/>
  <c r="AT51" i="7"/>
  <c r="AT78" i="7" s="1"/>
  <c r="S78" i="7" s="1"/>
  <c r="AS51" i="7"/>
  <c r="AR51" i="7"/>
  <c r="AR78" i="7" s="1"/>
  <c r="S51" i="7"/>
  <c r="AU50" i="7"/>
  <c r="AT50" i="7"/>
  <c r="AT77" i="7" s="1"/>
  <c r="S77" i="7" s="1"/>
  <c r="AS50" i="7"/>
  <c r="AR50" i="7"/>
  <c r="S50" i="7"/>
  <c r="AU49" i="7"/>
  <c r="AT49" i="7"/>
  <c r="S49" i="7" s="1"/>
  <c r="AS49" i="7"/>
  <c r="AS76" i="7" s="1"/>
  <c r="AR49" i="7"/>
  <c r="AU48" i="7"/>
  <c r="AT48" i="7"/>
  <c r="S48" i="7" s="1"/>
  <c r="AS48" i="7"/>
  <c r="AS75" i="7" s="1"/>
  <c r="AR48" i="7"/>
  <c r="AU47" i="7"/>
  <c r="AU74" i="7" s="1"/>
  <c r="AT47" i="7"/>
  <c r="AS47" i="7"/>
  <c r="AS74" i="7" s="1"/>
  <c r="AR47" i="7"/>
  <c r="S47" i="7"/>
  <c r="AU46" i="7"/>
  <c r="AU73" i="7" s="1"/>
  <c r="AT46" i="7"/>
  <c r="AS46" i="7"/>
  <c r="AS73" i="7" s="1"/>
  <c r="AR46" i="7"/>
  <c r="AR73" i="7" s="1"/>
  <c r="S46" i="7"/>
  <c r="AU45" i="7"/>
  <c r="AU72" i="7" s="1"/>
  <c r="AT45" i="7"/>
  <c r="S45" i="7" s="1"/>
  <c r="AS45" i="7"/>
  <c r="AR45" i="7"/>
  <c r="AR72" i="7" s="1"/>
  <c r="AU44" i="7"/>
  <c r="AU71" i="7" s="1"/>
  <c r="AT44" i="7"/>
  <c r="S44" i="7" s="1"/>
  <c r="AS44" i="7"/>
  <c r="AR44" i="7"/>
  <c r="AR71" i="7" s="1"/>
  <c r="AU43" i="7"/>
  <c r="AT43" i="7"/>
  <c r="AT70" i="7" s="1"/>
  <c r="S70" i="7" s="1"/>
  <c r="AS43" i="7"/>
  <c r="AR43" i="7"/>
  <c r="AR70" i="7" s="1"/>
  <c r="S43" i="7"/>
  <c r="AU42" i="7"/>
  <c r="AT42" i="7"/>
  <c r="AT69" i="7" s="1"/>
  <c r="S69" i="7" s="1"/>
  <c r="AS42" i="7"/>
  <c r="AR42" i="7"/>
  <c r="S42" i="7"/>
  <c r="AU41" i="7"/>
  <c r="AT41" i="7"/>
  <c r="S41" i="7" s="1"/>
  <c r="AS41" i="7"/>
  <c r="AS68" i="7" s="1"/>
  <c r="AR41" i="7"/>
  <c r="AU40" i="7"/>
  <c r="AT40" i="7"/>
  <c r="S40" i="7" s="1"/>
  <c r="AS40" i="7"/>
  <c r="AS67" i="7" s="1"/>
  <c r="AR40" i="7"/>
  <c r="AU39" i="7"/>
  <c r="AU66" i="7" s="1"/>
  <c r="AT39" i="7"/>
  <c r="AS39" i="7"/>
  <c r="AS66" i="7" s="1"/>
  <c r="AR39" i="7"/>
  <c r="S39" i="7"/>
  <c r="AU38" i="7"/>
  <c r="AU65" i="7" s="1"/>
  <c r="AT38" i="7"/>
  <c r="AS38" i="7"/>
  <c r="AS65" i="7" s="1"/>
  <c r="AR38" i="7"/>
  <c r="AR65" i="7" s="1"/>
  <c r="S38" i="7"/>
  <c r="AU37" i="7"/>
  <c r="AU64" i="7" s="1"/>
  <c r="AT37" i="7"/>
  <c r="S37" i="7" s="1"/>
  <c r="AS37" i="7"/>
  <c r="AR37" i="7"/>
  <c r="AR64" i="7" s="1"/>
  <c r="AU36" i="7"/>
  <c r="AU63" i="7" s="1"/>
  <c r="AT36" i="7"/>
  <c r="S36" i="7" s="1"/>
  <c r="AS36" i="7"/>
  <c r="AR36" i="7"/>
  <c r="AR63" i="7" s="1"/>
  <c r="S29" i="7"/>
  <c r="D29" i="7"/>
  <c r="S28" i="7"/>
  <c r="D28" i="7"/>
  <c r="E28" i="7" s="1"/>
  <c r="S27" i="7"/>
  <c r="D27" i="7"/>
  <c r="S26" i="7"/>
  <c r="D26" i="7"/>
  <c r="E26" i="7" s="1"/>
  <c r="S25" i="7"/>
  <c r="D25" i="7"/>
  <c r="S24" i="7"/>
  <c r="D24" i="7"/>
  <c r="E24" i="7" s="1"/>
  <c r="S23" i="7"/>
  <c r="D23" i="7"/>
  <c r="S22" i="7"/>
  <c r="D22" i="7"/>
  <c r="E22" i="7" s="1"/>
  <c r="S21" i="7"/>
  <c r="D21" i="7"/>
  <c r="S20" i="7"/>
  <c r="D20" i="7"/>
  <c r="E20" i="7" s="1"/>
  <c r="S19" i="7"/>
  <c r="D19" i="7"/>
  <c r="S18" i="7"/>
  <c r="D18" i="7"/>
  <c r="E18" i="7" s="1"/>
  <c r="S17" i="7"/>
  <c r="D17" i="7"/>
  <c r="S16" i="7"/>
  <c r="D16" i="7"/>
  <c r="E16" i="7" s="1"/>
  <c r="S15" i="7"/>
  <c r="D15" i="7"/>
  <c r="S14" i="7"/>
  <c r="D14" i="7"/>
  <c r="E14" i="7" s="1"/>
  <c r="S13" i="7"/>
  <c r="D13" i="7"/>
  <c r="S12" i="7"/>
  <c r="D12" i="7"/>
  <c r="E12" i="7" s="1"/>
  <c r="S11" i="7"/>
  <c r="D11" i="7"/>
  <c r="E10" i="7"/>
  <c r="AA4" i="7"/>
  <c r="AA3" i="7"/>
  <c r="AA2" i="7"/>
  <c r="X65" i="15" l="1"/>
  <c r="Y65" i="15"/>
  <c r="V180" i="9"/>
  <c r="V213" i="9" s="1"/>
  <c r="S212" i="9"/>
  <c r="S38" i="9" s="1"/>
  <c r="Y159" i="15"/>
  <c r="Y192" i="15" s="1"/>
  <c r="P212" i="9"/>
  <c r="O179" i="15"/>
  <c r="O212" i="15" s="1"/>
  <c r="O192" i="9"/>
  <c r="I28" i="10"/>
  <c r="U180" i="9"/>
  <c r="U213" i="9" s="1"/>
  <c r="H180" i="9"/>
  <c r="H180" i="15" s="1"/>
  <c r="H213" i="15" s="1"/>
  <c r="M180" i="9"/>
  <c r="M213" i="9" s="1"/>
  <c r="P180" i="9"/>
  <c r="P180" i="15" s="1"/>
  <c r="P213" i="15" s="1"/>
  <c r="I180" i="9"/>
  <c r="I180" i="15" s="1"/>
  <c r="I213" i="15" s="1"/>
  <c r="F202" i="10"/>
  <c r="Z192" i="9"/>
  <c r="S159" i="15"/>
  <c r="S192" i="15" s="1"/>
  <c r="T212" i="9"/>
  <c r="Y212" i="9"/>
  <c r="X212" i="9"/>
  <c r="Y280" i="15"/>
  <c r="W280" i="15"/>
  <c r="O280" i="15"/>
  <c r="M280" i="15"/>
  <c r="K280" i="15"/>
  <c r="P280" i="15"/>
  <c r="X280" i="15"/>
  <c r="R280" i="15"/>
  <c r="Z280" i="15"/>
  <c r="Q280" i="15"/>
  <c r="T260" i="10"/>
  <c r="T18" i="10" s="1"/>
  <c r="Q281" i="8"/>
  <c r="E281" i="15"/>
  <c r="R281" i="15" s="1"/>
  <c r="W212" i="9"/>
  <c r="Z179" i="15"/>
  <c r="Z212" i="15" s="1"/>
  <c r="Q212" i="9"/>
  <c r="G192" i="9"/>
  <c r="U212" i="9"/>
  <c r="Q192" i="9"/>
  <c r="R192" i="9"/>
  <c r="T192" i="9"/>
  <c r="U192" i="9"/>
  <c r="L212" i="9"/>
  <c r="G159" i="11"/>
  <c r="G192" i="11" s="1"/>
  <c r="M212" i="9"/>
  <c r="N192" i="9"/>
  <c r="X192" i="9"/>
  <c r="X18" i="9" s="1"/>
  <c r="F179" i="9"/>
  <c r="J179" i="15"/>
  <c r="J212" i="15" s="1"/>
  <c r="V179" i="15"/>
  <c r="V212" i="15" s="1"/>
  <c r="R179" i="15"/>
  <c r="R212" i="15" s="1"/>
  <c r="N212" i="9"/>
  <c r="V159" i="15"/>
  <c r="V192" i="15" s="1"/>
  <c r="W159" i="15"/>
  <c r="W192" i="15" s="1"/>
  <c r="F159" i="9"/>
  <c r="J180" i="9"/>
  <c r="J180" i="15" s="1"/>
  <c r="J213" i="15" s="1"/>
  <c r="Y180" i="9"/>
  <c r="Y180" i="11" s="1"/>
  <c r="Y213" i="11" s="1"/>
  <c r="R180" i="9"/>
  <c r="R213" i="9" s="1"/>
  <c r="P159" i="15"/>
  <c r="P192" i="15" s="1"/>
  <c r="Z180" i="9"/>
  <c r="Z213" i="9" s="1"/>
  <c r="W180" i="9"/>
  <c r="W180" i="15" s="1"/>
  <c r="W213" i="15" s="1"/>
  <c r="T180" i="9"/>
  <c r="T213" i="9" s="1"/>
  <c r="M159" i="15"/>
  <c r="M192" i="15" s="1"/>
  <c r="O180" i="9"/>
  <c r="O180" i="11" s="1"/>
  <c r="O213" i="11" s="1"/>
  <c r="L192" i="9"/>
  <c r="S180" i="9"/>
  <c r="S213" i="9" s="1"/>
  <c r="L180" i="9"/>
  <c r="L180" i="15" s="1"/>
  <c r="L213" i="15" s="1"/>
  <c r="Q260" i="10"/>
  <c r="Q18" i="10" s="1"/>
  <c r="R260" i="10"/>
  <c r="R18" i="10" s="1"/>
  <c r="G160" i="9"/>
  <c r="G160" i="15" s="1"/>
  <c r="G193" i="15" s="1"/>
  <c r="G213" i="9"/>
  <c r="Q180" i="9"/>
  <c r="Q213" i="9" s="1"/>
  <c r="N180" i="9"/>
  <c r="N180" i="11" s="1"/>
  <c r="N213" i="11" s="1"/>
  <c r="X180" i="9"/>
  <c r="X180" i="15" s="1"/>
  <c r="X213" i="15" s="1"/>
  <c r="K180" i="9"/>
  <c r="K180" i="15" s="1"/>
  <c r="K213" i="15" s="1"/>
  <c r="G260" i="10"/>
  <c r="G18" i="10" s="1"/>
  <c r="V280" i="11"/>
  <c r="K280" i="11"/>
  <c r="P280" i="11"/>
  <c r="Q27" i="9"/>
  <c r="K260" i="10"/>
  <c r="K18" i="10" s="1"/>
  <c r="J260" i="10"/>
  <c r="J18" i="10" s="1"/>
  <c r="L260" i="10"/>
  <c r="L18" i="10" s="1"/>
  <c r="O260" i="10"/>
  <c r="O18" i="10" s="1"/>
  <c r="N27" i="9"/>
  <c r="M260" i="10"/>
  <c r="M18" i="10" s="1"/>
  <c r="P260" i="10"/>
  <c r="P18" i="10" s="1"/>
  <c r="R27" i="9"/>
  <c r="W27" i="9"/>
  <c r="M65" i="11"/>
  <c r="Z27" i="9"/>
  <c r="M27" i="9"/>
  <c r="S260" i="10"/>
  <c r="S18" i="10" s="1"/>
  <c r="X260" i="10"/>
  <c r="X18" i="10" s="1"/>
  <c r="Y27" i="9"/>
  <c r="S27" i="9"/>
  <c r="W260" i="10"/>
  <c r="W18" i="10" s="1"/>
  <c r="Z260" i="10"/>
  <c r="Z18" i="10" s="1"/>
  <c r="I260" i="10"/>
  <c r="I18" i="10" s="1"/>
  <c r="X281" i="8"/>
  <c r="L281" i="8"/>
  <c r="Y260" i="10"/>
  <c r="Y18" i="10" s="1"/>
  <c r="U260" i="10"/>
  <c r="U18" i="10" s="1"/>
  <c r="W281" i="8"/>
  <c r="H260" i="10"/>
  <c r="H18" i="10" s="1"/>
  <c r="Y280" i="10"/>
  <c r="Y38" i="10" s="1"/>
  <c r="P27" i="9"/>
  <c r="F16" i="10"/>
  <c r="V27" i="9"/>
  <c r="X27" i="9"/>
  <c r="F269" i="9"/>
  <c r="O27" i="9"/>
  <c r="S213" i="10"/>
  <c r="O188" i="10"/>
  <c r="U280" i="10"/>
  <c r="U38" i="10" s="1"/>
  <c r="U188" i="10"/>
  <c r="M213" i="10"/>
  <c r="K280" i="9"/>
  <c r="J213" i="10"/>
  <c r="Q280" i="9"/>
  <c r="Q280" i="10"/>
  <c r="Q38" i="10" s="1"/>
  <c r="U213" i="10"/>
  <c r="I213" i="10"/>
  <c r="J280" i="9"/>
  <c r="H280" i="10"/>
  <c r="H38" i="10" s="1"/>
  <c r="U27" i="9"/>
  <c r="P280" i="10"/>
  <c r="P38" i="10" s="1"/>
  <c r="V280" i="10"/>
  <c r="V38" i="10" s="1"/>
  <c r="I280" i="10"/>
  <c r="I38" i="10" s="1"/>
  <c r="Y280" i="9"/>
  <c r="M280" i="10"/>
  <c r="M38" i="10" s="1"/>
  <c r="T27" i="9"/>
  <c r="T280" i="9"/>
  <c r="X280" i="10"/>
  <c r="X38" i="10" s="1"/>
  <c r="O213" i="10"/>
  <c r="R213" i="10"/>
  <c r="W213" i="10"/>
  <c r="G39" i="8"/>
  <c r="G38" i="10"/>
  <c r="L188" i="10"/>
  <c r="S188" i="10"/>
  <c r="U280" i="11"/>
  <c r="X280" i="11"/>
  <c r="T281" i="8"/>
  <c r="N281" i="8"/>
  <c r="Q280" i="11"/>
  <c r="Y281" i="8"/>
  <c r="I280" i="9"/>
  <c r="L280" i="9"/>
  <c r="N280" i="11"/>
  <c r="O280" i="11"/>
  <c r="K281" i="8"/>
  <c r="P281" i="8"/>
  <c r="G280" i="15"/>
  <c r="W280" i="11"/>
  <c r="V281" i="8"/>
  <c r="H281" i="8"/>
  <c r="W280" i="9"/>
  <c r="Z281" i="8"/>
  <c r="U281" i="8"/>
  <c r="H280" i="15"/>
  <c r="T280" i="15"/>
  <c r="L280" i="15"/>
  <c r="N280" i="15"/>
  <c r="I281" i="8"/>
  <c r="E281" i="11"/>
  <c r="J281" i="11" s="1"/>
  <c r="V270" i="11"/>
  <c r="E281" i="10"/>
  <c r="Z280" i="9"/>
  <c r="Z38" i="9" s="1"/>
  <c r="M281" i="8"/>
  <c r="J281" i="8"/>
  <c r="T260" i="9"/>
  <c r="O281" i="8"/>
  <c r="M280" i="11"/>
  <c r="U280" i="9"/>
  <c r="S281" i="8"/>
  <c r="R281" i="8"/>
  <c r="U280" i="15"/>
  <c r="S280" i="15"/>
  <c r="V280" i="15"/>
  <c r="E281" i="9"/>
  <c r="W281" i="9" s="1"/>
  <c r="H280" i="9"/>
  <c r="J280" i="10"/>
  <c r="J38" i="10" s="1"/>
  <c r="R280" i="9"/>
  <c r="R38" i="9" s="1"/>
  <c r="V280" i="9"/>
  <c r="V38" i="9" s="1"/>
  <c r="Z280" i="10"/>
  <c r="Z38" i="10" s="1"/>
  <c r="T280" i="10"/>
  <c r="T38" i="10" s="1"/>
  <c r="T213" i="10"/>
  <c r="V213" i="10"/>
  <c r="K280" i="10"/>
  <c r="K38" i="10" s="1"/>
  <c r="O280" i="9"/>
  <c r="O38" i="9" s="1"/>
  <c r="X280" i="9"/>
  <c r="S280" i="10"/>
  <c r="O280" i="10"/>
  <c r="O38" i="10" s="1"/>
  <c r="Z213" i="10"/>
  <c r="Q213" i="10"/>
  <c r="M280" i="9"/>
  <c r="P280" i="9"/>
  <c r="P38" i="9" s="1"/>
  <c r="R280" i="10"/>
  <c r="R38" i="10" s="1"/>
  <c r="W280" i="10"/>
  <c r="W38" i="10" s="1"/>
  <c r="P213" i="10"/>
  <c r="L213" i="10"/>
  <c r="K213" i="10"/>
  <c r="G280" i="9"/>
  <c r="G38" i="9" s="1"/>
  <c r="N280" i="9"/>
  <c r="L280" i="10"/>
  <c r="L38" i="10" s="1"/>
  <c r="N280" i="10"/>
  <c r="N38" i="10" s="1"/>
  <c r="Y213" i="10"/>
  <c r="X213" i="10"/>
  <c r="N213" i="10"/>
  <c r="J280" i="11"/>
  <c r="Y280" i="11"/>
  <c r="S280" i="11"/>
  <c r="G280" i="11"/>
  <c r="U270" i="10"/>
  <c r="U28" i="10" s="1"/>
  <c r="T280" i="11"/>
  <c r="L280" i="11"/>
  <c r="F259" i="10"/>
  <c r="I280" i="11"/>
  <c r="R280" i="11"/>
  <c r="Z280" i="11"/>
  <c r="R260" i="9"/>
  <c r="Q260" i="9"/>
  <c r="O260" i="9"/>
  <c r="L260" i="9"/>
  <c r="S260" i="9"/>
  <c r="S18" i="9" s="1"/>
  <c r="Y260" i="9"/>
  <c r="Y18" i="9" s="1"/>
  <c r="K260" i="9"/>
  <c r="P260" i="9"/>
  <c r="P18" i="9" s="1"/>
  <c r="S270" i="10"/>
  <c r="S28" i="10" s="1"/>
  <c r="R270" i="10"/>
  <c r="R28" i="10" s="1"/>
  <c r="Z270" i="10"/>
  <c r="Z28" i="10" s="1"/>
  <c r="G270" i="10"/>
  <c r="G28" i="10" s="1"/>
  <c r="Q270" i="10"/>
  <c r="Q28" i="10" s="1"/>
  <c r="T270" i="10"/>
  <c r="T28" i="10" s="1"/>
  <c r="Y270" i="10"/>
  <c r="Y28" i="10" s="1"/>
  <c r="W270" i="10"/>
  <c r="W28" i="10" s="1"/>
  <c r="P270" i="10"/>
  <c r="P28" i="10" s="1"/>
  <c r="K270" i="10"/>
  <c r="K28" i="10" s="1"/>
  <c r="I260" i="9"/>
  <c r="H260" i="9"/>
  <c r="Z260" i="9"/>
  <c r="K17" i="10"/>
  <c r="F17" i="10" s="1"/>
  <c r="O270" i="10"/>
  <c r="O28" i="10" s="1"/>
  <c r="U260" i="9"/>
  <c r="W260" i="9"/>
  <c r="W18" i="9" s="1"/>
  <c r="N260" i="9"/>
  <c r="G260" i="9"/>
  <c r="M270" i="10"/>
  <c r="M28" i="10" s="1"/>
  <c r="E271" i="10"/>
  <c r="S271" i="10" s="1"/>
  <c r="S29" i="10" s="1"/>
  <c r="M260" i="9"/>
  <c r="M18" i="9" s="1"/>
  <c r="J260" i="9"/>
  <c r="V260" i="9"/>
  <c r="V18" i="9" s="1"/>
  <c r="N270" i="10"/>
  <c r="N28" i="10" s="1"/>
  <c r="H270" i="10"/>
  <c r="J270" i="10"/>
  <c r="J28" i="10" s="1"/>
  <c r="X270" i="10"/>
  <c r="X28" i="10" s="1"/>
  <c r="L270" i="10"/>
  <c r="L28" i="10" s="1"/>
  <c r="V270" i="10"/>
  <c r="V28" i="10" s="1"/>
  <c r="L271" i="9"/>
  <c r="O271" i="9"/>
  <c r="N271" i="9"/>
  <c r="M271" i="9"/>
  <c r="X271" i="9"/>
  <c r="R271" i="9"/>
  <c r="S271" i="9"/>
  <c r="K271" i="9"/>
  <c r="T271" i="9"/>
  <c r="J271" i="9"/>
  <c r="V271" i="9"/>
  <c r="I271" i="9"/>
  <c r="Y271" i="9"/>
  <c r="U271" i="9"/>
  <c r="Z271" i="9"/>
  <c r="H271" i="9"/>
  <c r="Q271" i="9"/>
  <c r="P271" i="9"/>
  <c r="G271" i="9"/>
  <c r="W271" i="9"/>
  <c r="E261" i="10"/>
  <c r="S261" i="10" s="1"/>
  <c r="F259" i="9"/>
  <c r="T270" i="9"/>
  <c r="T28" i="9" s="1"/>
  <c r="O270" i="9"/>
  <c r="O28" i="9" s="1"/>
  <c r="L270" i="9"/>
  <c r="G270" i="9"/>
  <c r="G28" i="9" s="1"/>
  <c r="P270" i="9"/>
  <c r="P28" i="9" s="1"/>
  <c r="W270" i="9"/>
  <c r="W28" i="9" s="1"/>
  <c r="H270" i="9"/>
  <c r="M270" i="9"/>
  <c r="M28" i="9" s="1"/>
  <c r="K270" i="9"/>
  <c r="X270" i="9"/>
  <c r="X28" i="9" s="1"/>
  <c r="Y270" i="9"/>
  <c r="Y28" i="9" s="1"/>
  <c r="I270" i="9"/>
  <c r="N270" i="9"/>
  <c r="N28" i="9" s="1"/>
  <c r="V270" i="9"/>
  <c r="V28" i="9" s="1"/>
  <c r="J270" i="9"/>
  <c r="U270" i="9"/>
  <c r="U28" i="9" s="1"/>
  <c r="R270" i="9"/>
  <c r="R28" i="9" s="1"/>
  <c r="S270" i="9"/>
  <c r="S28" i="9" s="1"/>
  <c r="Z270" i="9"/>
  <c r="Z28" i="9" s="1"/>
  <c r="Q270" i="9"/>
  <c r="Q28" i="9" s="1"/>
  <c r="S65" i="15"/>
  <c r="G75" i="15"/>
  <c r="F75" i="15" s="1"/>
  <c r="K41" i="12" s="1"/>
  <c r="K84" i="12" s="1"/>
  <c r="G65" i="15"/>
  <c r="G37" i="11"/>
  <c r="G228" i="11"/>
  <c r="F228" i="11" s="1"/>
  <c r="F64" i="12" s="1"/>
  <c r="J65" i="15"/>
  <c r="U65" i="15"/>
  <c r="F10" i="15"/>
  <c r="G37" i="15"/>
  <c r="G270" i="15"/>
  <c r="F238" i="9"/>
  <c r="I26" i="15"/>
  <c r="G238" i="11"/>
  <c r="F238" i="11" s="1"/>
  <c r="F74" i="12" s="1"/>
  <c r="F55" i="15"/>
  <c r="K21" i="12" s="1"/>
  <c r="K64" i="12" s="1"/>
  <c r="G123" i="9"/>
  <c r="F123" i="9" s="1"/>
  <c r="G20" i="11"/>
  <c r="G260" i="11"/>
  <c r="F13" i="15"/>
  <c r="W20" i="15"/>
  <c r="F227" i="15"/>
  <c r="N63" i="12" s="1"/>
  <c r="F237" i="15"/>
  <c r="N73" i="12" s="1"/>
  <c r="F14" i="15"/>
  <c r="N20" i="15"/>
  <c r="F247" i="15"/>
  <c r="N83" i="12" s="1"/>
  <c r="G260" i="15"/>
  <c r="H20" i="15"/>
  <c r="R20" i="15"/>
  <c r="K20" i="15"/>
  <c r="G110" i="9"/>
  <c r="G110" i="15" s="1"/>
  <c r="G143" i="15" s="1"/>
  <c r="S109" i="15"/>
  <c r="S142" i="15" s="1"/>
  <c r="T109" i="15"/>
  <c r="T142" i="15" s="1"/>
  <c r="V109" i="15"/>
  <c r="V142" i="15" s="1"/>
  <c r="U109" i="15"/>
  <c r="U142" i="15" s="1"/>
  <c r="W109" i="15"/>
  <c r="W142" i="15" s="1"/>
  <c r="Q109" i="15"/>
  <c r="Q142" i="15" s="1"/>
  <c r="N111" i="15"/>
  <c r="N144" i="15" s="1"/>
  <c r="N40" i="15" s="1"/>
  <c r="O111" i="15"/>
  <c r="O144" i="15" s="1"/>
  <c r="O40" i="15" s="1"/>
  <c r="U110" i="15"/>
  <c r="U143" i="15" s="1"/>
  <c r="V111" i="15"/>
  <c r="V144" i="15" s="1"/>
  <c r="V40" i="15" s="1"/>
  <c r="Y109" i="15"/>
  <c r="Y142" i="15" s="1"/>
  <c r="T111" i="15"/>
  <c r="T144" i="15" s="1"/>
  <c r="T40" i="15" s="1"/>
  <c r="Z109" i="15"/>
  <c r="Z142" i="15" s="1"/>
  <c r="G109" i="15"/>
  <c r="G142" i="15" s="1"/>
  <c r="R109" i="15"/>
  <c r="R142" i="15" s="1"/>
  <c r="Q110" i="15"/>
  <c r="Q143" i="15" s="1"/>
  <c r="O110" i="15"/>
  <c r="O143" i="15" s="1"/>
  <c r="L111" i="15"/>
  <c r="L144" i="15" s="1"/>
  <c r="L40" i="15" s="1"/>
  <c r="M110" i="15"/>
  <c r="M143" i="15" s="1"/>
  <c r="M109" i="15"/>
  <c r="M142" i="15" s="1"/>
  <c r="K109" i="15"/>
  <c r="K142" i="15" s="1"/>
  <c r="P110" i="15"/>
  <c r="P143" i="15" s="1"/>
  <c r="U111" i="15"/>
  <c r="U144" i="15" s="1"/>
  <c r="U40" i="15" s="1"/>
  <c r="Y110" i="15"/>
  <c r="Y143" i="15" s="1"/>
  <c r="J109" i="15"/>
  <c r="J142" i="15" s="1"/>
  <c r="X109" i="15"/>
  <c r="X142" i="15" s="1"/>
  <c r="X111" i="15"/>
  <c r="X144" i="15" s="1"/>
  <c r="X40" i="15" s="1"/>
  <c r="J111" i="15"/>
  <c r="J144" i="15" s="1"/>
  <c r="J40" i="15" s="1"/>
  <c r="K111" i="15"/>
  <c r="K144" i="15" s="1"/>
  <c r="K40" i="15" s="1"/>
  <c r="T110" i="15"/>
  <c r="T143" i="15" s="1"/>
  <c r="G111" i="15"/>
  <c r="M111" i="15"/>
  <c r="M144" i="15" s="1"/>
  <c r="M40" i="15" s="1"/>
  <c r="H111" i="15"/>
  <c r="H144" i="15" s="1"/>
  <c r="Z110" i="15"/>
  <c r="Z143" i="15" s="1"/>
  <c r="O109" i="15"/>
  <c r="O142" i="15" s="1"/>
  <c r="P109" i="15"/>
  <c r="P142" i="15" s="1"/>
  <c r="Z111" i="15"/>
  <c r="Z144" i="15" s="1"/>
  <c r="Z40" i="15" s="1"/>
  <c r="W110" i="15"/>
  <c r="W143" i="15" s="1"/>
  <c r="N110" i="15"/>
  <c r="N143" i="15" s="1"/>
  <c r="S111" i="15"/>
  <c r="S144" i="15" s="1"/>
  <c r="S40" i="15" s="1"/>
  <c r="G109" i="11"/>
  <c r="G142" i="11" s="1"/>
  <c r="N109" i="15"/>
  <c r="N142" i="15" s="1"/>
  <c r="L109" i="15"/>
  <c r="L142" i="15" s="1"/>
  <c r="X110" i="15"/>
  <c r="X143" i="15" s="1"/>
  <c r="Q111" i="15"/>
  <c r="Q144" i="15" s="1"/>
  <c r="Q40" i="15" s="1"/>
  <c r="V110" i="15"/>
  <c r="V143" i="15" s="1"/>
  <c r="W111" i="15"/>
  <c r="W144" i="15" s="1"/>
  <c r="W40" i="15" s="1"/>
  <c r="R111" i="15"/>
  <c r="R144" i="15" s="1"/>
  <c r="R40" i="15" s="1"/>
  <c r="P111" i="15"/>
  <c r="P144" i="15" s="1"/>
  <c r="P40" i="15" s="1"/>
  <c r="R110" i="15"/>
  <c r="R143" i="15" s="1"/>
  <c r="I111" i="15"/>
  <c r="I144" i="15" s="1"/>
  <c r="I40" i="15" s="1"/>
  <c r="G111" i="11"/>
  <c r="G144" i="11" s="1"/>
  <c r="G40" i="11" s="1"/>
  <c r="Y111" i="15"/>
  <c r="Y144" i="15" s="1"/>
  <c r="Y40" i="15" s="1"/>
  <c r="S110" i="15"/>
  <c r="S143" i="15" s="1"/>
  <c r="J110" i="15"/>
  <c r="J143" i="15" s="1"/>
  <c r="G248" i="11"/>
  <c r="O65" i="15"/>
  <c r="T20" i="15"/>
  <c r="F141" i="9"/>
  <c r="G37" i="9"/>
  <c r="X188" i="10"/>
  <c r="Z188" i="9"/>
  <c r="J20" i="15"/>
  <c r="V20" i="15"/>
  <c r="G204" i="15"/>
  <c r="F171" i="15"/>
  <c r="M75" i="12" s="1"/>
  <c r="M65" i="15"/>
  <c r="K65" i="15"/>
  <c r="F66" i="15"/>
  <c r="K32" i="12" s="1"/>
  <c r="K75" i="12" s="1"/>
  <c r="I20" i="15"/>
  <c r="G200" i="15"/>
  <c r="F200" i="15" s="1"/>
  <c r="M28" i="12" s="1"/>
  <c r="F167" i="15"/>
  <c r="M71" i="12" s="1"/>
  <c r="F236" i="15"/>
  <c r="N72" i="12" s="1"/>
  <c r="I188" i="10"/>
  <c r="G100" i="9"/>
  <c r="G100" i="15" s="1"/>
  <c r="G133" i="15" s="1"/>
  <c r="G98" i="11"/>
  <c r="G131" i="11" s="1"/>
  <c r="G27" i="11" s="1"/>
  <c r="G97" i="11"/>
  <c r="G130" i="11" s="1"/>
  <c r="G26" i="11" s="1"/>
  <c r="G99" i="11"/>
  <c r="G132" i="11" s="1"/>
  <c r="G102" i="15"/>
  <c r="G135" i="15" s="1"/>
  <c r="G31" i="15" s="1"/>
  <c r="G97" i="15"/>
  <c r="G130" i="15" s="1"/>
  <c r="G101" i="11"/>
  <c r="G134" i="11" s="1"/>
  <c r="G30" i="11" s="1"/>
  <c r="G102" i="11"/>
  <c r="G135" i="11" s="1"/>
  <c r="G31" i="11" s="1"/>
  <c r="G103" i="15"/>
  <c r="G136" i="15" s="1"/>
  <c r="G32" i="15" s="1"/>
  <c r="G103" i="11"/>
  <c r="G136" i="11" s="1"/>
  <c r="G32" i="11" s="1"/>
  <c r="G99" i="15"/>
  <c r="G132" i="15" s="1"/>
  <c r="G98" i="15"/>
  <c r="G131" i="15" s="1"/>
  <c r="G101" i="15"/>
  <c r="Z97" i="15"/>
  <c r="Z130" i="15" s="1"/>
  <c r="Z26" i="15" s="1"/>
  <c r="T101" i="15"/>
  <c r="T134" i="15" s="1"/>
  <c r="T30" i="15" s="1"/>
  <c r="H101" i="15"/>
  <c r="H134" i="15" s="1"/>
  <c r="I101" i="15"/>
  <c r="I134" i="15" s="1"/>
  <c r="I30" i="15" s="1"/>
  <c r="K98" i="15"/>
  <c r="K131" i="15" s="1"/>
  <c r="K27" i="15" s="1"/>
  <c r="W99" i="15"/>
  <c r="W132" i="15" s="1"/>
  <c r="L99" i="15"/>
  <c r="L132" i="15" s="1"/>
  <c r="J98" i="15"/>
  <c r="J131" i="15" s="1"/>
  <c r="J27" i="15" s="1"/>
  <c r="M101" i="15"/>
  <c r="M134" i="15" s="1"/>
  <c r="M30" i="15" s="1"/>
  <c r="V101" i="15"/>
  <c r="V134" i="15" s="1"/>
  <c r="V30" i="15" s="1"/>
  <c r="P99" i="15"/>
  <c r="P132" i="15" s="1"/>
  <c r="W98" i="15"/>
  <c r="W131" i="15" s="1"/>
  <c r="W27" i="15" s="1"/>
  <c r="X97" i="15"/>
  <c r="X130" i="15" s="1"/>
  <c r="X26" i="15" s="1"/>
  <c r="K99" i="15"/>
  <c r="K132" i="15" s="1"/>
  <c r="V98" i="15"/>
  <c r="V131" i="15" s="1"/>
  <c r="V27" i="15" s="1"/>
  <c r="Z98" i="15"/>
  <c r="Z131" i="15" s="1"/>
  <c r="Z27" i="15" s="1"/>
  <c r="Y101" i="15"/>
  <c r="Y134" i="15" s="1"/>
  <c r="Y30" i="15" s="1"/>
  <c r="P101" i="15"/>
  <c r="P134" i="15" s="1"/>
  <c r="P30" i="15" s="1"/>
  <c r="T99" i="15"/>
  <c r="T132" i="15" s="1"/>
  <c r="K101" i="15"/>
  <c r="K134" i="15" s="1"/>
  <c r="K30" i="15" s="1"/>
  <c r="L98" i="15"/>
  <c r="L131" i="15" s="1"/>
  <c r="L27" i="15" s="1"/>
  <c r="P98" i="15"/>
  <c r="P131" i="15" s="1"/>
  <c r="P27" i="15" s="1"/>
  <c r="R97" i="15"/>
  <c r="R130" i="15" s="1"/>
  <c r="R26" i="15" s="1"/>
  <c r="R99" i="15"/>
  <c r="R132" i="15" s="1"/>
  <c r="J97" i="15"/>
  <c r="J130" i="15" s="1"/>
  <c r="J26" i="15" s="1"/>
  <c r="O99" i="15"/>
  <c r="O132" i="15" s="1"/>
  <c r="M99" i="15"/>
  <c r="M132" i="15" s="1"/>
  <c r="O98" i="15"/>
  <c r="O131" i="15" s="1"/>
  <c r="O27" i="15" s="1"/>
  <c r="K97" i="15"/>
  <c r="K130" i="15" s="1"/>
  <c r="K26" i="15" s="1"/>
  <c r="X98" i="15"/>
  <c r="X131" i="15" s="1"/>
  <c r="X27" i="15" s="1"/>
  <c r="T97" i="15"/>
  <c r="T130" i="15" s="1"/>
  <c r="T26" i="15" s="1"/>
  <c r="L101" i="15"/>
  <c r="L134" i="15" s="1"/>
  <c r="L30" i="15" s="1"/>
  <c r="Q101" i="15"/>
  <c r="Q134" i="15" s="1"/>
  <c r="Q30" i="15" s="1"/>
  <c r="Z101" i="15"/>
  <c r="Z134" i="15" s="1"/>
  <c r="Z30" i="15" s="1"/>
  <c r="U97" i="15"/>
  <c r="U130" i="15" s="1"/>
  <c r="U26" i="15" s="1"/>
  <c r="Q97" i="15"/>
  <c r="Q130" i="15" s="1"/>
  <c r="Q26" i="15" s="1"/>
  <c r="W97" i="15"/>
  <c r="W130" i="15" s="1"/>
  <c r="W26" i="15" s="1"/>
  <c r="X101" i="15"/>
  <c r="X134" i="15" s="1"/>
  <c r="X30" i="15" s="1"/>
  <c r="O101" i="15"/>
  <c r="O134" i="15" s="1"/>
  <c r="O30" i="15" s="1"/>
  <c r="Q99" i="15"/>
  <c r="Q132" i="15" s="1"/>
  <c r="Z99" i="15"/>
  <c r="Z132" i="15" s="1"/>
  <c r="Y99" i="15"/>
  <c r="Y132" i="15" s="1"/>
  <c r="N97" i="15"/>
  <c r="N130" i="15" s="1"/>
  <c r="N26" i="15" s="1"/>
  <c r="S98" i="15"/>
  <c r="S131" i="15" s="1"/>
  <c r="S27" i="15" s="1"/>
  <c r="Y97" i="15"/>
  <c r="Y130" i="15" s="1"/>
  <c r="Y26" i="15" s="1"/>
  <c r="P97" i="15"/>
  <c r="P130" i="15" s="1"/>
  <c r="P26" i="15" s="1"/>
  <c r="Q98" i="15"/>
  <c r="Q131" i="15" s="1"/>
  <c r="Q27" i="15" s="1"/>
  <c r="K100" i="15"/>
  <c r="K133" i="15" s="1"/>
  <c r="U101" i="15"/>
  <c r="U134" i="15" s="1"/>
  <c r="U30" i="15" s="1"/>
  <c r="V99" i="15"/>
  <c r="V132" i="15" s="1"/>
  <c r="W101" i="15"/>
  <c r="W134" i="15" s="1"/>
  <c r="W30" i="15" s="1"/>
  <c r="R101" i="15"/>
  <c r="R134" i="15" s="1"/>
  <c r="R30" i="15" s="1"/>
  <c r="J101" i="15"/>
  <c r="J134" i="15" s="1"/>
  <c r="J30" i="15" s="1"/>
  <c r="J99" i="15"/>
  <c r="J132" i="15" s="1"/>
  <c r="L97" i="15"/>
  <c r="L130" i="15" s="1"/>
  <c r="L26" i="15" s="1"/>
  <c r="U99" i="15"/>
  <c r="U132" i="15" s="1"/>
  <c r="S101" i="15"/>
  <c r="S134" i="15" s="1"/>
  <c r="S30" i="15" s="1"/>
  <c r="S97" i="15"/>
  <c r="S130" i="15" s="1"/>
  <c r="S26" i="15" s="1"/>
  <c r="O97" i="15"/>
  <c r="O130" i="15" s="1"/>
  <c r="O26" i="15" s="1"/>
  <c r="R98" i="15"/>
  <c r="R131" i="15" s="1"/>
  <c r="R27" i="15" s="1"/>
  <c r="M98" i="15"/>
  <c r="M131" i="15" s="1"/>
  <c r="M27" i="15" s="1"/>
  <c r="Y98" i="15"/>
  <c r="Y131" i="15" s="1"/>
  <c r="Y27" i="15" s="1"/>
  <c r="M97" i="15"/>
  <c r="M130" i="15" s="1"/>
  <c r="M26" i="15" s="1"/>
  <c r="T98" i="15"/>
  <c r="T131" i="15" s="1"/>
  <c r="T27" i="15" s="1"/>
  <c r="V97" i="15"/>
  <c r="V130" i="15" s="1"/>
  <c r="V26" i="15" s="1"/>
  <c r="N99" i="15"/>
  <c r="N132" i="15" s="1"/>
  <c r="T100" i="15"/>
  <c r="T133" i="15" s="1"/>
  <c r="X99" i="15"/>
  <c r="X132" i="15" s="1"/>
  <c r="J100" i="15"/>
  <c r="J133" i="15" s="1"/>
  <c r="N101" i="15"/>
  <c r="N134" i="15" s="1"/>
  <c r="N30" i="15" s="1"/>
  <c r="S99" i="15"/>
  <c r="S132" i="15" s="1"/>
  <c r="U98" i="15"/>
  <c r="U131" i="15" s="1"/>
  <c r="U27" i="15" s="1"/>
  <c r="N98" i="15"/>
  <c r="N131" i="15" s="1"/>
  <c r="N27" i="15" s="1"/>
  <c r="S100" i="15"/>
  <c r="S133" i="15" s="1"/>
  <c r="R100" i="15"/>
  <c r="R133" i="15" s="1"/>
  <c r="U100" i="15"/>
  <c r="U133" i="15" s="1"/>
  <c r="P100" i="15"/>
  <c r="P133" i="15" s="1"/>
  <c r="W100" i="15"/>
  <c r="W133" i="15" s="1"/>
  <c r="O100" i="15"/>
  <c r="O133" i="15" s="1"/>
  <c r="V100" i="15"/>
  <c r="V133" i="15" s="1"/>
  <c r="X100" i="15"/>
  <c r="X133" i="15" s="1"/>
  <c r="N100" i="15"/>
  <c r="N133" i="15" s="1"/>
  <c r="Z100" i="15"/>
  <c r="Z133" i="15" s="1"/>
  <c r="Q100" i="15"/>
  <c r="Q133" i="15" s="1"/>
  <c r="L100" i="15"/>
  <c r="L133" i="15" s="1"/>
  <c r="Y100" i="15"/>
  <c r="Y133" i="15" s="1"/>
  <c r="M100" i="15"/>
  <c r="M133" i="15" s="1"/>
  <c r="R188" i="10"/>
  <c r="P188" i="9"/>
  <c r="G270" i="11"/>
  <c r="N65" i="15"/>
  <c r="Z20" i="15"/>
  <c r="H65" i="11"/>
  <c r="H188" i="10"/>
  <c r="Z188" i="10"/>
  <c r="I75" i="11"/>
  <c r="J280" i="15"/>
  <c r="F248" i="9"/>
  <c r="M20" i="15"/>
  <c r="G192" i="15"/>
  <c r="G248" i="15"/>
  <c r="G282" i="15"/>
  <c r="F282" i="15" s="1"/>
  <c r="N42" i="12" s="1"/>
  <c r="F249" i="15"/>
  <c r="N85" i="12" s="1"/>
  <c r="F228" i="9"/>
  <c r="G269" i="15"/>
  <c r="F269" i="15" s="1"/>
  <c r="N29" i="12" s="1"/>
  <c r="G272" i="15"/>
  <c r="F272" i="15" s="1"/>
  <c r="N32" i="12" s="1"/>
  <c r="F239" i="15"/>
  <c r="N75" i="12" s="1"/>
  <c r="G268" i="15"/>
  <c r="F268" i="15" s="1"/>
  <c r="N28" i="12" s="1"/>
  <c r="F235" i="15"/>
  <c r="N71" i="12" s="1"/>
  <c r="P65" i="15"/>
  <c r="W65" i="15"/>
  <c r="F62" i="15"/>
  <c r="K28" i="12" s="1"/>
  <c r="K71" i="12" s="1"/>
  <c r="F63" i="15"/>
  <c r="K29" i="12" s="1"/>
  <c r="K72" i="12" s="1"/>
  <c r="G90" i="15"/>
  <c r="G123" i="15" s="1"/>
  <c r="G90" i="11"/>
  <c r="G123" i="11" s="1"/>
  <c r="Q20" i="15"/>
  <c r="G180" i="15"/>
  <c r="G213" i="15" s="1"/>
  <c r="G214" i="15"/>
  <c r="F181" i="15"/>
  <c r="M85" i="12" s="1"/>
  <c r="G180" i="11"/>
  <c r="G213" i="11" s="1"/>
  <c r="F76" i="15"/>
  <c r="K42" i="12" s="1"/>
  <c r="K85" i="12" s="1"/>
  <c r="L20" i="15"/>
  <c r="H97" i="15"/>
  <c r="H130" i="15" s="1"/>
  <c r="Y20" i="15"/>
  <c r="G262" i="15"/>
  <c r="F262" i="15" s="1"/>
  <c r="N22" i="12" s="1"/>
  <c r="F229" i="15"/>
  <c r="N65" i="12" s="1"/>
  <c r="R65" i="15"/>
  <c r="V65" i="15"/>
  <c r="O20" i="15"/>
  <c r="K188" i="10"/>
  <c r="P188" i="10"/>
  <c r="K110" i="15"/>
  <c r="K143" i="15" s="1"/>
  <c r="P20" i="15"/>
  <c r="G194" i="15"/>
  <c r="F161" i="15"/>
  <c r="M65" i="12" s="1"/>
  <c r="G124" i="15"/>
  <c r="F124" i="15" s="1"/>
  <c r="L22" i="12" s="1"/>
  <c r="F91" i="15"/>
  <c r="L65" i="12" s="1"/>
  <c r="S20" i="15"/>
  <c r="X20" i="15"/>
  <c r="G201" i="15"/>
  <c r="F201" i="15" s="1"/>
  <c r="M29" i="12" s="1"/>
  <c r="F168" i="15"/>
  <c r="M72" i="12" s="1"/>
  <c r="X65" i="11"/>
  <c r="F74" i="15"/>
  <c r="K40" i="12" s="1"/>
  <c r="K83" i="12" s="1"/>
  <c r="G202" i="15"/>
  <c r="F202" i="15" s="1"/>
  <c r="M30" i="12" s="1"/>
  <c r="F169" i="15"/>
  <c r="M73" i="12" s="1"/>
  <c r="V180" i="15"/>
  <c r="V213" i="15" s="1"/>
  <c r="F64" i="15"/>
  <c r="K30" i="12" s="1"/>
  <c r="K73" i="12" s="1"/>
  <c r="U20" i="15"/>
  <c r="J22" i="9"/>
  <c r="F274" i="9"/>
  <c r="F238" i="15"/>
  <c r="N74" i="12" s="1"/>
  <c r="F280" i="8"/>
  <c r="F118" i="10"/>
  <c r="F118" i="9"/>
  <c r="F31" i="10"/>
  <c r="N18" i="10"/>
  <c r="T22" i="10"/>
  <c r="N170" i="9"/>
  <c r="N170" i="15" s="1"/>
  <c r="N203" i="15" s="1"/>
  <c r="G165" i="11"/>
  <c r="G198" i="11" s="1"/>
  <c r="G24" i="11" s="1"/>
  <c r="G165" i="15"/>
  <c r="G198" i="15" s="1"/>
  <c r="G24" i="15" s="1"/>
  <c r="V255" i="9"/>
  <c r="V13" i="9" s="1"/>
  <c r="G255" i="9"/>
  <c r="G13" i="9" s="1"/>
  <c r="E261" i="15"/>
  <c r="G261" i="15" s="1"/>
  <c r="G261" i="8"/>
  <c r="G19" i="8" s="1"/>
  <c r="M209" i="10"/>
  <c r="M35" i="10" s="1"/>
  <c r="G209" i="10"/>
  <c r="G35" i="10" s="1"/>
  <c r="T265" i="10"/>
  <c r="T23" i="10" s="1"/>
  <c r="G265" i="10"/>
  <c r="G23" i="10" s="1"/>
  <c r="Q261" i="9"/>
  <c r="G261" i="9"/>
  <c r="R276" i="9"/>
  <c r="G276" i="9"/>
  <c r="G34" i="9" s="1"/>
  <c r="O276" i="10"/>
  <c r="G276" i="10"/>
  <c r="Y188" i="10"/>
  <c r="G188" i="10"/>
  <c r="E271" i="15"/>
  <c r="G271" i="15" s="1"/>
  <c r="G271" i="8"/>
  <c r="G29" i="8" s="1"/>
  <c r="Y209" i="9"/>
  <c r="Y35" i="9" s="1"/>
  <c r="G209" i="9"/>
  <c r="G35" i="9" s="1"/>
  <c r="K208" i="10"/>
  <c r="G208" i="10"/>
  <c r="W255" i="10"/>
  <c r="W13" i="10" s="1"/>
  <c r="G255" i="10"/>
  <c r="G13" i="10" s="1"/>
  <c r="N33" i="9"/>
  <c r="J265" i="9"/>
  <c r="J23" i="9" s="1"/>
  <c r="G265" i="9"/>
  <c r="G23" i="9" s="1"/>
  <c r="T188" i="9"/>
  <c r="G188" i="9"/>
  <c r="F274" i="10"/>
  <c r="F278" i="10"/>
  <c r="F143" i="10"/>
  <c r="F133" i="10"/>
  <c r="F123" i="10"/>
  <c r="F65" i="10"/>
  <c r="F75" i="10"/>
  <c r="F263" i="10"/>
  <c r="F275" i="10"/>
  <c r="F129" i="10"/>
  <c r="F268" i="10"/>
  <c r="F279" i="10"/>
  <c r="F282" i="10"/>
  <c r="F277" i="10"/>
  <c r="F264" i="9"/>
  <c r="F264" i="10"/>
  <c r="F269" i="10"/>
  <c r="F128" i="10"/>
  <c r="F87" i="15"/>
  <c r="L61" i="12" s="1"/>
  <c r="F228" i="15"/>
  <c r="N64" i="12" s="1"/>
  <c r="F126" i="15"/>
  <c r="L24" i="12" s="1"/>
  <c r="F246" i="15"/>
  <c r="N82" i="12" s="1"/>
  <c r="F259" i="15"/>
  <c r="N19" i="12" s="1"/>
  <c r="F232" i="15"/>
  <c r="N68" i="12" s="1"/>
  <c r="F69" i="15"/>
  <c r="K35" i="12" s="1"/>
  <c r="K78" i="12" s="1"/>
  <c r="F242" i="15"/>
  <c r="N78" i="12" s="1"/>
  <c r="F96" i="15"/>
  <c r="L70" i="12" s="1"/>
  <c r="F95" i="15"/>
  <c r="L69" i="12" s="1"/>
  <c r="F71" i="15"/>
  <c r="K37" i="12" s="1"/>
  <c r="K80" i="12" s="1"/>
  <c r="F72" i="15"/>
  <c r="K38" i="12" s="1"/>
  <c r="K81" i="12" s="1"/>
  <c r="F244" i="15"/>
  <c r="N80" i="12" s="1"/>
  <c r="H209" i="15"/>
  <c r="F209" i="15" s="1"/>
  <c r="M37" i="12" s="1"/>
  <c r="F176" i="15"/>
  <c r="M80" i="12" s="1"/>
  <c r="F164" i="15"/>
  <c r="M68" i="12" s="1"/>
  <c r="H210" i="15"/>
  <c r="F210" i="15" s="1"/>
  <c r="M38" i="12" s="1"/>
  <c r="F177" i="15"/>
  <c r="M81" i="12" s="1"/>
  <c r="F264" i="15"/>
  <c r="N24" i="12" s="1"/>
  <c r="F60" i="15"/>
  <c r="K26" i="12" s="1"/>
  <c r="K69" i="12" s="1"/>
  <c r="F67" i="15"/>
  <c r="K33" i="12" s="1"/>
  <c r="K76" i="12" s="1"/>
  <c r="H206" i="15"/>
  <c r="F206" i="15" s="1"/>
  <c r="M34" i="12" s="1"/>
  <c r="F173" i="15"/>
  <c r="M77" i="12" s="1"/>
  <c r="F240" i="15"/>
  <c r="N76" i="12" s="1"/>
  <c r="F241" i="15"/>
  <c r="N77" i="12" s="1"/>
  <c r="F178" i="15"/>
  <c r="M82" i="12" s="1"/>
  <c r="F234" i="15"/>
  <c r="N70" i="12" s="1"/>
  <c r="F172" i="15"/>
  <c r="M76" i="12" s="1"/>
  <c r="F73" i="15"/>
  <c r="K39" i="12" s="1"/>
  <c r="K82" i="12" s="1"/>
  <c r="F233" i="15"/>
  <c r="N69" i="12" s="1"/>
  <c r="F245" i="15"/>
  <c r="N81" i="12" s="1"/>
  <c r="F243" i="15"/>
  <c r="N79" i="12" s="1"/>
  <c r="H199" i="15"/>
  <c r="F199" i="15" s="1"/>
  <c r="M27" i="12" s="1"/>
  <c r="F166" i="15"/>
  <c r="M70" i="12" s="1"/>
  <c r="F174" i="15"/>
  <c r="M78" i="12" s="1"/>
  <c r="F68" i="15"/>
  <c r="K34" i="12" s="1"/>
  <c r="K77" i="12" s="1"/>
  <c r="F94" i="15"/>
  <c r="L68" i="12" s="1"/>
  <c r="F189" i="10"/>
  <c r="F192" i="10"/>
  <c r="F180" i="10"/>
  <c r="F207" i="10"/>
  <c r="F37" i="10"/>
  <c r="F195" i="10"/>
  <c r="F200" i="10"/>
  <c r="F198" i="10"/>
  <c r="F212" i="10"/>
  <c r="F201" i="10"/>
  <c r="F187" i="10"/>
  <c r="F170" i="10"/>
  <c r="F160" i="10"/>
  <c r="F32" i="10"/>
  <c r="F196" i="10"/>
  <c r="F210" i="10"/>
  <c r="F187" i="9"/>
  <c r="F199" i="10"/>
  <c r="F197" i="10"/>
  <c r="F214" i="10"/>
  <c r="F206" i="8"/>
  <c r="F11" i="10"/>
  <c r="F54" i="11"/>
  <c r="C20" i="12" s="1"/>
  <c r="C63" i="12" s="1"/>
  <c r="F72" i="11"/>
  <c r="C38" i="12" s="1"/>
  <c r="C81" i="12" s="1"/>
  <c r="F243" i="11"/>
  <c r="F79" i="12" s="1"/>
  <c r="F240" i="11"/>
  <c r="F76" i="12" s="1"/>
  <c r="F249" i="11"/>
  <c r="F85" i="12" s="1"/>
  <c r="F247" i="11"/>
  <c r="F83" i="12" s="1"/>
  <c r="F76" i="11"/>
  <c r="C42" i="12" s="1"/>
  <c r="C85" i="12" s="1"/>
  <c r="F246" i="11"/>
  <c r="F82" i="12" s="1"/>
  <c r="F232" i="11"/>
  <c r="F68" i="12" s="1"/>
  <c r="F227" i="11"/>
  <c r="F63" i="12" s="1"/>
  <c r="F235" i="11"/>
  <c r="F71" i="12" s="1"/>
  <c r="H259" i="11"/>
  <c r="F259" i="11" s="1"/>
  <c r="F19" i="12" s="1"/>
  <c r="F226" i="11"/>
  <c r="F62" i="12" s="1"/>
  <c r="F73" i="11"/>
  <c r="C39" i="12" s="1"/>
  <c r="C82" i="12" s="1"/>
  <c r="H128" i="11"/>
  <c r="F128" i="11" s="1"/>
  <c r="D26" i="12" s="1"/>
  <c r="F95" i="11"/>
  <c r="D69" i="12" s="1"/>
  <c r="F244" i="11"/>
  <c r="F80" i="12" s="1"/>
  <c r="F60" i="11"/>
  <c r="C26" i="12" s="1"/>
  <c r="C69" i="12" s="1"/>
  <c r="F242" i="11"/>
  <c r="F78" i="12" s="1"/>
  <c r="F66" i="11"/>
  <c r="C32" i="12" s="1"/>
  <c r="C75" i="12" s="1"/>
  <c r="F239" i="11"/>
  <c r="F75" i="12" s="1"/>
  <c r="F237" i="11"/>
  <c r="F73" i="12" s="1"/>
  <c r="H126" i="11"/>
  <c r="F126" i="11" s="1"/>
  <c r="D24" i="12" s="1"/>
  <c r="F93" i="11"/>
  <c r="D67" i="12" s="1"/>
  <c r="H125" i="11"/>
  <c r="F125" i="11" s="1"/>
  <c r="D23" i="12" s="1"/>
  <c r="F92" i="11"/>
  <c r="D66" i="12" s="1"/>
  <c r="H264" i="11"/>
  <c r="F264" i="11" s="1"/>
  <c r="F24" i="12" s="1"/>
  <c r="F231" i="11"/>
  <c r="F67" i="12" s="1"/>
  <c r="F62" i="11"/>
  <c r="C28" i="12" s="1"/>
  <c r="C71" i="12" s="1"/>
  <c r="F234" i="11"/>
  <c r="F70" i="12" s="1"/>
  <c r="F63" i="11"/>
  <c r="C29" i="12" s="1"/>
  <c r="C72" i="12" s="1"/>
  <c r="F236" i="11"/>
  <c r="F72" i="12" s="1"/>
  <c r="F258" i="11"/>
  <c r="F18" i="12" s="1"/>
  <c r="H263" i="11"/>
  <c r="F263" i="11" s="1"/>
  <c r="F23" i="12" s="1"/>
  <c r="F230" i="11"/>
  <c r="F66" i="12" s="1"/>
  <c r="H127" i="11"/>
  <c r="F127" i="11" s="1"/>
  <c r="D25" i="12" s="1"/>
  <c r="F94" i="11"/>
  <c r="D68" i="12" s="1"/>
  <c r="F233" i="11"/>
  <c r="F69" i="12" s="1"/>
  <c r="F55" i="11"/>
  <c r="C21" i="12" s="1"/>
  <c r="C64" i="12" s="1"/>
  <c r="F59" i="11"/>
  <c r="C25" i="12" s="1"/>
  <c r="C68" i="12" s="1"/>
  <c r="F118" i="11"/>
  <c r="D16" i="12" s="1"/>
  <c r="F57" i="11"/>
  <c r="C23" i="12" s="1"/>
  <c r="C66" i="12" s="1"/>
  <c r="F68" i="11"/>
  <c r="C34" i="12" s="1"/>
  <c r="C77" i="12" s="1"/>
  <c r="F245" i="11"/>
  <c r="F81" i="12" s="1"/>
  <c r="F153" i="11"/>
  <c r="E57" i="12" s="1"/>
  <c r="F229" i="11"/>
  <c r="F65" i="12" s="1"/>
  <c r="F241" i="11"/>
  <c r="F77" i="12" s="1"/>
  <c r="F91" i="11"/>
  <c r="D65" i="12" s="1"/>
  <c r="F61" i="11"/>
  <c r="C27" i="12" s="1"/>
  <c r="C70" i="12" s="1"/>
  <c r="F87" i="11"/>
  <c r="D61" i="12" s="1"/>
  <c r="H12" i="10"/>
  <c r="F12" i="10" s="1"/>
  <c r="F254" i="10"/>
  <c r="V188" i="10"/>
  <c r="W188" i="10"/>
  <c r="J188" i="10"/>
  <c r="Q188" i="10"/>
  <c r="M188" i="10"/>
  <c r="T188" i="10"/>
  <c r="F128" i="9"/>
  <c r="F275" i="9"/>
  <c r="F268" i="9"/>
  <c r="F32" i="9"/>
  <c r="F195" i="9"/>
  <c r="F282" i="9"/>
  <c r="L70" i="15"/>
  <c r="F197" i="9"/>
  <c r="F278" i="9"/>
  <c r="F214" i="9"/>
  <c r="F277" i="9"/>
  <c r="F129" i="9"/>
  <c r="F270" i="8"/>
  <c r="F196" i="9"/>
  <c r="F207" i="9"/>
  <c r="F279" i="9"/>
  <c r="F263" i="9"/>
  <c r="F260" i="8"/>
  <c r="F75" i="9"/>
  <c r="H12" i="9"/>
  <c r="F12" i="9" s="1"/>
  <c r="F254" i="9"/>
  <c r="H12" i="8"/>
  <c r="F186" i="8"/>
  <c r="H70" i="15"/>
  <c r="F65" i="9"/>
  <c r="H22" i="8"/>
  <c r="F22" i="8" s="1"/>
  <c r="F196" i="8"/>
  <c r="I88" i="15"/>
  <c r="I121" i="15" s="1"/>
  <c r="I17" i="15" s="1"/>
  <c r="F88" i="8"/>
  <c r="K188" i="9"/>
  <c r="Q70" i="15"/>
  <c r="T70" i="15"/>
  <c r="Y188" i="9"/>
  <c r="Z70" i="15"/>
  <c r="I70" i="15"/>
  <c r="W188" i="9"/>
  <c r="V188" i="9"/>
  <c r="B31" i="12"/>
  <c r="B74" i="12"/>
  <c r="S188" i="9"/>
  <c r="H98" i="15"/>
  <c r="I98" i="15"/>
  <c r="I131" i="15" s="1"/>
  <c r="I27" i="15" s="1"/>
  <c r="M188" i="9"/>
  <c r="O188" i="9"/>
  <c r="U188" i="9"/>
  <c r="N188" i="9"/>
  <c r="L188" i="9"/>
  <c r="B41" i="12"/>
  <c r="B84" i="12"/>
  <c r="R188" i="9"/>
  <c r="Q188" i="9"/>
  <c r="H209" i="10"/>
  <c r="Y270" i="11"/>
  <c r="I270" i="11"/>
  <c r="J270" i="11"/>
  <c r="Z209" i="10"/>
  <c r="Z35" i="10" s="1"/>
  <c r="Q23" i="15"/>
  <c r="R23" i="15"/>
  <c r="K209" i="10"/>
  <c r="K35" i="10" s="1"/>
  <c r="V209" i="10"/>
  <c r="V35" i="10" s="1"/>
  <c r="U209" i="10"/>
  <c r="U35" i="10" s="1"/>
  <c r="J23" i="15"/>
  <c r="P209" i="10"/>
  <c r="P35" i="10" s="1"/>
  <c r="Y209" i="10"/>
  <c r="Y35" i="10" s="1"/>
  <c r="M23" i="15"/>
  <c r="Y23" i="15"/>
  <c r="W23" i="15"/>
  <c r="N23" i="15"/>
  <c r="S70" i="15"/>
  <c r="X70" i="15"/>
  <c r="P23" i="15"/>
  <c r="H22" i="15"/>
  <c r="F22" i="15" s="1"/>
  <c r="Y25" i="15"/>
  <c r="H120" i="11"/>
  <c r="V23" i="15"/>
  <c r="O23" i="15"/>
  <c r="L23" i="15"/>
  <c r="S270" i="11"/>
  <c r="T270" i="11"/>
  <c r="Z270" i="11"/>
  <c r="Q270" i="11"/>
  <c r="O270" i="11"/>
  <c r="S23" i="15"/>
  <c r="T23" i="15"/>
  <c r="X23" i="15"/>
  <c r="H270" i="11"/>
  <c r="R270" i="11"/>
  <c r="P270" i="11"/>
  <c r="U270" i="11"/>
  <c r="K270" i="11"/>
  <c r="W270" i="11"/>
  <c r="X270" i="11"/>
  <c r="K23" i="15"/>
  <c r="N270" i="11"/>
  <c r="M270" i="11"/>
  <c r="T25" i="15"/>
  <c r="Z23" i="15"/>
  <c r="U23" i="15"/>
  <c r="H266" i="15"/>
  <c r="M25" i="15"/>
  <c r="H278" i="15"/>
  <c r="H129" i="15"/>
  <c r="F129" i="15" s="1"/>
  <c r="W209" i="10"/>
  <c r="W35" i="10" s="1"/>
  <c r="T209" i="10"/>
  <c r="T35" i="10" s="1"/>
  <c r="I23" i="15"/>
  <c r="H120" i="15"/>
  <c r="F120" i="15" s="1"/>
  <c r="N70" i="15"/>
  <c r="J70" i="15"/>
  <c r="R25" i="15"/>
  <c r="I25" i="15"/>
  <c r="S25" i="15"/>
  <c r="K25" i="15"/>
  <c r="H273" i="15"/>
  <c r="H274" i="15"/>
  <c r="X209" i="10"/>
  <c r="X35" i="10" s="1"/>
  <c r="S209" i="10"/>
  <c r="S35" i="10" s="1"/>
  <c r="H276" i="15"/>
  <c r="H128" i="15"/>
  <c r="O209" i="10"/>
  <c r="O35" i="10" s="1"/>
  <c r="L209" i="10"/>
  <c r="L35" i="10" s="1"/>
  <c r="W70" i="15"/>
  <c r="R70" i="15"/>
  <c r="N25" i="15"/>
  <c r="U25" i="15"/>
  <c r="O25" i="15"/>
  <c r="H279" i="15"/>
  <c r="H205" i="15"/>
  <c r="H265" i="15"/>
  <c r="U70" i="15"/>
  <c r="P25" i="15"/>
  <c r="W25" i="15"/>
  <c r="V25" i="15"/>
  <c r="H275" i="15"/>
  <c r="J209" i="10"/>
  <c r="J35" i="10" s="1"/>
  <c r="T104" i="15"/>
  <c r="T137" i="15" s="1"/>
  <c r="T33" i="15" s="1"/>
  <c r="I107" i="15"/>
  <c r="I140" i="15" s="1"/>
  <c r="I36" i="15" s="1"/>
  <c r="L108" i="15"/>
  <c r="L141" i="15" s="1"/>
  <c r="L37" i="15" s="1"/>
  <c r="L106" i="15"/>
  <c r="L139" i="15" s="1"/>
  <c r="L35" i="15" s="1"/>
  <c r="I103" i="15"/>
  <c r="I136" i="15" s="1"/>
  <c r="I32" i="15" s="1"/>
  <c r="K103" i="15"/>
  <c r="K136" i="15" s="1"/>
  <c r="K32" i="15" s="1"/>
  <c r="P106" i="15"/>
  <c r="P139" i="15" s="1"/>
  <c r="P35" i="15" s="1"/>
  <c r="W105" i="15"/>
  <c r="W138" i="15" s="1"/>
  <c r="O107" i="15"/>
  <c r="O140" i="15" s="1"/>
  <c r="O36" i="15" s="1"/>
  <c r="V108" i="15"/>
  <c r="V141" i="15" s="1"/>
  <c r="V37" i="15" s="1"/>
  <c r="W103" i="15"/>
  <c r="W136" i="15" s="1"/>
  <c r="W32" i="15" s="1"/>
  <c r="I106" i="15"/>
  <c r="I139" i="15" s="1"/>
  <c r="I35" i="15" s="1"/>
  <c r="N108" i="15"/>
  <c r="N141" i="15" s="1"/>
  <c r="N37" i="15" s="1"/>
  <c r="R105" i="15"/>
  <c r="R138" i="15" s="1"/>
  <c r="Q105" i="15"/>
  <c r="Q138" i="15" s="1"/>
  <c r="V106" i="15"/>
  <c r="V139" i="15" s="1"/>
  <c r="V35" i="15" s="1"/>
  <c r="I108" i="15"/>
  <c r="I141" i="15" s="1"/>
  <c r="I37" i="15" s="1"/>
  <c r="O105" i="15"/>
  <c r="O138" i="15" s="1"/>
  <c r="X105" i="15"/>
  <c r="X138" i="15" s="1"/>
  <c r="W107" i="15"/>
  <c r="W140" i="15" s="1"/>
  <c r="W36" i="15" s="1"/>
  <c r="L104" i="15"/>
  <c r="L137" i="15" s="1"/>
  <c r="L33" i="15" s="1"/>
  <c r="T107" i="15"/>
  <c r="T140" i="15" s="1"/>
  <c r="T36" i="15" s="1"/>
  <c r="U103" i="15"/>
  <c r="U136" i="15" s="1"/>
  <c r="U32" i="15" s="1"/>
  <c r="K106" i="15"/>
  <c r="K139" i="15" s="1"/>
  <c r="K35" i="15" s="1"/>
  <c r="Y106" i="15"/>
  <c r="Y139" i="15" s="1"/>
  <c r="Y35" i="15" s="1"/>
  <c r="U105" i="15"/>
  <c r="U138" i="15" s="1"/>
  <c r="P103" i="15"/>
  <c r="P136" i="15" s="1"/>
  <c r="P32" i="15" s="1"/>
  <c r="J102" i="15"/>
  <c r="J135" i="15" s="1"/>
  <c r="J31" i="15" s="1"/>
  <c r="R107" i="15"/>
  <c r="R140" i="15" s="1"/>
  <c r="R36" i="15" s="1"/>
  <c r="X107" i="15"/>
  <c r="X140" i="15" s="1"/>
  <c r="X36" i="15" s="1"/>
  <c r="J106" i="15"/>
  <c r="J139" i="15" s="1"/>
  <c r="J35" i="15" s="1"/>
  <c r="P107" i="15"/>
  <c r="P140" i="15" s="1"/>
  <c r="P36" i="15" s="1"/>
  <c r="N104" i="15"/>
  <c r="N137" i="15" s="1"/>
  <c r="N33" i="15" s="1"/>
  <c r="U106" i="15"/>
  <c r="U139" i="15" s="1"/>
  <c r="U35" i="15" s="1"/>
  <c r="P108" i="15"/>
  <c r="P141" i="15" s="1"/>
  <c r="P37" i="15" s="1"/>
  <c r="H102" i="15"/>
  <c r="N105" i="15"/>
  <c r="N138" i="15" s="1"/>
  <c r="Q107" i="15"/>
  <c r="Q140" i="15" s="1"/>
  <c r="Q36" i="15" s="1"/>
  <c r="T106" i="15"/>
  <c r="T139" i="15" s="1"/>
  <c r="T35" i="15" s="1"/>
  <c r="M103" i="15"/>
  <c r="M136" i="15" s="1"/>
  <c r="M32" i="15" s="1"/>
  <c r="J108" i="15"/>
  <c r="J141" i="15" s="1"/>
  <c r="J37" i="15" s="1"/>
  <c r="T105" i="15"/>
  <c r="T138" i="15" s="1"/>
  <c r="V103" i="15"/>
  <c r="V136" i="15" s="1"/>
  <c r="V32" i="15" s="1"/>
  <c r="L107" i="15"/>
  <c r="L140" i="15" s="1"/>
  <c r="L36" i="15" s="1"/>
  <c r="V104" i="15"/>
  <c r="V137" i="15" s="1"/>
  <c r="V33" i="15" s="1"/>
  <c r="Y107" i="15"/>
  <c r="Y140" i="15" s="1"/>
  <c r="Y36" i="15" s="1"/>
  <c r="Z105" i="15"/>
  <c r="Z138" i="15" s="1"/>
  <c r="S106" i="15"/>
  <c r="S139" i="15" s="1"/>
  <c r="S35" i="15" s="1"/>
  <c r="O103" i="15"/>
  <c r="O136" i="15" s="1"/>
  <c r="O32" i="15" s="1"/>
  <c r="V105" i="15"/>
  <c r="V138" i="15" s="1"/>
  <c r="N106" i="15"/>
  <c r="N139" i="15" s="1"/>
  <c r="N35" i="15" s="1"/>
  <c r="J107" i="15"/>
  <c r="J140" i="15" s="1"/>
  <c r="J36" i="15" s="1"/>
  <c r="T103" i="15"/>
  <c r="T136" i="15" s="1"/>
  <c r="T32" i="15" s="1"/>
  <c r="L102" i="15"/>
  <c r="L135" i="15" s="1"/>
  <c r="L31" i="15" s="1"/>
  <c r="W104" i="15"/>
  <c r="W137" i="15" s="1"/>
  <c r="W33" i="15" s="1"/>
  <c r="W106" i="15"/>
  <c r="W139" i="15" s="1"/>
  <c r="W35" i="15" s="1"/>
  <c r="Q102" i="15"/>
  <c r="Q135" i="15" s="1"/>
  <c r="Q31" i="15" s="1"/>
  <c r="U104" i="15"/>
  <c r="U137" i="15" s="1"/>
  <c r="U33" i="15" s="1"/>
  <c r="Z107" i="15"/>
  <c r="Z140" i="15" s="1"/>
  <c r="Z36" i="15" s="1"/>
  <c r="O104" i="15"/>
  <c r="O137" i="15" s="1"/>
  <c r="O33" i="15" s="1"/>
  <c r="W102" i="15"/>
  <c r="W135" i="15" s="1"/>
  <c r="W31" i="15" s="1"/>
  <c r="R106" i="15"/>
  <c r="R139" i="15" s="1"/>
  <c r="R35" i="15" s="1"/>
  <c r="Q106" i="15"/>
  <c r="Q139" i="15" s="1"/>
  <c r="Q35" i="15" s="1"/>
  <c r="H105" i="15"/>
  <c r="I104" i="15"/>
  <c r="I137" i="15" s="1"/>
  <c r="I33" i="15" s="1"/>
  <c r="P105" i="15"/>
  <c r="P138" i="15" s="1"/>
  <c r="H106" i="15"/>
  <c r="X108" i="15"/>
  <c r="X141" i="15" s="1"/>
  <c r="X37" i="15" s="1"/>
  <c r="Y104" i="15"/>
  <c r="Y137" i="15" s="1"/>
  <c r="Y33" i="15" s="1"/>
  <c r="M106" i="15"/>
  <c r="M139" i="15" s="1"/>
  <c r="M35" i="15" s="1"/>
  <c r="J105" i="15"/>
  <c r="J138" i="15" s="1"/>
  <c r="L103" i="15"/>
  <c r="L136" i="15" s="1"/>
  <c r="L32" i="15" s="1"/>
  <c r="O106" i="15"/>
  <c r="O139" i="15" s="1"/>
  <c r="O35" i="15" s="1"/>
  <c r="M105" i="15"/>
  <c r="M138" i="15" s="1"/>
  <c r="Z104" i="15"/>
  <c r="Z137" i="15" s="1"/>
  <c r="Z33" i="15" s="1"/>
  <c r="U107" i="15"/>
  <c r="U140" i="15" s="1"/>
  <c r="U36" i="15" s="1"/>
  <c r="L105" i="15"/>
  <c r="L138" i="15" s="1"/>
  <c r="S108" i="15"/>
  <c r="S141" i="15" s="1"/>
  <c r="S37" i="15" s="1"/>
  <c r="U108" i="15"/>
  <c r="U141" i="15" s="1"/>
  <c r="U37" i="15" s="1"/>
  <c r="K102" i="15"/>
  <c r="K135" i="15" s="1"/>
  <c r="K31" i="15" s="1"/>
  <c r="J103" i="15"/>
  <c r="J136" i="15" s="1"/>
  <c r="J32" i="15" s="1"/>
  <c r="H108" i="15"/>
  <c r="Q104" i="15"/>
  <c r="Q137" i="15" s="1"/>
  <c r="Q33" i="15" s="1"/>
  <c r="R103" i="15"/>
  <c r="R136" i="15" s="1"/>
  <c r="R32" i="15" s="1"/>
  <c r="V102" i="15"/>
  <c r="V135" i="15" s="1"/>
  <c r="V31" i="15" s="1"/>
  <c r="P102" i="15"/>
  <c r="P135" i="15" s="1"/>
  <c r="P31" i="15" s="1"/>
  <c r="M102" i="15"/>
  <c r="M135" i="15" s="1"/>
  <c r="M31" i="15" s="1"/>
  <c r="K107" i="15"/>
  <c r="K140" i="15" s="1"/>
  <c r="K36" i="15" s="1"/>
  <c r="Z108" i="15"/>
  <c r="Z141" i="15" s="1"/>
  <c r="Z37" i="15" s="1"/>
  <c r="H104" i="15"/>
  <c r="H107" i="15"/>
  <c r="I102" i="15"/>
  <c r="I135" i="15" s="1"/>
  <c r="I31" i="15" s="1"/>
  <c r="Q108" i="15"/>
  <c r="Q141" i="15" s="1"/>
  <c r="Q37" i="15" s="1"/>
  <c r="X103" i="15"/>
  <c r="X136" i="15" s="1"/>
  <c r="X32" i="15" s="1"/>
  <c r="N103" i="15"/>
  <c r="N136" i="15" s="1"/>
  <c r="N32" i="15" s="1"/>
  <c r="R108" i="15"/>
  <c r="R141" i="15" s="1"/>
  <c r="R37" i="15" s="1"/>
  <c r="M104" i="15"/>
  <c r="M137" i="15" s="1"/>
  <c r="M33" i="15" s="1"/>
  <c r="Z103" i="15"/>
  <c r="Z136" i="15" s="1"/>
  <c r="Z32" i="15" s="1"/>
  <c r="U102" i="15"/>
  <c r="U135" i="15" s="1"/>
  <c r="U31" i="15" s="1"/>
  <c r="T108" i="15"/>
  <c r="T141" i="15" s="1"/>
  <c r="T37" i="15" s="1"/>
  <c r="Y102" i="15"/>
  <c r="Y135" i="15" s="1"/>
  <c r="Y31" i="15" s="1"/>
  <c r="X104" i="15"/>
  <c r="X137" i="15" s="1"/>
  <c r="X33" i="15" s="1"/>
  <c r="I105" i="15"/>
  <c r="I138" i="15" s="1"/>
  <c r="Z106" i="15"/>
  <c r="Z139" i="15" s="1"/>
  <c r="Z35" i="15" s="1"/>
  <c r="N107" i="15"/>
  <c r="N140" i="15" s="1"/>
  <c r="N36" i="15" s="1"/>
  <c r="K108" i="15"/>
  <c r="K141" i="15" s="1"/>
  <c r="K37" i="15" s="1"/>
  <c r="K104" i="15"/>
  <c r="K137" i="15" s="1"/>
  <c r="K33" i="15" s="1"/>
  <c r="Q103" i="15"/>
  <c r="Q136" i="15" s="1"/>
  <c r="Q32" i="15" s="1"/>
  <c r="P104" i="15"/>
  <c r="P137" i="15" s="1"/>
  <c r="P33" i="15" s="1"/>
  <c r="S103" i="15"/>
  <c r="S136" i="15" s="1"/>
  <c r="S32" i="15" s="1"/>
  <c r="M108" i="15"/>
  <c r="M141" i="15" s="1"/>
  <c r="M37" i="15" s="1"/>
  <c r="O108" i="15"/>
  <c r="O141" i="15" s="1"/>
  <c r="O37" i="15" s="1"/>
  <c r="Y105" i="15"/>
  <c r="Y138" i="15" s="1"/>
  <c r="S104" i="15"/>
  <c r="S137" i="15" s="1"/>
  <c r="S33" i="15" s="1"/>
  <c r="X102" i="15"/>
  <c r="X135" i="15" s="1"/>
  <c r="X31" i="15" s="1"/>
  <c r="T102" i="15"/>
  <c r="T135" i="15" s="1"/>
  <c r="T31" i="15" s="1"/>
  <c r="O102" i="15"/>
  <c r="O135" i="15" s="1"/>
  <c r="O31" i="15" s="1"/>
  <c r="W108" i="15"/>
  <c r="W141" i="15" s="1"/>
  <c r="W37" i="15" s="1"/>
  <c r="S102" i="15"/>
  <c r="S135" i="15" s="1"/>
  <c r="S31" i="15" s="1"/>
  <c r="Z102" i="15"/>
  <c r="Z135" i="15" s="1"/>
  <c r="Z31" i="15" s="1"/>
  <c r="V107" i="15"/>
  <c r="V140" i="15" s="1"/>
  <c r="V36" i="15" s="1"/>
  <c r="Y108" i="15"/>
  <c r="Y141" i="15" s="1"/>
  <c r="Y37" i="15" s="1"/>
  <c r="K105" i="15"/>
  <c r="K138" i="15" s="1"/>
  <c r="H103" i="15"/>
  <c r="N102" i="15"/>
  <c r="N135" i="15" s="1"/>
  <c r="N31" i="15" s="1"/>
  <c r="M107" i="15"/>
  <c r="M140" i="15" s="1"/>
  <c r="M36" i="15" s="1"/>
  <c r="X106" i="15"/>
  <c r="X139" i="15" s="1"/>
  <c r="X35" i="15" s="1"/>
  <c r="R102" i="15"/>
  <c r="R135" i="15" s="1"/>
  <c r="R31" i="15" s="1"/>
  <c r="S107" i="15"/>
  <c r="S140" i="15" s="1"/>
  <c r="S36" i="15" s="1"/>
  <c r="J104" i="15"/>
  <c r="J137" i="15" s="1"/>
  <c r="J33" i="15" s="1"/>
  <c r="S105" i="15"/>
  <c r="S138" i="15" s="1"/>
  <c r="R104" i="15"/>
  <c r="R137" i="15" s="1"/>
  <c r="R33" i="15" s="1"/>
  <c r="Y103" i="15"/>
  <c r="Y136" i="15" s="1"/>
  <c r="Y32" i="15" s="1"/>
  <c r="Q209" i="10"/>
  <c r="Q35" i="10" s="1"/>
  <c r="N209" i="10"/>
  <c r="N35" i="10" s="1"/>
  <c r="O70" i="15"/>
  <c r="Q25" i="15"/>
  <c r="L25" i="15"/>
  <c r="H277" i="15"/>
  <c r="H211" i="15"/>
  <c r="H88" i="11"/>
  <c r="H88" i="15"/>
  <c r="V270" i="15"/>
  <c r="O270" i="15"/>
  <c r="K270" i="15"/>
  <c r="M270" i="15"/>
  <c r="Y270" i="15"/>
  <c r="W270" i="15"/>
  <c r="T270" i="15"/>
  <c r="S270" i="15"/>
  <c r="I270" i="15"/>
  <c r="L270" i="15"/>
  <c r="N270" i="15"/>
  <c r="P270" i="15"/>
  <c r="J270" i="15"/>
  <c r="Q270" i="15"/>
  <c r="Z270" i="15"/>
  <c r="U270" i="15"/>
  <c r="R270" i="15"/>
  <c r="X270" i="15"/>
  <c r="H270" i="15"/>
  <c r="L17" i="12"/>
  <c r="H15" i="15"/>
  <c r="I260" i="15"/>
  <c r="V260" i="15"/>
  <c r="S260" i="15"/>
  <c r="Q260" i="15"/>
  <c r="Q18" i="15" s="1"/>
  <c r="P260" i="15"/>
  <c r="O260" i="15"/>
  <c r="O18" i="15" s="1"/>
  <c r="R260" i="15"/>
  <c r="R18" i="15" s="1"/>
  <c r="X260" i="15"/>
  <c r="X18" i="15" s="1"/>
  <c r="N260" i="15"/>
  <c r="N18" i="15" s="1"/>
  <c r="T260" i="15"/>
  <c r="T18" i="15" s="1"/>
  <c r="K260" i="15"/>
  <c r="K18" i="15" s="1"/>
  <c r="Z260" i="15"/>
  <c r="Z18" i="15" s="1"/>
  <c r="Y260" i="15"/>
  <c r="J260" i="15"/>
  <c r="J18" i="15" s="1"/>
  <c r="U260" i="15"/>
  <c r="U18" i="15" s="1"/>
  <c r="W260" i="15"/>
  <c r="M260" i="15"/>
  <c r="L260" i="15"/>
  <c r="L18" i="15" s="1"/>
  <c r="H260" i="15"/>
  <c r="H267" i="15"/>
  <c r="X25" i="15"/>
  <c r="I209" i="10"/>
  <c r="I35" i="10" s="1"/>
  <c r="R209" i="10"/>
  <c r="R35" i="10" s="1"/>
  <c r="V70" i="15"/>
  <c r="J25" i="15"/>
  <c r="Z25" i="15"/>
  <c r="H127" i="15"/>
  <c r="O23" i="12"/>
  <c r="P23" i="12" s="1"/>
  <c r="O13" i="12"/>
  <c r="P13" i="12" s="1"/>
  <c r="N172" i="11"/>
  <c r="N205" i="11" s="1"/>
  <c r="M67" i="11"/>
  <c r="I67" i="11"/>
  <c r="I15" i="15"/>
  <c r="M17" i="12"/>
  <c r="I16" i="15"/>
  <c r="M18" i="12"/>
  <c r="P67" i="11"/>
  <c r="H207" i="15"/>
  <c r="F207" i="15" s="1"/>
  <c r="K71" i="11"/>
  <c r="S65" i="11"/>
  <c r="Z65" i="11"/>
  <c r="H197" i="15"/>
  <c r="F197" i="15" s="1"/>
  <c r="H276" i="10"/>
  <c r="O75" i="11"/>
  <c r="U75" i="11"/>
  <c r="K75" i="11"/>
  <c r="X71" i="11"/>
  <c r="N71" i="11"/>
  <c r="I99" i="11"/>
  <c r="I132" i="11" s="1"/>
  <c r="L209" i="9"/>
  <c r="O209" i="9"/>
  <c r="O35" i="9" s="1"/>
  <c r="K209" i="9"/>
  <c r="K35" i="9" s="1"/>
  <c r="X209" i="9"/>
  <c r="X35" i="9" s="1"/>
  <c r="Z209" i="9"/>
  <c r="Z35" i="9" s="1"/>
  <c r="M209" i="9"/>
  <c r="M35" i="9" s="1"/>
  <c r="I69" i="11"/>
  <c r="K69" i="11"/>
  <c r="M69" i="11"/>
  <c r="U209" i="9"/>
  <c r="U35" i="9" s="1"/>
  <c r="Z276" i="10"/>
  <c r="T69" i="11"/>
  <c r="R209" i="9"/>
  <c r="R35" i="9" s="1"/>
  <c r="S209" i="9"/>
  <c r="S35" i="9" s="1"/>
  <c r="Y69" i="11"/>
  <c r="W69" i="11"/>
  <c r="W209" i="9"/>
  <c r="W35" i="9" s="1"/>
  <c r="S69" i="11"/>
  <c r="Y276" i="10"/>
  <c r="N209" i="9"/>
  <c r="N35" i="9" s="1"/>
  <c r="N174" i="11"/>
  <c r="N207" i="11" s="1"/>
  <c r="O69" i="11"/>
  <c r="U69" i="11"/>
  <c r="S271" i="8"/>
  <c r="E267" i="9"/>
  <c r="G267" i="9" s="1"/>
  <c r="G25" i="9" s="1"/>
  <c r="E267" i="10"/>
  <c r="G267" i="10" s="1"/>
  <c r="G25" i="10" s="1"/>
  <c r="Q209" i="9"/>
  <c r="Q35" i="9" s="1"/>
  <c r="V209" i="9"/>
  <c r="V35" i="9" s="1"/>
  <c r="P209" i="9"/>
  <c r="P35" i="9" s="1"/>
  <c r="Z22" i="11"/>
  <c r="L69" i="11"/>
  <c r="T209" i="9"/>
  <c r="T35" i="9" s="1"/>
  <c r="V261" i="8"/>
  <c r="E257" i="10"/>
  <c r="G257" i="10" s="1"/>
  <c r="G15" i="10" s="1"/>
  <c r="E257" i="9"/>
  <c r="G257" i="9" s="1"/>
  <c r="G15" i="9" s="1"/>
  <c r="Y22" i="11"/>
  <c r="Q22" i="11"/>
  <c r="H69" i="11"/>
  <c r="T276" i="10"/>
  <c r="V276" i="10"/>
  <c r="U276" i="10"/>
  <c r="P276" i="10"/>
  <c r="R276" i="10"/>
  <c r="N276" i="10"/>
  <c r="J276" i="10"/>
  <c r="W276" i="10"/>
  <c r="S276" i="10"/>
  <c r="K276" i="10"/>
  <c r="X276" i="10"/>
  <c r="M276" i="10"/>
  <c r="I276" i="10"/>
  <c r="Q276" i="10"/>
  <c r="L276" i="10"/>
  <c r="W22" i="11"/>
  <c r="V65" i="11"/>
  <c r="Q65" i="11"/>
  <c r="N65" i="11"/>
  <c r="N75" i="11"/>
  <c r="R65" i="11"/>
  <c r="Q75" i="11"/>
  <c r="Z37" i="9"/>
  <c r="U37" i="9"/>
  <c r="K109" i="11"/>
  <c r="K142" i="11" s="1"/>
  <c r="P22" i="11"/>
  <c r="J65" i="11"/>
  <c r="P65" i="11"/>
  <c r="Y71" i="11"/>
  <c r="J71" i="11"/>
  <c r="T71" i="11"/>
  <c r="H71" i="11"/>
  <c r="R22" i="11"/>
  <c r="U22" i="11"/>
  <c r="M22" i="11"/>
  <c r="S71" i="11"/>
  <c r="I71" i="11"/>
  <c r="K22" i="11"/>
  <c r="M71" i="11"/>
  <c r="Z71" i="11"/>
  <c r="R71" i="11"/>
  <c r="Q71" i="11"/>
  <c r="N176" i="11"/>
  <c r="N209" i="11" s="1"/>
  <c r="T22" i="11"/>
  <c r="X22" i="11"/>
  <c r="S22" i="11"/>
  <c r="V22" i="11"/>
  <c r="L22" i="11"/>
  <c r="N22" i="11"/>
  <c r="O22" i="11"/>
  <c r="Z69" i="11"/>
  <c r="N69" i="11"/>
  <c r="J69" i="11"/>
  <c r="P69" i="11"/>
  <c r="X69" i="11"/>
  <c r="R69" i="11"/>
  <c r="Q36" i="9"/>
  <c r="J22" i="11"/>
  <c r="Q69" i="11"/>
  <c r="V69" i="11"/>
  <c r="G12" i="12"/>
  <c r="K20" i="11"/>
  <c r="J276" i="9"/>
  <c r="N36" i="10"/>
  <c r="T37" i="9"/>
  <c r="V75" i="11"/>
  <c r="K65" i="11"/>
  <c r="L65" i="11"/>
  <c r="H111" i="11"/>
  <c r="M75" i="11"/>
  <c r="R40" i="9"/>
  <c r="H97" i="11"/>
  <c r="R75" i="11"/>
  <c r="V40" i="9"/>
  <c r="R20" i="11"/>
  <c r="Y20" i="11"/>
  <c r="Z20" i="11"/>
  <c r="U20" i="11"/>
  <c r="Q20" i="11"/>
  <c r="J170" i="9"/>
  <c r="J170" i="15" s="1"/>
  <c r="J203" i="15" s="1"/>
  <c r="U170" i="9"/>
  <c r="U170" i="15" s="1"/>
  <c r="U203" i="15" s="1"/>
  <c r="Q36" i="10"/>
  <c r="U40" i="9"/>
  <c r="T99" i="11"/>
  <c r="T132" i="11" s="1"/>
  <c r="Q170" i="9"/>
  <c r="Q170" i="15" s="1"/>
  <c r="Q203" i="15" s="1"/>
  <c r="K170" i="9"/>
  <c r="K170" i="15" s="1"/>
  <c r="K203" i="15" s="1"/>
  <c r="I170" i="9"/>
  <c r="I170" i="15" s="1"/>
  <c r="I203" i="15" s="1"/>
  <c r="J75" i="11"/>
  <c r="S75" i="11"/>
  <c r="V170" i="9"/>
  <c r="M170" i="9"/>
  <c r="Z170" i="9"/>
  <c r="Z170" i="15" s="1"/>
  <c r="Z203" i="15" s="1"/>
  <c r="S170" i="9"/>
  <c r="S170" i="15" s="1"/>
  <c r="S203" i="15" s="1"/>
  <c r="O170" i="9"/>
  <c r="J99" i="11"/>
  <c r="J132" i="11" s="1"/>
  <c r="H170" i="9"/>
  <c r="H170" i="15" s="1"/>
  <c r="H203" i="15" s="1"/>
  <c r="W170" i="9"/>
  <c r="W170" i="15" s="1"/>
  <c r="W203" i="15" s="1"/>
  <c r="Y65" i="11"/>
  <c r="R37" i="9"/>
  <c r="Y170" i="9"/>
  <c r="I65" i="11"/>
  <c r="T75" i="11"/>
  <c r="K99" i="11"/>
  <c r="K132" i="11" s="1"/>
  <c r="O65" i="11"/>
  <c r="W65" i="11"/>
  <c r="L75" i="11"/>
  <c r="Y75" i="11"/>
  <c r="J40" i="10"/>
  <c r="Q40" i="9"/>
  <c r="U40" i="10"/>
  <c r="Y40" i="10"/>
  <c r="T65" i="11"/>
  <c r="U65" i="11"/>
  <c r="U99" i="11"/>
  <c r="U132" i="11" s="1"/>
  <c r="R170" i="9"/>
  <c r="R170" i="15" s="1"/>
  <c r="R203" i="15" s="1"/>
  <c r="P170" i="9"/>
  <c r="X170" i="9"/>
  <c r="X170" i="15" s="1"/>
  <c r="X203" i="15" s="1"/>
  <c r="T20" i="11"/>
  <c r="W75" i="11"/>
  <c r="T170" i="9"/>
  <c r="U36" i="9"/>
  <c r="H98" i="11"/>
  <c r="R36" i="10"/>
  <c r="W36" i="10"/>
  <c r="L40" i="9"/>
  <c r="Z40" i="10"/>
  <c r="X99" i="11"/>
  <c r="X132" i="11" s="1"/>
  <c r="L170" i="9"/>
  <c r="L170" i="15" s="1"/>
  <c r="L203" i="15" s="1"/>
  <c r="Q40" i="10"/>
  <c r="U64" i="11"/>
  <c r="M37" i="9"/>
  <c r="Z36" i="9"/>
  <c r="J20" i="11"/>
  <c r="I36" i="10"/>
  <c r="K40" i="9"/>
  <c r="H109" i="11"/>
  <c r="H96" i="11"/>
  <c r="V36" i="10"/>
  <c r="X36" i="10"/>
  <c r="N37" i="9"/>
  <c r="W96" i="11"/>
  <c r="W129" i="11" s="1"/>
  <c r="Q96" i="11"/>
  <c r="Q129" i="11" s="1"/>
  <c r="M96" i="11"/>
  <c r="M129" i="11" s="1"/>
  <c r="L96" i="11"/>
  <c r="L129" i="11" s="1"/>
  <c r="U96" i="11"/>
  <c r="U129" i="11" s="1"/>
  <c r="Z40" i="9"/>
  <c r="M36" i="9"/>
  <c r="R40" i="10"/>
  <c r="W99" i="11"/>
  <c r="W132" i="11" s="1"/>
  <c r="W109" i="11"/>
  <c r="W142" i="11" s="1"/>
  <c r="N20" i="11"/>
  <c r="U74" i="11"/>
  <c r="X64" i="11"/>
  <c r="Y109" i="11"/>
  <c r="Y142" i="11" s="1"/>
  <c r="P40" i="9"/>
  <c r="S20" i="11"/>
  <c r="P37" i="9"/>
  <c r="I40" i="9"/>
  <c r="X74" i="11"/>
  <c r="I40" i="10"/>
  <c r="T96" i="11"/>
  <c r="T129" i="11" s="1"/>
  <c r="N96" i="11"/>
  <c r="N129" i="11" s="1"/>
  <c r="P96" i="11"/>
  <c r="P129" i="11" s="1"/>
  <c r="O40" i="9"/>
  <c r="T36" i="9"/>
  <c r="Q99" i="11"/>
  <c r="Q132" i="11" s="1"/>
  <c r="Y64" i="11"/>
  <c r="I64" i="11"/>
  <c r="H64" i="11"/>
  <c r="I74" i="11"/>
  <c r="V64" i="11"/>
  <c r="H40" i="9"/>
  <c r="M111" i="11"/>
  <c r="M144" i="11" s="1"/>
  <c r="M40" i="11" s="1"/>
  <c r="P20" i="11"/>
  <c r="Q74" i="11"/>
  <c r="Z96" i="11"/>
  <c r="Z129" i="11" s="1"/>
  <c r="O96" i="11"/>
  <c r="O129" i="11" s="1"/>
  <c r="N40" i="10"/>
  <c r="T40" i="10"/>
  <c r="V99" i="11"/>
  <c r="V132" i="11" s="1"/>
  <c r="P74" i="11"/>
  <c r="O64" i="11"/>
  <c r="Y74" i="11"/>
  <c r="S74" i="11"/>
  <c r="N64" i="11"/>
  <c r="P111" i="11"/>
  <c r="P144" i="11" s="1"/>
  <c r="P40" i="11" s="1"/>
  <c r="N109" i="11"/>
  <c r="N142" i="11" s="1"/>
  <c r="R74" i="11"/>
  <c r="U36" i="10"/>
  <c r="Z111" i="11"/>
  <c r="Z144" i="11" s="1"/>
  <c r="Z40" i="11" s="1"/>
  <c r="I109" i="11"/>
  <c r="I142" i="11" s="1"/>
  <c r="R96" i="11"/>
  <c r="R129" i="11" s="1"/>
  <c r="N40" i="9"/>
  <c r="X36" i="9"/>
  <c r="P99" i="11"/>
  <c r="P132" i="11" s="1"/>
  <c r="M109" i="11"/>
  <c r="M142" i="11" s="1"/>
  <c r="L74" i="11"/>
  <c r="W40" i="10"/>
  <c r="W37" i="9"/>
  <c r="Y36" i="9"/>
  <c r="L270" i="11"/>
  <c r="O109" i="11"/>
  <c r="O142" i="11" s="1"/>
  <c r="J111" i="11"/>
  <c r="J144" i="11" s="1"/>
  <c r="J40" i="11" s="1"/>
  <c r="O111" i="11"/>
  <c r="O144" i="11" s="1"/>
  <c r="O40" i="11" s="1"/>
  <c r="T111" i="11"/>
  <c r="T144" i="11" s="1"/>
  <c r="T40" i="11" s="1"/>
  <c r="V18" i="10"/>
  <c r="N111" i="11"/>
  <c r="N144" i="11" s="1"/>
  <c r="N40" i="11" s="1"/>
  <c r="X20" i="11"/>
  <c r="O20" i="11"/>
  <c r="K36" i="10"/>
  <c r="J109" i="11"/>
  <c r="J142" i="11" s="1"/>
  <c r="S36" i="10"/>
  <c r="O36" i="10"/>
  <c r="L37" i="9"/>
  <c r="O37" i="9"/>
  <c r="S36" i="9"/>
  <c r="V36" i="9"/>
  <c r="V40" i="10"/>
  <c r="S40" i="10"/>
  <c r="L99" i="11"/>
  <c r="L132" i="11" s="1"/>
  <c r="Y99" i="11"/>
  <c r="Y132" i="11" s="1"/>
  <c r="L109" i="11"/>
  <c r="L142" i="11" s="1"/>
  <c r="Q109" i="11"/>
  <c r="Q142" i="11" s="1"/>
  <c r="Y111" i="11"/>
  <c r="Y144" i="11" s="1"/>
  <c r="Y40" i="11" s="1"/>
  <c r="V111" i="11"/>
  <c r="V144" i="11" s="1"/>
  <c r="V40" i="11" s="1"/>
  <c r="R111" i="11"/>
  <c r="R144" i="11" s="1"/>
  <c r="R40" i="11" s="1"/>
  <c r="M20" i="11"/>
  <c r="N36" i="9"/>
  <c r="H272" i="11"/>
  <c r="T40" i="9"/>
  <c r="P36" i="9"/>
  <c r="V109" i="11"/>
  <c r="V142" i="11" s="1"/>
  <c r="M101" i="11"/>
  <c r="M134" i="11" s="1"/>
  <c r="M30" i="11" s="1"/>
  <c r="T97" i="11"/>
  <c r="T130" i="11" s="1"/>
  <c r="U101" i="11"/>
  <c r="U134" i="11" s="1"/>
  <c r="U30" i="11" s="1"/>
  <c r="P97" i="11"/>
  <c r="P130" i="11" s="1"/>
  <c r="H101" i="11"/>
  <c r="O97" i="11"/>
  <c r="O130" i="11" s="1"/>
  <c r="Z97" i="11"/>
  <c r="Z130" i="11" s="1"/>
  <c r="P101" i="11"/>
  <c r="P134" i="11" s="1"/>
  <c r="P30" i="11" s="1"/>
  <c r="W101" i="11"/>
  <c r="W134" i="11" s="1"/>
  <c r="W30" i="11" s="1"/>
  <c r="N101" i="11"/>
  <c r="N134" i="11" s="1"/>
  <c r="N30" i="11" s="1"/>
  <c r="Q97" i="11"/>
  <c r="Q130" i="11" s="1"/>
  <c r="W97" i="11"/>
  <c r="W130" i="11" s="1"/>
  <c r="V101" i="11"/>
  <c r="V134" i="11" s="1"/>
  <c r="V30" i="11" s="1"/>
  <c r="Y97" i="11"/>
  <c r="Y130" i="11" s="1"/>
  <c r="U97" i="11"/>
  <c r="U130" i="11" s="1"/>
  <c r="K101" i="11"/>
  <c r="K134" i="11" s="1"/>
  <c r="K30" i="11" s="1"/>
  <c r="J101" i="11"/>
  <c r="J134" i="11" s="1"/>
  <c r="J30" i="11" s="1"/>
  <c r="Z101" i="11"/>
  <c r="Z134" i="11" s="1"/>
  <c r="Z30" i="11" s="1"/>
  <c r="S101" i="11"/>
  <c r="S134" i="11" s="1"/>
  <c r="S30" i="11" s="1"/>
  <c r="L101" i="11"/>
  <c r="L134" i="11" s="1"/>
  <c r="L30" i="11" s="1"/>
  <c r="M97" i="11"/>
  <c r="M130" i="11" s="1"/>
  <c r="I101" i="11"/>
  <c r="I134" i="11" s="1"/>
  <c r="N97" i="11"/>
  <c r="N130" i="11" s="1"/>
  <c r="Y101" i="11"/>
  <c r="Y134" i="11" s="1"/>
  <c r="Y30" i="11" s="1"/>
  <c r="Q101" i="11"/>
  <c r="Q134" i="11" s="1"/>
  <c r="Q30" i="11" s="1"/>
  <c r="R101" i="11"/>
  <c r="R134" i="11" s="1"/>
  <c r="R30" i="11" s="1"/>
  <c r="J97" i="11"/>
  <c r="J130" i="11" s="1"/>
  <c r="R97" i="11"/>
  <c r="R130" i="11" s="1"/>
  <c r="L97" i="11"/>
  <c r="L130" i="11" s="1"/>
  <c r="O101" i="11"/>
  <c r="O134" i="11" s="1"/>
  <c r="O30" i="11" s="1"/>
  <c r="I97" i="11"/>
  <c r="I130" i="11" s="1"/>
  <c r="T101" i="11"/>
  <c r="T134" i="11" s="1"/>
  <c r="T30" i="11" s="1"/>
  <c r="X101" i="11"/>
  <c r="X134" i="11" s="1"/>
  <c r="X30" i="11" s="1"/>
  <c r="V97" i="11"/>
  <c r="V130" i="11" s="1"/>
  <c r="K97" i="11"/>
  <c r="K130" i="11" s="1"/>
  <c r="S97" i="11"/>
  <c r="S130" i="11" s="1"/>
  <c r="X97" i="11"/>
  <c r="X130" i="11" s="1"/>
  <c r="M98" i="11"/>
  <c r="M131" i="11" s="1"/>
  <c r="Q98" i="11"/>
  <c r="Q131" i="11" s="1"/>
  <c r="T98" i="11"/>
  <c r="T131" i="11" s="1"/>
  <c r="Z98" i="11"/>
  <c r="Z131" i="11" s="1"/>
  <c r="J98" i="11"/>
  <c r="J131" i="11" s="1"/>
  <c r="X98" i="11"/>
  <c r="X131" i="11" s="1"/>
  <c r="O98" i="11"/>
  <c r="O131" i="11" s="1"/>
  <c r="W98" i="11"/>
  <c r="W131" i="11" s="1"/>
  <c r="S98" i="11"/>
  <c r="S131" i="11" s="1"/>
  <c r="L98" i="11"/>
  <c r="L131" i="11" s="1"/>
  <c r="N98" i="11"/>
  <c r="N131" i="11" s="1"/>
  <c r="Y98" i="11"/>
  <c r="Y131" i="11" s="1"/>
  <c r="U98" i="11"/>
  <c r="U131" i="11" s="1"/>
  <c r="V98" i="11"/>
  <c r="V131" i="11" s="1"/>
  <c r="P98" i="11"/>
  <c r="P131" i="11" s="1"/>
  <c r="R98" i="11"/>
  <c r="R131" i="11" s="1"/>
  <c r="K98" i="11"/>
  <c r="K131" i="11" s="1"/>
  <c r="I98" i="11"/>
  <c r="I131" i="11" s="1"/>
  <c r="H40" i="10"/>
  <c r="L36" i="10"/>
  <c r="M36" i="10"/>
  <c r="Y37" i="9"/>
  <c r="S37" i="9"/>
  <c r="M40" i="9"/>
  <c r="T276" i="9"/>
  <c r="M40" i="10"/>
  <c r="R99" i="11"/>
  <c r="R132" i="11" s="1"/>
  <c r="S99" i="11"/>
  <c r="S132" i="11" s="1"/>
  <c r="P75" i="11"/>
  <c r="Z109" i="11"/>
  <c r="Z142" i="11" s="1"/>
  <c r="T109" i="11"/>
  <c r="T142" i="11" s="1"/>
  <c r="L111" i="11"/>
  <c r="L144" i="11" s="1"/>
  <c r="L40" i="11" s="1"/>
  <c r="I111" i="11"/>
  <c r="I144" i="11" s="1"/>
  <c r="Q111" i="11"/>
  <c r="Q144" i="11" s="1"/>
  <c r="Q40" i="11" s="1"/>
  <c r="U111" i="11"/>
  <c r="U144" i="11" s="1"/>
  <c r="U40" i="11" s="1"/>
  <c r="T36" i="10"/>
  <c r="L36" i="9"/>
  <c r="U109" i="11"/>
  <c r="U142" i="11" s="1"/>
  <c r="H75" i="11"/>
  <c r="H36" i="10"/>
  <c r="J40" i="9"/>
  <c r="K40" i="10"/>
  <c r="Y36" i="10"/>
  <c r="X37" i="9"/>
  <c r="S40" i="9"/>
  <c r="R36" i="9"/>
  <c r="P40" i="10"/>
  <c r="X40" i="10"/>
  <c r="O99" i="11"/>
  <c r="O132" i="11" s="1"/>
  <c r="N99" i="11"/>
  <c r="N132" i="11" s="1"/>
  <c r="X75" i="11"/>
  <c r="P109" i="11"/>
  <c r="P142" i="11" s="1"/>
  <c r="S109" i="11"/>
  <c r="S142" i="11" s="1"/>
  <c r="K111" i="11"/>
  <c r="K144" i="11" s="1"/>
  <c r="K40" i="11" s="1"/>
  <c r="W111" i="11"/>
  <c r="W144" i="11" s="1"/>
  <c r="W40" i="11" s="1"/>
  <c r="S111" i="11"/>
  <c r="S144" i="11" s="1"/>
  <c r="S40" i="11" s="1"/>
  <c r="L20" i="11"/>
  <c r="V20" i="11"/>
  <c r="H262" i="11"/>
  <c r="Y40" i="9"/>
  <c r="J36" i="10"/>
  <c r="Z36" i="10"/>
  <c r="P36" i="10"/>
  <c r="V37" i="9"/>
  <c r="Q37" i="9"/>
  <c r="W40" i="9"/>
  <c r="X40" i="9"/>
  <c r="O36" i="9"/>
  <c r="W36" i="9"/>
  <c r="O40" i="10"/>
  <c r="L40" i="10"/>
  <c r="H269" i="11"/>
  <c r="S260" i="11"/>
  <c r="Z99" i="11"/>
  <c r="Z132" i="11" s="1"/>
  <c r="M99" i="11"/>
  <c r="M132" i="11" s="1"/>
  <c r="Z75" i="11"/>
  <c r="R109" i="11"/>
  <c r="R142" i="11" s="1"/>
  <c r="X109" i="11"/>
  <c r="X142" i="11" s="1"/>
  <c r="X111" i="11"/>
  <c r="X144" i="11" s="1"/>
  <c r="X40" i="11" s="1"/>
  <c r="H124" i="11"/>
  <c r="W20" i="11"/>
  <c r="H268" i="11"/>
  <c r="K276" i="9"/>
  <c r="W276" i="9"/>
  <c r="N193" i="10"/>
  <c r="I276" i="9"/>
  <c r="V276" i="9"/>
  <c r="N276" i="9"/>
  <c r="O276" i="9"/>
  <c r="Q276" i="9"/>
  <c r="Y276" i="9"/>
  <c r="H203" i="10"/>
  <c r="F203" i="10" s="1"/>
  <c r="H213" i="10"/>
  <c r="R160" i="9"/>
  <c r="R160" i="15" s="1"/>
  <c r="R193" i="15" s="1"/>
  <c r="I160" i="9"/>
  <c r="I160" i="15" s="1"/>
  <c r="I193" i="15" s="1"/>
  <c r="H160" i="9"/>
  <c r="H160" i="15" s="1"/>
  <c r="H193" i="15" s="1"/>
  <c r="U160" i="9"/>
  <c r="U160" i="15" s="1"/>
  <c r="U193" i="15" s="1"/>
  <c r="Z160" i="9"/>
  <c r="Z160" i="15" s="1"/>
  <c r="Z193" i="15" s="1"/>
  <c r="Y160" i="9"/>
  <c r="V160" i="9"/>
  <c r="X160" i="9"/>
  <c r="X160" i="15" s="1"/>
  <c r="X193" i="15" s="1"/>
  <c r="Q160" i="9"/>
  <c r="M160" i="9"/>
  <c r="K160" i="9"/>
  <c r="P160" i="9"/>
  <c r="J160" i="9"/>
  <c r="J160" i="15" s="1"/>
  <c r="J193" i="15" s="1"/>
  <c r="W160" i="9"/>
  <c r="W160" i="15" s="1"/>
  <c r="W193" i="15" s="1"/>
  <c r="N160" i="9"/>
  <c r="N160" i="15" s="1"/>
  <c r="N193" i="15" s="1"/>
  <c r="S160" i="9"/>
  <c r="S160" i="15" s="1"/>
  <c r="S193" i="15" s="1"/>
  <c r="L160" i="9"/>
  <c r="T160" i="9"/>
  <c r="O160" i="9"/>
  <c r="O160" i="15" s="1"/>
  <c r="O193" i="15" s="1"/>
  <c r="R33" i="9"/>
  <c r="Q33" i="9"/>
  <c r="Z33" i="9"/>
  <c r="K33" i="9"/>
  <c r="Y33" i="9"/>
  <c r="S276" i="9"/>
  <c r="L276" i="9"/>
  <c r="J271" i="8"/>
  <c r="Z276" i="9"/>
  <c r="X276" i="9"/>
  <c r="I33" i="9"/>
  <c r="H276" i="9"/>
  <c r="U276" i="9"/>
  <c r="M276" i="9"/>
  <c r="P276" i="9"/>
  <c r="U33" i="9"/>
  <c r="M33" i="9"/>
  <c r="W33" i="9"/>
  <c r="P33" i="9"/>
  <c r="V33" i="9"/>
  <c r="S193" i="10"/>
  <c r="T193" i="10"/>
  <c r="Z261" i="9"/>
  <c r="L193" i="10"/>
  <c r="W193" i="10"/>
  <c r="W261" i="9"/>
  <c r="L261" i="9"/>
  <c r="O261" i="9"/>
  <c r="Y193" i="10"/>
  <c r="H193" i="10"/>
  <c r="V261" i="9"/>
  <c r="Z193" i="10"/>
  <c r="I193" i="10"/>
  <c r="J193" i="10"/>
  <c r="Q260" i="11"/>
  <c r="T261" i="9"/>
  <c r="S261" i="9"/>
  <c r="Q193" i="10"/>
  <c r="O193" i="10"/>
  <c r="I261" i="9"/>
  <c r="P261" i="9"/>
  <c r="U261" i="9"/>
  <c r="U193" i="10"/>
  <c r="M261" i="9"/>
  <c r="P193" i="10"/>
  <c r="K193" i="10"/>
  <c r="J260" i="11"/>
  <c r="J261" i="9"/>
  <c r="X260" i="11"/>
  <c r="N261" i="9"/>
  <c r="Y261" i="9"/>
  <c r="M193" i="10"/>
  <c r="X193" i="10"/>
  <c r="X261" i="9"/>
  <c r="K261" i="9"/>
  <c r="R193" i="10"/>
  <c r="H261" i="9"/>
  <c r="Y260" i="11"/>
  <c r="R261" i="9"/>
  <c r="V193" i="10"/>
  <c r="H280" i="11"/>
  <c r="H282" i="11"/>
  <c r="X33" i="9"/>
  <c r="M260" i="11"/>
  <c r="T260" i="11"/>
  <c r="T33" i="9"/>
  <c r="Z271" i="8"/>
  <c r="J33" i="9"/>
  <c r="I260" i="11"/>
  <c r="O33" i="9"/>
  <c r="S33" i="9"/>
  <c r="L33" i="9"/>
  <c r="H260" i="11"/>
  <c r="J154" i="11"/>
  <c r="J187" i="11" s="1"/>
  <c r="J13" i="11" s="1"/>
  <c r="K154" i="11"/>
  <c r="K187" i="11" s="1"/>
  <c r="K13" i="11" s="1"/>
  <c r="H131" i="8"/>
  <c r="F131" i="8" s="1"/>
  <c r="Z207" i="8"/>
  <c r="Z33" i="8" s="1"/>
  <c r="O197" i="8"/>
  <c r="O23" i="8" s="1"/>
  <c r="V207" i="8"/>
  <c r="V33" i="8" s="1"/>
  <c r="Y207" i="8"/>
  <c r="Y33" i="8" s="1"/>
  <c r="N197" i="8"/>
  <c r="N23" i="8" s="1"/>
  <c r="S207" i="8"/>
  <c r="S33" i="8" s="1"/>
  <c r="O207" i="8"/>
  <c r="O33" i="8" s="1"/>
  <c r="M207" i="8"/>
  <c r="M33" i="8" s="1"/>
  <c r="P207" i="8"/>
  <c r="P33" i="8" s="1"/>
  <c r="N158" i="11"/>
  <c r="N191" i="11" s="1"/>
  <c r="N17" i="11" s="1"/>
  <c r="N190" i="8"/>
  <c r="N16" i="8" s="1"/>
  <c r="O158" i="11"/>
  <c r="O191" i="11" s="1"/>
  <c r="O17" i="11" s="1"/>
  <c r="O190" i="8"/>
  <c r="O16" i="8" s="1"/>
  <c r="L197" i="8"/>
  <c r="L23" i="8" s="1"/>
  <c r="S157" i="11"/>
  <c r="S190" i="11" s="1"/>
  <c r="S16" i="11" s="1"/>
  <c r="S189" i="8"/>
  <c r="S15" i="8" s="1"/>
  <c r="L156" i="11"/>
  <c r="L189" i="11" s="1"/>
  <c r="L15" i="11" s="1"/>
  <c r="L155" i="11"/>
  <c r="L188" i="11" s="1"/>
  <c r="L14" i="11" s="1"/>
  <c r="L188" i="8"/>
  <c r="L14" i="8" s="1"/>
  <c r="Q158" i="11"/>
  <c r="Q191" i="11" s="1"/>
  <c r="Q17" i="11" s="1"/>
  <c r="Q190" i="8"/>
  <c r="Q16" i="8" s="1"/>
  <c r="W207" i="8"/>
  <c r="W33" i="8" s="1"/>
  <c r="X207" i="8"/>
  <c r="X33" i="8" s="1"/>
  <c r="H141" i="8"/>
  <c r="F141" i="8" s="1"/>
  <c r="M197" i="8"/>
  <c r="M23" i="8" s="1"/>
  <c r="P197" i="8"/>
  <c r="P23" i="8" s="1"/>
  <c r="L207" i="8"/>
  <c r="L33" i="8" s="1"/>
  <c r="H121" i="8"/>
  <c r="F121" i="8" s="1"/>
  <c r="U207" i="8"/>
  <c r="U33" i="8" s="1"/>
  <c r="N207" i="8"/>
  <c r="N33" i="8" s="1"/>
  <c r="P100" i="11"/>
  <c r="P133" i="11" s="1"/>
  <c r="O100" i="11"/>
  <c r="O133" i="11" s="1"/>
  <c r="U100" i="11"/>
  <c r="U133" i="11" s="1"/>
  <c r="R100" i="11"/>
  <c r="R133" i="11" s="1"/>
  <c r="Y100" i="11"/>
  <c r="Y133" i="11" s="1"/>
  <c r="Q100" i="11"/>
  <c r="Q133" i="11" s="1"/>
  <c r="W100" i="11"/>
  <c r="W133" i="11" s="1"/>
  <c r="N100" i="11"/>
  <c r="N133" i="11" s="1"/>
  <c r="X100" i="11"/>
  <c r="X133" i="11" s="1"/>
  <c r="S100" i="11"/>
  <c r="S133" i="11" s="1"/>
  <c r="Z100" i="11"/>
  <c r="Z133" i="11" s="1"/>
  <c r="T100" i="11"/>
  <c r="T133" i="11" s="1"/>
  <c r="V100" i="11"/>
  <c r="V133" i="11" s="1"/>
  <c r="M100" i="11"/>
  <c r="M133" i="11" s="1"/>
  <c r="L100" i="11"/>
  <c r="L133" i="11" s="1"/>
  <c r="P155" i="11"/>
  <c r="P188" i="11" s="1"/>
  <c r="P14" i="11" s="1"/>
  <c r="P188" i="8"/>
  <c r="P14" i="8" s="1"/>
  <c r="P156" i="11"/>
  <c r="P189" i="11" s="1"/>
  <c r="P15" i="11" s="1"/>
  <c r="V197" i="8"/>
  <c r="V23" i="8" s="1"/>
  <c r="X157" i="11"/>
  <c r="X190" i="11" s="1"/>
  <c r="X16" i="11" s="1"/>
  <c r="X189" i="8"/>
  <c r="X15" i="8" s="1"/>
  <c r="T197" i="8"/>
  <c r="T23" i="8" s="1"/>
  <c r="U197" i="8"/>
  <c r="U23" i="8" s="1"/>
  <c r="Y155" i="11"/>
  <c r="Y188" i="11" s="1"/>
  <c r="Y14" i="11" s="1"/>
  <c r="Y188" i="8"/>
  <c r="Y14" i="8" s="1"/>
  <c r="Y156" i="11"/>
  <c r="Y189" i="11" s="1"/>
  <c r="Y15" i="11" s="1"/>
  <c r="R207" i="8"/>
  <c r="R33" i="8" s="1"/>
  <c r="T207" i="8"/>
  <c r="T33" i="8" s="1"/>
  <c r="V158" i="11"/>
  <c r="V191" i="11" s="1"/>
  <c r="V17" i="11" s="1"/>
  <c r="V190" i="8"/>
  <c r="V16" i="8" s="1"/>
  <c r="Z197" i="8"/>
  <c r="Z23" i="8" s="1"/>
  <c r="Y197" i="8"/>
  <c r="Y23" i="8" s="1"/>
  <c r="R197" i="8"/>
  <c r="R23" i="8" s="1"/>
  <c r="X197" i="8"/>
  <c r="X23" i="8" s="1"/>
  <c r="T157" i="11"/>
  <c r="T190" i="11" s="1"/>
  <c r="T16" i="11" s="1"/>
  <c r="T189" i="8"/>
  <c r="T15" i="8" s="1"/>
  <c r="Q197" i="8"/>
  <c r="Q23" i="8" s="1"/>
  <c r="W155" i="11"/>
  <c r="W188" i="11" s="1"/>
  <c r="W14" i="11" s="1"/>
  <c r="W188" i="8"/>
  <c r="W14" i="8" s="1"/>
  <c r="W156" i="11"/>
  <c r="W189" i="11" s="1"/>
  <c r="W15" i="11" s="1"/>
  <c r="M155" i="11"/>
  <c r="M188" i="11" s="1"/>
  <c r="M14" i="11" s="1"/>
  <c r="M188" i="8"/>
  <c r="M14" i="8" s="1"/>
  <c r="M156" i="11"/>
  <c r="M189" i="11" s="1"/>
  <c r="M15" i="11" s="1"/>
  <c r="U155" i="11"/>
  <c r="U188" i="11" s="1"/>
  <c r="U14" i="11" s="1"/>
  <c r="U188" i="8"/>
  <c r="U14" i="8" s="1"/>
  <c r="U156" i="11"/>
  <c r="U189" i="11" s="1"/>
  <c r="U15" i="11" s="1"/>
  <c r="S197" i="8"/>
  <c r="S23" i="8" s="1"/>
  <c r="R187" i="8"/>
  <c r="R13" i="8" s="1"/>
  <c r="R154" i="11"/>
  <c r="R187" i="11" s="1"/>
  <c r="R13" i="11" s="1"/>
  <c r="S155" i="11"/>
  <c r="S188" i="11" s="1"/>
  <c r="S14" i="11" s="1"/>
  <c r="Z155" i="11"/>
  <c r="Z188" i="11" s="1"/>
  <c r="Z14" i="11" s="1"/>
  <c r="Z188" i="8"/>
  <c r="Z14" i="8" s="1"/>
  <c r="Z156" i="11"/>
  <c r="Z189" i="11" s="1"/>
  <c r="Z15" i="11" s="1"/>
  <c r="V110" i="11"/>
  <c r="V143" i="11" s="1"/>
  <c r="W110" i="11"/>
  <c r="W143" i="11" s="1"/>
  <c r="N110" i="11"/>
  <c r="N143" i="11" s="1"/>
  <c r="M110" i="11"/>
  <c r="M143" i="11" s="1"/>
  <c r="Y110" i="11"/>
  <c r="Y143" i="11" s="1"/>
  <c r="Z110" i="11"/>
  <c r="Z143" i="11" s="1"/>
  <c r="R110" i="11"/>
  <c r="R143" i="11" s="1"/>
  <c r="U110" i="11"/>
  <c r="U143" i="11" s="1"/>
  <c r="L110" i="11"/>
  <c r="L143" i="11" s="1"/>
  <c r="X110" i="11"/>
  <c r="X143" i="11" s="1"/>
  <c r="S110" i="11"/>
  <c r="S143" i="11" s="1"/>
  <c r="Q110" i="11"/>
  <c r="Q143" i="11" s="1"/>
  <c r="T110" i="11"/>
  <c r="T143" i="11" s="1"/>
  <c r="P110" i="11"/>
  <c r="P143" i="11" s="1"/>
  <c r="O110" i="11"/>
  <c r="O143" i="11" s="1"/>
  <c r="W197" i="8"/>
  <c r="W23" i="8" s="1"/>
  <c r="Q207" i="8"/>
  <c r="Q33" i="8" s="1"/>
  <c r="X22" i="10"/>
  <c r="I271" i="8"/>
  <c r="K260" i="11"/>
  <c r="Q271" i="8"/>
  <c r="Z260" i="11"/>
  <c r="L260" i="11"/>
  <c r="V260" i="11"/>
  <c r="R22" i="10"/>
  <c r="Z261" i="8"/>
  <c r="W260" i="11"/>
  <c r="U260" i="11"/>
  <c r="M265" i="10"/>
  <c r="M23" i="10" s="1"/>
  <c r="N271" i="8"/>
  <c r="P260" i="11"/>
  <c r="R260" i="11"/>
  <c r="O260" i="11"/>
  <c r="H271" i="8"/>
  <c r="M271" i="8"/>
  <c r="N260" i="11"/>
  <c r="Y255" i="10"/>
  <c r="Y13" i="10" s="1"/>
  <c r="Q261" i="8"/>
  <c r="M255" i="9"/>
  <c r="M13" i="9" s="1"/>
  <c r="S255" i="9"/>
  <c r="S13" i="9" s="1"/>
  <c r="N265" i="9"/>
  <c r="N23" i="9" s="1"/>
  <c r="H261" i="8"/>
  <c r="R255" i="9"/>
  <c r="R13" i="9" s="1"/>
  <c r="R261" i="8"/>
  <c r="E256" i="9"/>
  <c r="X265" i="9"/>
  <c r="X23" i="9" s="1"/>
  <c r="H255" i="9"/>
  <c r="I255" i="9"/>
  <c r="I13" i="9" s="1"/>
  <c r="I265" i="9"/>
  <c r="I23" i="9" s="1"/>
  <c r="J255" i="9"/>
  <c r="J13" i="9" s="1"/>
  <c r="Y255" i="9"/>
  <c r="Y13" i="9" s="1"/>
  <c r="Y261" i="8"/>
  <c r="Q265" i="9"/>
  <c r="Q23" i="9" s="1"/>
  <c r="O265" i="9"/>
  <c r="O23" i="9" s="1"/>
  <c r="V22" i="10"/>
  <c r="E256" i="10"/>
  <c r="Z255" i="9"/>
  <c r="Z13" i="9" s="1"/>
  <c r="P22" i="10"/>
  <c r="U255" i="9"/>
  <c r="U13" i="9" s="1"/>
  <c r="M265" i="9"/>
  <c r="M23" i="9" s="1"/>
  <c r="T261" i="8"/>
  <c r="S22" i="10"/>
  <c r="L261" i="8"/>
  <c r="O255" i="9"/>
  <c r="O13" i="9" s="1"/>
  <c r="T265" i="9"/>
  <c r="T23" i="9" s="1"/>
  <c r="X261" i="8"/>
  <c r="W255" i="9"/>
  <c r="W13" i="9" s="1"/>
  <c r="Y265" i="9"/>
  <c r="Y23" i="9" s="1"/>
  <c r="S261" i="8"/>
  <c r="H265" i="9"/>
  <c r="X255" i="9"/>
  <c r="X13" i="9" s="1"/>
  <c r="Q255" i="9"/>
  <c r="Q13" i="9" s="1"/>
  <c r="Z265" i="9"/>
  <c r="Z23" i="9" s="1"/>
  <c r="U265" i="9"/>
  <c r="U23" i="9" s="1"/>
  <c r="P261" i="8"/>
  <c r="U261" i="8"/>
  <c r="K261" i="8"/>
  <c r="N255" i="9"/>
  <c r="N13" i="9" s="1"/>
  <c r="V265" i="9"/>
  <c r="V23" i="9" s="1"/>
  <c r="L265" i="9"/>
  <c r="L23" i="9" s="1"/>
  <c r="W261" i="8"/>
  <c r="E261" i="11"/>
  <c r="J261" i="8"/>
  <c r="K265" i="9"/>
  <c r="K23" i="9" s="1"/>
  <c r="T255" i="9"/>
  <c r="T13" i="9" s="1"/>
  <c r="P255" i="9"/>
  <c r="P13" i="9" s="1"/>
  <c r="R265" i="9"/>
  <c r="R23" i="9" s="1"/>
  <c r="S265" i="9"/>
  <c r="S23" i="9" s="1"/>
  <c r="O261" i="8"/>
  <c r="M261" i="8"/>
  <c r="I261" i="8"/>
  <c r="J22" i="10"/>
  <c r="K255" i="9"/>
  <c r="K13" i="9" s="1"/>
  <c r="L255" i="9"/>
  <c r="L13" i="9" s="1"/>
  <c r="P265" i="9"/>
  <c r="P23" i="9" s="1"/>
  <c r="W265" i="9"/>
  <c r="W23" i="9" s="1"/>
  <c r="N261" i="8"/>
  <c r="Y271" i="8"/>
  <c r="R271" i="8"/>
  <c r="L255" i="10"/>
  <c r="L13" i="10" s="1"/>
  <c r="R265" i="10"/>
  <c r="R23" i="10" s="1"/>
  <c r="K271" i="8"/>
  <c r="X271" i="8"/>
  <c r="P271" i="8"/>
  <c r="V255" i="10"/>
  <c r="V13" i="10" s="1"/>
  <c r="Q265" i="10"/>
  <c r="Q23" i="10" s="1"/>
  <c r="H255" i="10"/>
  <c r="T271" i="8"/>
  <c r="T255" i="10"/>
  <c r="T13" i="10" s="1"/>
  <c r="E266" i="10"/>
  <c r="H265" i="10"/>
  <c r="V271" i="8"/>
  <c r="L271" i="8"/>
  <c r="U255" i="10"/>
  <c r="U13" i="10" s="1"/>
  <c r="Y265" i="10"/>
  <c r="Y23" i="10" s="1"/>
  <c r="K255" i="10"/>
  <c r="K13" i="10" s="1"/>
  <c r="N265" i="10"/>
  <c r="N23" i="10" s="1"/>
  <c r="V265" i="10"/>
  <c r="V23" i="10" s="1"/>
  <c r="E266" i="9"/>
  <c r="W26" i="9"/>
  <c r="U271" i="8"/>
  <c r="E271" i="11"/>
  <c r="S255" i="10"/>
  <c r="S13" i="10" s="1"/>
  <c r="U265" i="10"/>
  <c r="U23" i="10" s="1"/>
  <c r="W271" i="8"/>
  <c r="O271" i="8"/>
  <c r="M255" i="10"/>
  <c r="M13" i="10" s="1"/>
  <c r="W22" i="10"/>
  <c r="Z265" i="10"/>
  <c r="Z23" i="10" s="1"/>
  <c r="O255" i="10"/>
  <c r="O13" i="10" s="1"/>
  <c r="N255" i="10"/>
  <c r="N13" i="10" s="1"/>
  <c r="O27" i="10"/>
  <c r="O22" i="10"/>
  <c r="S265" i="10"/>
  <c r="S23" i="10" s="1"/>
  <c r="J208" i="10"/>
  <c r="I265" i="10"/>
  <c r="I23" i="10" s="1"/>
  <c r="Z255" i="10"/>
  <c r="Z13" i="10" s="1"/>
  <c r="Q255" i="10"/>
  <c r="Q13" i="10" s="1"/>
  <c r="M22" i="10"/>
  <c r="O265" i="10"/>
  <c r="O23" i="10" s="1"/>
  <c r="P265" i="10"/>
  <c r="P23" i="10" s="1"/>
  <c r="J255" i="10"/>
  <c r="K265" i="10"/>
  <c r="K23" i="10" s="1"/>
  <c r="P255" i="10"/>
  <c r="P13" i="10" s="1"/>
  <c r="X255" i="10"/>
  <c r="X13" i="10" s="1"/>
  <c r="S27" i="10"/>
  <c r="Z22" i="10"/>
  <c r="X265" i="10"/>
  <c r="X23" i="10" s="1"/>
  <c r="L265" i="10"/>
  <c r="L23" i="10" s="1"/>
  <c r="I255" i="10"/>
  <c r="I13" i="10" s="1"/>
  <c r="J265" i="10"/>
  <c r="J23" i="10" s="1"/>
  <c r="R255" i="10"/>
  <c r="R13" i="10" s="1"/>
  <c r="N27" i="10"/>
  <c r="W265" i="10"/>
  <c r="W23" i="10" s="1"/>
  <c r="Q22" i="10"/>
  <c r="I208" i="10"/>
  <c r="I22" i="10"/>
  <c r="L22" i="10"/>
  <c r="H208" i="10"/>
  <c r="U22" i="10"/>
  <c r="W21" i="10"/>
  <c r="U26" i="10"/>
  <c r="O26" i="10"/>
  <c r="Q21" i="10"/>
  <c r="K22" i="10"/>
  <c r="Y22" i="10"/>
  <c r="N22" i="10"/>
  <c r="M27" i="10"/>
  <c r="X26" i="9"/>
  <c r="S22" i="9"/>
  <c r="S21" i="10"/>
  <c r="I21" i="10"/>
  <c r="Q26" i="10"/>
  <c r="N21" i="10"/>
  <c r="U22" i="9"/>
  <c r="L21" i="9"/>
  <c r="Q27" i="10"/>
  <c r="X70" i="11"/>
  <c r="N22" i="9"/>
  <c r="K22" i="9"/>
  <c r="Z21" i="9"/>
  <c r="T21" i="9"/>
  <c r="Z33" i="10"/>
  <c r="R21" i="10"/>
  <c r="M22" i="9"/>
  <c r="O22" i="9"/>
  <c r="R22" i="9"/>
  <c r="O26" i="9"/>
  <c r="Y21" i="10"/>
  <c r="V21" i="10"/>
  <c r="U27" i="10"/>
  <c r="P21" i="9"/>
  <c r="T21" i="10"/>
  <c r="U21" i="10"/>
  <c r="Z21" i="10"/>
  <c r="N26" i="10"/>
  <c r="T26" i="10"/>
  <c r="L21" i="10"/>
  <c r="R26" i="10"/>
  <c r="Y26" i="9"/>
  <c r="N21" i="9"/>
  <c r="R21" i="9"/>
  <c r="L27" i="10"/>
  <c r="W21" i="9"/>
  <c r="R27" i="10"/>
  <c r="R26" i="9"/>
  <c r="Q70" i="11"/>
  <c r="J27" i="10"/>
  <c r="J21" i="10"/>
  <c r="O33" i="10"/>
  <c r="H32" i="8"/>
  <c r="F32" i="8" s="1"/>
  <c r="O21" i="9"/>
  <c r="Z26" i="10"/>
  <c r="L33" i="10"/>
  <c r="Q21" i="9"/>
  <c r="Y70" i="11"/>
  <c r="P33" i="10"/>
  <c r="V22" i="9"/>
  <c r="P22" i="9"/>
  <c r="U26" i="9"/>
  <c r="S26" i="9"/>
  <c r="P21" i="10"/>
  <c r="M26" i="10"/>
  <c r="I22" i="9"/>
  <c r="Y33" i="10"/>
  <c r="N26" i="9"/>
  <c r="R33" i="10"/>
  <c r="Z26" i="9"/>
  <c r="U21" i="9"/>
  <c r="S33" i="10"/>
  <c r="P26" i="10"/>
  <c r="X27" i="10"/>
  <c r="Z22" i="9"/>
  <c r="Q26" i="9"/>
  <c r="T26" i="9"/>
  <c r="I27" i="10"/>
  <c r="I21" i="9"/>
  <c r="Y21" i="9"/>
  <c r="L22" i="9"/>
  <c r="Y22" i="9"/>
  <c r="X22" i="9"/>
  <c r="P26" i="9"/>
  <c r="N70" i="11"/>
  <c r="O70" i="11"/>
  <c r="W70" i="11"/>
  <c r="I33" i="10"/>
  <c r="K26" i="10"/>
  <c r="Q33" i="10"/>
  <c r="X21" i="10"/>
  <c r="V21" i="9"/>
  <c r="M21" i="9"/>
  <c r="W27" i="10"/>
  <c r="V27" i="10"/>
  <c r="R70" i="11"/>
  <c r="U70" i="11"/>
  <c r="K33" i="10"/>
  <c r="J26" i="10"/>
  <c r="V26" i="10"/>
  <c r="U33" i="10"/>
  <c r="M33" i="10"/>
  <c r="X26" i="10"/>
  <c r="S26" i="10"/>
  <c r="S21" i="9"/>
  <c r="Z27" i="10"/>
  <c r="Y27" i="10"/>
  <c r="N33" i="10"/>
  <c r="P70" i="11"/>
  <c r="J33" i="10"/>
  <c r="Q22" i="9"/>
  <c r="M26" i="9"/>
  <c r="M21" i="10"/>
  <c r="X21" i="9"/>
  <c r="P27" i="10"/>
  <c r="H279" i="11"/>
  <c r="H277" i="11"/>
  <c r="V33" i="10"/>
  <c r="V70" i="11"/>
  <c r="I12" i="8"/>
  <c r="O14" i="12"/>
  <c r="P14" i="12" s="1"/>
  <c r="H22" i="10"/>
  <c r="H276" i="11"/>
  <c r="H11" i="11"/>
  <c r="F11" i="11" s="1"/>
  <c r="S70" i="11"/>
  <c r="M70" i="11"/>
  <c r="K21" i="9"/>
  <c r="Y26" i="10"/>
  <c r="H33" i="10"/>
  <c r="H21" i="9"/>
  <c r="H22" i="9"/>
  <c r="H278" i="11"/>
  <c r="K208" i="9"/>
  <c r="R208" i="9"/>
  <c r="Z208" i="9"/>
  <c r="L208" i="9"/>
  <c r="T208" i="9"/>
  <c r="S208" i="9"/>
  <c r="U208" i="9"/>
  <c r="V208" i="9"/>
  <c r="M208" i="9"/>
  <c r="N208" i="9"/>
  <c r="W208" i="9"/>
  <c r="X208" i="9"/>
  <c r="Y208" i="9"/>
  <c r="O208" i="9"/>
  <c r="P208" i="9"/>
  <c r="Q208" i="9"/>
  <c r="H273" i="11"/>
  <c r="H266" i="11"/>
  <c r="W26" i="10"/>
  <c r="H23" i="8"/>
  <c r="T70" i="11"/>
  <c r="I154" i="11"/>
  <c r="I187" i="11" s="1"/>
  <c r="I13" i="11" s="1"/>
  <c r="H27" i="10"/>
  <c r="V26" i="9"/>
  <c r="O21" i="10"/>
  <c r="Z70" i="11"/>
  <c r="H26" i="10"/>
  <c r="W102" i="11"/>
  <c r="M102" i="11"/>
  <c r="S102" i="11"/>
  <c r="L103" i="11"/>
  <c r="Y102" i="11"/>
  <c r="Q102" i="11"/>
  <c r="T102" i="11"/>
  <c r="O102" i="11"/>
  <c r="X102" i="11"/>
  <c r="U103" i="11"/>
  <c r="R103" i="11"/>
  <c r="X107" i="11"/>
  <c r="Y107" i="11"/>
  <c r="L107" i="11"/>
  <c r="P107" i="11"/>
  <c r="O107" i="11"/>
  <c r="W108" i="11"/>
  <c r="Y108" i="11"/>
  <c r="S108" i="11"/>
  <c r="N103" i="11"/>
  <c r="Y103" i="11"/>
  <c r="Z104" i="11"/>
  <c r="Q106" i="11"/>
  <c r="Z102" i="11"/>
  <c r="N102" i="11"/>
  <c r="L104" i="11"/>
  <c r="Z106" i="11"/>
  <c r="Q103" i="11"/>
  <c r="R102" i="11"/>
  <c r="U104" i="11"/>
  <c r="N104" i="11"/>
  <c r="L106" i="11"/>
  <c r="Z107" i="11"/>
  <c r="R108" i="11"/>
  <c r="O106" i="11"/>
  <c r="N106" i="11"/>
  <c r="V107" i="11"/>
  <c r="U108" i="11"/>
  <c r="O103" i="11"/>
  <c r="X103" i="11"/>
  <c r="P103" i="11"/>
  <c r="T106" i="11"/>
  <c r="P108" i="11"/>
  <c r="S107" i="11"/>
  <c r="V108" i="11"/>
  <c r="T103" i="11"/>
  <c r="U107" i="11"/>
  <c r="Q108" i="11"/>
  <c r="Z105" i="11"/>
  <c r="Z138" i="11" s="1"/>
  <c r="R106" i="11"/>
  <c r="P106" i="11"/>
  <c r="W106" i="11"/>
  <c r="R107" i="11"/>
  <c r="X108" i="11"/>
  <c r="R104" i="11"/>
  <c r="Y106" i="11"/>
  <c r="N108" i="11"/>
  <c r="Z103" i="11"/>
  <c r="V102" i="11"/>
  <c r="S103" i="11"/>
  <c r="X106" i="11"/>
  <c r="M106" i="11"/>
  <c r="U106" i="11"/>
  <c r="W107" i="11"/>
  <c r="Z108" i="11"/>
  <c r="U102" i="11"/>
  <c r="P102" i="11"/>
  <c r="T108" i="11"/>
  <c r="Q107" i="11"/>
  <c r="L102" i="11"/>
  <c r="M103" i="11"/>
  <c r="M108" i="11"/>
  <c r="M107" i="11"/>
  <c r="V103" i="11"/>
  <c r="V106" i="11"/>
  <c r="N107" i="11"/>
  <c r="L108" i="11"/>
  <c r="W103" i="11"/>
  <c r="S106" i="11"/>
  <c r="T107" i="11"/>
  <c r="O108" i="11"/>
  <c r="T104" i="11"/>
  <c r="N105" i="11"/>
  <c r="N138" i="11" s="1"/>
  <c r="R105" i="11"/>
  <c r="R138" i="11" s="1"/>
  <c r="M104" i="11"/>
  <c r="P104" i="11"/>
  <c r="S104" i="11"/>
  <c r="X104" i="11"/>
  <c r="Y104" i="11"/>
  <c r="L105" i="11"/>
  <c r="L138" i="11" s="1"/>
  <c r="U105" i="11"/>
  <c r="U138" i="11" s="1"/>
  <c r="W104" i="11"/>
  <c r="Q104" i="11"/>
  <c r="V104" i="11"/>
  <c r="O104" i="11"/>
  <c r="Y105" i="11"/>
  <c r="Y138" i="11" s="1"/>
  <c r="P105" i="11"/>
  <c r="P138" i="11" s="1"/>
  <c r="O105" i="11"/>
  <c r="O138" i="11" s="1"/>
  <c r="W105" i="11"/>
  <c r="W138" i="11" s="1"/>
  <c r="T105" i="11"/>
  <c r="T138" i="11" s="1"/>
  <c r="S105" i="11"/>
  <c r="S138" i="11" s="1"/>
  <c r="Q105" i="11"/>
  <c r="Q138" i="11" s="1"/>
  <c r="X105" i="11"/>
  <c r="X138" i="11" s="1"/>
  <c r="V105" i="11"/>
  <c r="V138" i="11" s="1"/>
  <c r="M105" i="11"/>
  <c r="M138" i="11" s="1"/>
  <c r="H33" i="8"/>
  <c r="H33" i="9"/>
  <c r="H274" i="11"/>
  <c r="H265" i="11"/>
  <c r="L26" i="10"/>
  <c r="T27" i="10"/>
  <c r="H13" i="8"/>
  <c r="I26" i="10"/>
  <c r="W22" i="9"/>
  <c r="H21" i="10"/>
  <c r="H267" i="11"/>
  <c r="X33" i="10"/>
  <c r="S208" i="10"/>
  <c r="P208" i="10"/>
  <c r="Y208" i="10"/>
  <c r="Q208" i="10"/>
  <c r="Z208" i="10"/>
  <c r="R208" i="10"/>
  <c r="M208" i="10"/>
  <c r="N208" i="10"/>
  <c r="V208" i="10"/>
  <c r="U208" i="10"/>
  <c r="W208" i="10"/>
  <c r="X208" i="10"/>
  <c r="L208" i="10"/>
  <c r="T208" i="10"/>
  <c r="O208" i="10"/>
  <c r="T22" i="9"/>
  <c r="K27" i="10"/>
  <c r="K21" i="10"/>
  <c r="J21" i="9"/>
  <c r="H275" i="11"/>
  <c r="T33" i="10"/>
  <c r="W33" i="10"/>
  <c r="H186" i="11"/>
  <c r="F186" i="11" s="1"/>
  <c r="I207" i="8"/>
  <c r="I33" i="8" s="1"/>
  <c r="I187" i="8"/>
  <c r="I13" i="8" s="1"/>
  <c r="J187" i="8"/>
  <c r="J13" i="8" s="1"/>
  <c r="I155" i="11"/>
  <c r="I188" i="11" s="1"/>
  <c r="I14" i="11" s="1"/>
  <c r="J70" i="11"/>
  <c r="K70" i="11"/>
  <c r="L70" i="11"/>
  <c r="I70" i="11"/>
  <c r="K102" i="11"/>
  <c r="J102" i="11"/>
  <c r="J103" i="11"/>
  <c r="I105" i="11"/>
  <c r="I138" i="11" s="1"/>
  <c r="H104" i="11"/>
  <c r="I106" i="11"/>
  <c r="K106" i="11"/>
  <c r="H102" i="11"/>
  <c r="I103" i="11"/>
  <c r="I136" i="11" s="1"/>
  <c r="J104" i="11"/>
  <c r="H103" i="11"/>
  <c r="J105" i="11"/>
  <c r="J138" i="11" s="1"/>
  <c r="I102" i="11"/>
  <c r="I135" i="11" s="1"/>
  <c r="K103" i="11"/>
  <c r="H105" i="11"/>
  <c r="H106" i="11"/>
  <c r="K104" i="11"/>
  <c r="K105" i="11"/>
  <c r="K138" i="11" s="1"/>
  <c r="J106" i="11"/>
  <c r="I104" i="11"/>
  <c r="I137" i="11" s="1"/>
  <c r="K107" i="11"/>
  <c r="J107" i="11"/>
  <c r="I107" i="11"/>
  <c r="H107" i="11"/>
  <c r="J108" i="11"/>
  <c r="I108" i="11"/>
  <c r="K108" i="11"/>
  <c r="H108" i="11"/>
  <c r="H70" i="11"/>
  <c r="J100" i="11"/>
  <c r="J133" i="11" s="1"/>
  <c r="K100" i="11"/>
  <c r="K133" i="11" s="1"/>
  <c r="I100" i="11"/>
  <c r="I133" i="11" s="1"/>
  <c r="J110" i="11"/>
  <c r="J143" i="11" s="1"/>
  <c r="H110" i="11"/>
  <c r="K110" i="11"/>
  <c r="K143" i="11" s="1"/>
  <c r="I110" i="11"/>
  <c r="I143" i="11" s="1"/>
  <c r="K200" i="9"/>
  <c r="K26" i="9" s="1"/>
  <c r="J188" i="9"/>
  <c r="I198" i="9"/>
  <c r="K210" i="9"/>
  <c r="K36" i="9" s="1"/>
  <c r="I188" i="9"/>
  <c r="H208" i="9"/>
  <c r="I181" i="11"/>
  <c r="I214" i="11" s="1"/>
  <c r="H188" i="9"/>
  <c r="H198" i="9"/>
  <c r="I171" i="11"/>
  <c r="I204" i="11" s="1"/>
  <c r="K189" i="9"/>
  <c r="I208" i="9"/>
  <c r="J208" i="9"/>
  <c r="J199" i="9"/>
  <c r="I198" i="8"/>
  <c r="I24" i="8" s="1"/>
  <c r="I208" i="8"/>
  <c r="I34" i="8" s="1"/>
  <c r="J208" i="8"/>
  <c r="J34" i="8" s="1"/>
  <c r="H198" i="8"/>
  <c r="J198" i="8"/>
  <c r="J24" i="8" s="1"/>
  <c r="H208" i="8"/>
  <c r="K167" i="11"/>
  <c r="K200" i="11" s="1"/>
  <c r="K199" i="8"/>
  <c r="K25" i="8" s="1"/>
  <c r="K157" i="11"/>
  <c r="K190" i="11" s="1"/>
  <c r="K16" i="11" s="1"/>
  <c r="K189" i="8"/>
  <c r="K15" i="8" s="1"/>
  <c r="K209" i="8"/>
  <c r="K35" i="8" s="1"/>
  <c r="H156" i="11"/>
  <c r="H188" i="8"/>
  <c r="H109" i="8"/>
  <c r="F109" i="8" s="1"/>
  <c r="H89" i="8"/>
  <c r="H99" i="8"/>
  <c r="F20" i="7"/>
  <c r="F16" i="7"/>
  <c r="F10" i="7"/>
  <c r="F13" i="7"/>
  <c r="E13" i="7"/>
  <c r="F29" i="7"/>
  <c r="E29" i="7"/>
  <c r="F23" i="7"/>
  <c r="E23" i="7"/>
  <c r="F26" i="7"/>
  <c r="F11" i="7"/>
  <c r="E11" i="7"/>
  <c r="F14" i="7"/>
  <c r="F27" i="7"/>
  <c r="E27" i="7"/>
  <c r="F21" i="7"/>
  <c r="E21" i="7"/>
  <c r="F24" i="7"/>
  <c r="F15" i="7"/>
  <c r="E15" i="7"/>
  <c r="F12" i="7"/>
  <c r="F25" i="7"/>
  <c r="E25" i="7"/>
  <c r="F28" i="7"/>
  <c r="F17" i="7"/>
  <c r="E17" i="7"/>
  <c r="F18" i="7"/>
  <c r="F19" i="7"/>
  <c r="E19" i="7"/>
  <c r="F22" i="7"/>
  <c r="AT63" i="7"/>
  <c r="S63" i="7" s="1"/>
  <c r="AT71" i="7"/>
  <c r="S71" i="7" s="1"/>
  <c r="AT79" i="7"/>
  <c r="S79" i="7" s="1"/>
  <c r="AT68" i="7"/>
  <c r="S68" i="7" s="1"/>
  <c r="AT76" i="7"/>
  <c r="S76" i="7" s="1"/>
  <c r="H281" i="15" l="1"/>
  <c r="Y18" i="15"/>
  <c r="P38" i="15"/>
  <c r="O18" i="9"/>
  <c r="M180" i="15"/>
  <c r="M213" i="15" s="1"/>
  <c r="P180" i="11"/>
  <c r="P213" i="11" s="1"/>
  <c r="P213" i="9"/>
  <c r="M180" i="11"/>
  <c r="M213" i="11" s="1"/>
  <c r="I180" i="11"/>
  <c r="I213" i="11" s="1"/>
  <c r="N281" i="15"/>
  <c r="I281" i="15"/>
  <c r="O281" i="15"/>
  <c r="S281" i="15"/>
  <c r="P281" i="15"/>
  <c r="P39" i="15" s="1"/>
  <c r="M281" i="15"/>
  <c r="Y281" i="15"/>
  <c r="T281" i="15"/>
  <c r="Z281" i="15"/>
  <c r="X281" i="15"/>
  <c r="X39" i="15" s="1"/>
  <c r="U281" i="15"/>
  <c r="Q281" i="15"/>
  <c r="W281" i="15"/>
  <c r="W39" i="15" s="1"/>
  <c r="L281" i="15"/>
  <c r="L39" i="15" s="1"/>
  <c r="G281" i="15"/>
  <c r="G39" i="15" s="1"/>
  <c r="J281" i="15"/>
  <c r="J39" i="15" s="1"/>
  <c r="K281" i="15"/>
  <c r="K39" i="15" s="1"/>
  <c r="V281" i="15"/>
  <c r="V39" i="15" s="1"/>
  <c r="M38" i="15"/>
  <c r="Q38" i="15"/>
  <c r="K38" i="15"/>
  <c r="U180" i="15"/>
  <c r="U213" i="15" s="1"/>
  <c r="X213" i="9"/>
  <c r="Y38" i="9"/>
  <c r="Z38" i="15"/>
  <c r="T38" i="9"/>
  <c r="W38" i="15"/>
  <c r="X38" i="9"/>
  <c r="S18" i="15"/>
  <c r="O38" i="15"/>
  <c r="Y38" i="15"/>
  <c r="Z18" i="9"/>
  <c r="Q180" i="15"/>
  <c r="Q213" i="15" s="1"/>
  <c r="R18" i="9"/>
  <c r="X38" i="15"/>
  <c r="Q38" i="9"/>
  <c r="O281" i="11"/>
  <c r="O39" i="11" s="1"/>
  <c r="N38" i="9"/>
  <c r="V281" i="11"/>
  <c r="G18" i="9"/>
  <c r="W38" i="9"/>
  <c r="Y180" i="15"/>
  <c r="Y213" i="15" s="1"/>
  <c r="Y213" i="9"/>
  <c r="N180" i="15"/>
  <c r="N213" i="15" s="1"/>
  <c r="N213" i="9"/>
  <c r="T18" i="9"/>
  <c r="U18" i="9"/>
  <c r="Q18" i="9"/>
  <c r="L38" i="9"/>
  <c r="N18" i="9"/>
  <c r="G18" i="11"/>
  <c r="U38" i="9"/>
  <c r="M38" i="9"/>
  <c r="R180" i="15"/>
  <c r="R213" i="15" s="1"/>
  <c r="R39" i="15" s="1"/>
  <c r="F212" i="15"/>
  <c r="M40" i="12" s="1"/>
  <c r="S180" i="15"/>
  <c r="S213" i="15" s="1"/>
  <c r="W213" i="9"/>
  <c r="W39" i="9" s="1"/>
  <c r="F179" i="15"/>
  <c r="M83" i="12" s="1"/>
  <c r="K180" i="11"/>
  <c r="K213" i="11" s="1"/>
  <c r="R180" i="11"/>
  <c r="R213" i="11" s="1"/>
  <c r="R38" i="15"/>
  <c r="V18" i="15"/>
  <c r="L213" i="9"/>
  <c r="W18" i="15"/>
  <c r="W180" i="11"/>
  <c r="W213" i="11" s="1"/>
  <c r="P18" i="15"/>
  <c r="F180" i="9"/>
  <c r="G160" i="11"/>
  <c r="G193" i="11" s="1"/>
  <c r="T180" i="15"/>
  <c r="T213" i="15" s="1"/>
  <c r="Z180" i="15"/>
  <c r="Z213" i="15" s="1"/>
  <c r="O180" i="15"/>
  <c r="O213" i="15" s="1"/>
  <c r="G193" i="9"/>
  <c r="G19" i="9" s="1"/>
  <c r="F159" i="15"/>
  <c r="M63" i="12" s="1"/>
  <c r="O213" i="9"/>
  <c r="Z180" i="11"/>
  <c r="Z213" i="11" s="1"/>
  <c r="M18" i="15"/>
  <c r="F192" i="15"/>
  <c r="M20" i="12" s="1"/>
  <c r="N281" i="11"/>
  <c r="N39" i="11" s="1"/>
  <c r="T281" i="11"/>
  <c r="H281" i="11"/>
  <c r="I281" i="11"/>
  <c r="Y281" i="11"/>
  <c r="Y39" i="11" s="1"/>
  <c r="X281" i="11"/>
  <c r="M281" i="11"/>
  <c r="K281" i="11"/>
  <c r="G281" i="11"/>
  <c r="Q281" i="11"/>
  <c r="W281" i="11"/>
  <c r="S281" i="11"/>
  <c r="R281" i="11"/>
  <c r="P281" i="11"/>
  <c r="L281" i="11"/>
  <c r="U281" i="11"/>
  <c r="Z281" i="11"/>
  <c r="F260" i="10"/>
  <c r="S38" i="15"/>
  <c r="G261" i="10"/>
  <c r="G19" i="10" s="1"/>
  <c r="J281" i="9"/>
  <c r="Z261" i="15"/>
  <c r="Z19" i="15" s="1"/>
  <c r="X271" i="10"/>
  <c r="X29" i="10" s="1"/>
  <c r="T261" i="15"/>
  <c r="Y261" i="15"/>
  <c r="H12" i="12"/>
  <c r="G38" i="15"/>
  <c r="F281" i="8"/>
  <c r="X261" i="10"/>
  <c r="X19" i="10" s="1"/>
  <c r="V261" i="10"/>
  <c r="V19" i="10" s="1"/>
  <c r="S261" i="15"/>
  <c r="S19" i="15" s="1"/>
  <c r="F280" i="10"/>
  <c r="W271" i="15"/>
  <c r="W29" i="15" s="1"/>
  <c r="H271" i="15"/>
  <c r="I261" i="15"/>
  <c r="R281" i="9"/>
  <c r="R39" i="9" s="1"/>
  <c r="M261" i="10"/>
  <c r="M19" i="10" s="1"/>
  <c r="H261" i="10"/>
  <c r="H19" i="10" s="1"/>
  <c r="G281" i="9"/>
  <c r="O281" i="9"/>
  <c r="Q281" i="9"/>
  <c r="Q39" i="9" s="1"/>
  <c r="N281" i="9"/>
  <c r="U281" i="9"/>
  <c r="U39" i="9" s="1"/>
  <c r="P281" i="9"/>
  <c r="K281" i="9"/>
  <c r="L281" i="9"/>
  <c r="T281" i="9"/>
  <c r="T39" i="9" s="1"/>
  <c r="M281" i="9"/>
  <c r="M39" i="9" s="1"/>
  <c r="S281" i="9"/>
  <c r="S39" i="9" s="1"/>
  <c r="H281" i="9"/>
  <c r="Q261" i="10"/>
  <c r="Q19" i="10" s="1"/>
  <c r="U38" i="15"/>
  <c r="Z281" i="9"/>
  <c r="Z39" i="9" s="1"/>
  <c r="G281" i="10"/>
  <c r="S281" i="10"/>
  <c r="S39" i="10" s="1"/>
  <c r="U281" i="10"/>
  <c r="U39" i="10" s="1"/>
  <c r="H281" i="10"/>
  <c r="H39" i="10" s="1"/>
  <c r="M281" i="10"/>
  <c r="M39" i="10" s="1"/>
  <c r="N281" i="10"/>
  <c r="N39" i="10" s="1"/>
  <c r="L281" i="10"/>
  <c r="L39" i="10" s="1"/>
  <c r="Y281" i="10"/>
  <c r="Y39" i="10" s="1"/>
  <c r="Q281" i="10"/>
  <c r="Q39" i="10" s="1"/>
  <c r="W281" i="10"/>
  <c r="W39" i="10" s="1"/>
  <c r="X281" i="10"/>
  <c r="X39" i="10" s="1"/>
  <c r="O281" i="10"/>
  <c r="O39" i="10" s="1"/>
  <c r="J281" i="10"/>
  <c r="J39" i="10" s="1"/>
  <c r="R281" i="10"/>
  <c r="R39" i="10" s="1"/>
  <c r="V281" i="10"/>
  <c r="V39" i="10" s="1"/>
  <c r="I281" i="10"/>
  <c r="I39" i="10" s="1"/>
  <c r="Z281" i="10"/>
  <c r="Z39" i="10" s="1"/>
  <c r="P281" i="10"/>
  <c r="P39" i="10" s="1"/>
  <c r="K281" i="10"/>
  <c r="K39" i="10" s="1"/>
  <c r="T281" i="10"/>
  <c r="T39" i="10" s="1"/>
  <c r="X281" i="9"/>
  <c r="L38" i="15"/>
  <c r="V38" i="15"/>
  <c r="V281" i="9"/>
  <c r="V39" i="9" s="1"/>
  <c r="Y281" i="9"/>
  <c r="Y39" i="9" s="1"/>
  <c r="I261" i="10"/>
  <c r="I19" i="10" s="1"/>
  <c r="N38" i="15"/>
  <c r="T38" i="15"/>
  <c r="I281" i="9"/>
  <c r="S38" i="10"/>
  <c r="F38" i="10" s="1"/>
  <c r="F280" i="9"/>
  <c r="F213" i="10"/>
  <c r="K261" i="10"/>
  <c r="K19" i="10" s="1"/>
  <c r="U261" i="10"/>
  <c r="U19" i="10" s="1"/>
  <c r="G38" i="11"/>
  <c r="W261" i="10"/>
  <c r="W19" i="10" s="1"/>
  <c r="U271" i="10"/>
  <c r="U29" i="10" s="1"/>
  <c r="O271" i="10"/>
  <c r="O29" i="10" s="1"/>
  <c r="P271" i="10"/>
  <c r="P29" i="10" s="1"/>
  <c r="J271" i="10"/>
  <c r="J29" i="10" s="1"/>
  <c r="F270" i="10"/>
  <c r="Q271" i="15"/>
  <c r="Q29" i="15" s="1"/>
  <c r="R271" i="10"/>
  <c r="R29" i="10" s="1"/>
  <c r="F271" i="9"/>
  <c r="G271" i="10"/>
  <c r="G29" i="10" s="1"/>
  <c r="L271" i="10"/>
  <c r="L29" i="10" s="1"/>
  <c r="K271" i="10"/>
  <c r="K29" i="10" s="1"/>
  <c r="V271" i="10"/>
  <c r="V29" i="10" s="1"/>
  <c r="I271" i="10"/>
  <c r="I29" i="10" s="1"/>
  <c r="Y271" i="10"/>
  <c r="Y29" i="10" s="1"/>
  <c r="W271" i="10"/>
  <c r="W29" i="10" s="1"/>
  <c r="N271" i="10"/>
  <c r="N29" i="10" s="1"/>
  <c r="M271" i="10"/>
  <c r="M29" i="10" s="1"/>
  <c r="Z271" i="10"/>
  <c r="Z29" i="10" s="1"/>
  <c r="H271" i="10"/>
  <c r="H29" i="10" s="1"/>
  <c r="T271" i="10"/>
  <c r="T29" i="10" s="1"/>
  <c r="F260" i="9"/>
  <c r="H28" i="10"/>
  <c r="F28" i="10" s="1"/>
  <c r="Q271" i="10"/>
  <c r="Q29" i="10" s="1"/>
  <c r="H261" i="15"/>
  <c r="X261" i="15"/>
  <c r="X19" i="15" s="1"/>
  <c r="R261" i="15"/>
  <c r="R19" i="15" s="1"/>
  <c r="R261" i="10"/>
  <c r="R19" i="10" s="1"/>
  <c r="U261" i="15"/>
  <c r="U19" i="15" s="1"/>
  <c r="L261" i="15"/>
  <c r="V261" i="15"/>
  <c r="Q261" i="15"/>
  <c r="N261" i="10"/>
  <c r="N19" i="10" s="1"/>
  <c r="M261" i="15"/>
  <c r="J261" i="15"/>
  <c r="J19" i="15" s="1"/>
  <c r="P261" i="10"/>
  <c r="P19" i="10" s="1"/>
  <c r="W261" i="15"/>
  <c r="W19" i="15" s="1"/>
  <c r="F270" i="9"/>
  <c r="O261" i="10"/>
  <c r="O19" i="10" s="1"/>
  <c r="T261" i="10"/>
  <c r="T19" i="10" s="1"/>
  <c r="J261" i="10"/>
  <c r="J19" i="10" s="1"/>
  <c r="Z261" i="10"/>
  <c r="Z19" i="10" s="1"/>
  <c r="N261" i="15"/>
  <c r="N19" i="15" s="1"/>
  <c r="O261" i="15"/>
  <c r="O19" i="15" s="1"/>
  <c r="Y261" i="10"/>
  <c r="Y19" i="10" s="1"/>
  <c r="L261" i="10"/>
  <c r="L19" i="10" s="1"/>
  <c r="K261" i="15"/>
  <c r="P261" i="15"/>
  <c r="N203" i="9"/>
  <c r="N29" i="9" s="1"/>
  <c r="S12" i="12"/>
  <c r="F248" i="11"/>
  <c r="F84" i="12" s="1"/>
  <c r="G100" i="11"/>
  <c r="G133" i="11" s="1"/>
  <c r="G110" i="11"/>
  <c r="G143" i="11" s="1"/>
  <c r="U28" i="15"/>
  <c r="R28" i="15"/>
  <c r="Z28" i="15"/>
  <c r="Q28" i="15"/>
  <c r="T28" i="15"/>
  <c r="Y28" i="15"/>
  <c r="N28" i="15"/>
  <c r="V28" i="15"/>
  <c r="J38" i="15"/>
  <c r="F65" i="15"/>
  <c r="K31" i="12" s="1"/>
  <c r="K74" i="12" s="1"/>
  <c r="F248" i="15"/>
  <c r="N84" i="12" s="1"/>
  <c r="F97" i="15"/>
  <c r="L71" i="12" s="1"/>
  <c r="S28" i="15"/>
  <c r="J28" i="15"/>
  <c r="P28" i="15"/>
  <c r="M28" i="15"/>
  <c r="G18" i="15"/>
  <c r="G28" i="15"/>
  <c r="G27" i="15"/>
  <c r="L28" i="15"/>
  <c r="O175" i="15"/>
  <c r="O208" i="15" s="1"/>
  <c r="O34" i="15" s="1"/>
  <c r="O170" i="15"/>
  <c r="O203" i="15" s="1"/>
  <c r="K28" i="15"/>
  <c r="Y165" i="15"/>
  <c r="Y198" i="15" s="1"/>
  <c r="Y24" i="15" s="1"/>
  <c r="Y160" i="15"/>
  <c r="Y193" i="15" s="1"/>
  <c r="P175" i="15"/>
  <c r="P208" i="15" s="1"/>
  <c r="P34" i="15" s="1"/>
  <c r="P170" i="15"/>
  <c r="P203" i="15" s="1"/>
  <c r="X28" i="15"/>
  <c r="O28" i="15"/>
  <c r="F280" i="15"/>
  <c r="N40" i="12" s="1"/>
  <c r="H30" i="15"/>
  <c r="F204" i="15"/>
  <c r="M32" i="12" s="1"/>
  <c r="G144" i="15"/>
  <c r="F144" i="15" s="1"/>
  <c r="L42" i="12" s="1"/>
  <c r="F111" i="15"/>
  <c r="L85" i="12" s="1"/>
  <c r="Q165" i="15"/>
  <c r="Q198" i="15" s="1"/>
  <c r="Q24" i="15" s="1"/>
  <c r="Q160" i="15"/>
  <c r="Q193" i="15" s="1"/>
  <c r="F110" i="9"/>
  <c r="G143" i="9"/>
  <c r="P165" i="15"/>
  <c r="P198" i="15" s="1"/>
  <c r="P24" i="15" s="1"/>
  <c r="P160" i="15"/>
  <c r="P193" i="15" s="1"/>
  <c r="V175" i="15"/>
  <c r="V208" i="15" s="1"/>
  <c r="V34" i="15" s="1"/>
  <c r="V170" i="15"/>
  <c r="V203" i="15" s="1"/>
  <c r="H40" i="15"/>
  <c r="G133" i="9"/>
  <c r="F133" i="9" s="1"/>
  <c r="F100" i="9"/>
  <c r="K165" i="15"/>
  <c r="K198" i="15" s="1"/>
  <c r="K24" i="15" s="1"/>
  <c r="K160" i="15"/>
  <c r="K193" i="15" s="1"/>
  <c r="G134" i="15"/>
  <c r="G30" i="15" s="1"/>
  <c r="F101" i="15"/>
  <c r="L75" i="12" s="1"/>
  <c r="L165" i="15"/>
  <c r="L198" i="15" s="1"/>
  <c r="L24" i="15" s="1"/>
  <c r="L160" i="15"/>
  <c r="L193" i="15" s="1"/>
  <c r="G20" i="15"/>
  <c r="F20" i="15" s="1"/>
  <c r="F194" i="15"/>
  <c r="M22" i="12" s="1"/>
  <c r="O22" i="12" s="1"/>
  <c r="P22" i="12" s="1"/>
  <c r="F214" i="15"/>
  <c r="M42" i="12" s="1"/>
  <c r="V165" i="15"/>
  <c r="V198" i="15" s="1"/>
  <c r="V24" i="15" s="1"/>
  <c r="V160" i="15"/>
  <c r="V193" i="15" s="1"/>
  <c r="M175" i="15"/>
  <c r="M208" i="15" s="1"/>
  <c r="M34" i="15" s="1"/>
  <c r="M170" i="15"/>
  <c r="M203" i="15" s="1"/>
  <c r="G170" i="11"/>
  <c r="G203" i="11" s="1"/>
  <c r="G170" i="15"/>
  <c r="G28" i="11"/>
  <c r="T165" i="15"/>
  <c r="T198" i="15" s="1"/>
  <c r="T24" i="15" s="1"/>
  <c r="T160" i="15"/>
  <c r="T193" i="15" s="1"/>
  <c r="M165" i="15"/>
  <c r="M198" i="15" s="1"/>
  <c r="M24" i="15" s="1"/>
  <c r="M160" i="15"/>
  <c r="M193" i="15" s="1"/>
  <c r="T175" i="15"/>
  <c r="T208" i="15" s="1"/>
  <c r="T34" i="15" s="1"/>
  <c r="T170" i="15"/>
  <c r="T203" i="15" s="1"/>
  <c r="Y175" i="15"/>
  <c r="Y208" i="15" s="1"/>
  <c r="Y34" i="15" s="1"/>
  <c r="Y170" i="15"/>
  <c r="Y203" i="15" s="1"/>
  <c r="W28" i="15"/>
  <c r="G26" i="15"/>
  <c r="G19" i="15"/>
  <c r="N271" i="15"/>
  <c r="N29" i="15" s="1"/>
  <c r="Y271" i="15"/>
  <c r="M271" i="15"/>
  <c r="K34" i="10"/>
  <c r="P271" i="15"/>
  <c r="S271" i="15"/>
  <c r="S29" i="15" s="1"/>
  <c r="K271" i="15"/>
  <c r="K29" i="15" s="1"/>
  <c r="I271" i="15"/>
  <c r="J271" i="15"/>
  <c r="J29" i="15" s="1"/>
  <c r="O271" i="15"/>
  <c r="U271" i="15"/>
  <c r="U29" i="15" s="1"/>
  <c r="G175" i="15"/>
  <c r="G208" i="15" s="1"/>
  <c r="G34" i="15" s="1"/>
  <c r="G175" i="11"/>
  <c r="G208" i="11" s="1"/>
  <c r="G34" i="11" s="1"/>
  <c r="G203" i="9"/>
  <c r="Z271" i="15"/>
  <c r="Z29" i="15" s="1"/>
  <c r="L271" i="15"/>
  <c r="L29" i="15" s="1"/>
  <c r="R271" i="15"/>
  <c r="R29" i="15" s="1"/>
  <c r="V271" i="15"/>
  <c r="X271" i="15"/>
  <c r="X29" i="15" s="1"/>
  <c r="T271" i="15"/>
  <c r="T266" i="9"/>
  <c r="T24" i="9" s="1"/>
  <c r="G266" i="9"/>
  <c r="G24" i="9" s="1"/>
  <c r="N266" i="10"/>
  <c r="N24" i="10" s="1"/>
  <c r="G266" i="10"/>
  <c r="G24" i="10" s="1"/>
  <c r="Z256" i="9"/>
  <c r="Z14" i="9" s="1"/>
  <c r="G256" i="9"/>
  <c r="G14" i="9" s="1"/>
  <c r="W256" i="10"/>
  <c r="W14" i="10" s="1"/>
  <c r="G256" i="10"/>
  <c r="G14" i="10" s="1"/>
  <c r="R34" i="9"/>
  <c r="O34" i="10"/>
  <c r="U271" i="11"/>
  <c r="G271" i="11"/>
  <c r="Z261" i="11"/>
  <c r="G261" i="11"/>
  <c r="G34" i="10"/>
  <c r="F276" i="10"/>
  <c r="F15" i="15"/>
  <c r="F88" i="15"/>
  <c r="L62" i="12" s="1"/>
  <c r="F67" i="11"/>
  <c r="C33" i="12" s="1"/>
  <c r="C76" i="12" s="1"/>
  <c r="F105" i="15"/>
  <c r="L79" i="12" s="1"/>
  <c r="F260" i="15"/>
  <c r="N20" i="12" s="1"/>
  <c r="O24" i="12"/>
  <c r="P24" i="12" s="1"/>
  <c r="F275" i="15"/>
  <c r="N35" i="12" s="1"/>
  <c r="F205" i="15"/>
  <c r="M33" i="12" s="1"/>
  <c r="F273" i="15"/>
  <c r="N33" i="12" s="1"/>
  <c r="F211" i="15"/>
  <c r="M39" i="12" s="1"/>
  <c r="F279" i="15"/>
  <c r="N39" i="12" s="1"/>
  <c r="F128" i="15"/>
  <c r="L26" i="12" s="1"/>
  <c r="F266" i="15"/>
  <c r="N26" i="12" s="1"/>
  <c r="F274" i="15"/>
  <c r="N34" i="12" s="1"/>
  <c r="F278" i="15"/>
  <c r="N38" i="12" s="1"/>
  <c r="F276" i="15"/>
  <c r="N36" i="12" s="1"/>
  <c r="F103" i="15"/>
  <c r="L77" i="12" s="1"/>
  <c r="F270" i="15"/>
  <c r="N30" i="12" s="1"/>
  <c r="F107" i="15"/>
  <c r="L81" i="12" s="1"/>
  <c r="F106" i="15"/>
  <c r="L80" i="12" s="1"/>
  <c r="F130" i="15"/>
  <c r="L28" i="12" s="1"/>
  <c r="F277" i="15"/>
  <c r="N37" i="12" s="1"/>
  <c r="F102" i="15"/>
  <c r="L76" i="12" s="1"/>
  <c r="F104" i="15"/>
  <c r="L78" i="12" s="1"/>
  <c r="F108" i="15"/>
  <c r="L82" i="12" s="1"/>
  <c r="H131" i="15"/>
  <c r="F131" i="15" s="1"/>
  <c r="L29" i="12" s="1"/>
  <c r="F98" i="15"/>
  <c r="L72" i="12" s="1"/>
  <c r="F127" i="15"/>
  <c r="L25" i="12" s="1"/>
  <c r="F267" i="15"/>
  <c r="N27" i="12" s="1"/>
  <c r="F265" i="15"/>
  <c r="N25" i="12" s="1"/>
  <c r="F70" i="15"/>
  <c r="K36" i="12" s="1"/>
  <c r="F188" i="10"/>
  <c r="F21" i="10"/>
  <c r="F18" i="10"/>
  <c r="F27" i="10"/>
  <c r="F12" i="8"/>
  <c r="F36" i="10"/>
  <c r="F23" i="8"/>
  <c r="F33" i="10"/>
  <c r="F26" i="10"/>
  <c r="F22" i="10"/>
  <c r="F40" i="10"/>
  <c r="F197" i="8"/>
  <c r="F22" i="9"/>
  <c r="F208" i="10"/>
  <c r="F193" i="10"/>
  <c r="F75" i="11"/>
  <c r="C41" i="12" s="1"/>
  <c r="C84" i="12" s="1"/>
  <c r="F74" i="11"/>
  <c r="C40" i="12" s="1"/>
  <c r="C83" i="12" s="1"/>
  <c r="F65" i="11"/>
  <c r="C31" i="12" s="1"/>
  <c r="C74" i="12" s="1"/>
  <c r="F273" i="11"/>
  <c r="F33" i="12" s="1"/>
  <c r="F280" i="11"/>
  <c r="F40" i="12" s="1"/>
  <c r="H144" i="11"/>
  <c r="F144" i="11" s="1"/>
  <c r="D42" i="12" s="1"/>
  <c r="F111" i="11"/>
  <c r="D85" i="12" s="1"/>
  <c r="F120" i="11"/>
  <c r="D18" i="12" s="1"/>
  <c r="H138" i="11"/>
  <c r="F138" i="11" s="1"/>
  <c r="D36" i="12" s="1"/>
  <c r="F105" i="11"/>
  <c r="D79" i="12" s="1"/>
  <c r="F265" i="11"/>
  <c r="F25" i="12" s="1"/>
  <c r="H121" i="11"/>
  <c r="F88" i="11"/>
  <c r="D62" i="12" s="1"/>
  <c r="F270" i="11"/>
  <c r="F30" i="12" s="1"/>
  <c r="F262" i="11"/>
  <c r="F22" i="12" s="1"/>
  <c r="F64" i="11"/>
  <c r="C30" i="12" s="1"/>
  <c r="C73" i="12" s="1"/>
  <c r="H140" i="11"/>
  <c r="F107" i="11"/>
  <c r="D81" i="12" s="1"/>
  <c r="F275" i="11"/>
  <c r="F35" i="12" s="1"/>
  <c r="H141" i="11"/>
  <c r="F108" i="11"/>
  <c r="D82" i="12" s="1"/>
  <c r="F277" i="11"/>
  <c r="F37" i="12" s="1"/>
  <c r="F124" i="11"/>
  <c r="D22" i="12" s="1"/>
  <c r="H142" i="11"/>
  <c r="F142" i="11" s="1"/>
  <c r="D40" i="12" s="1"/>
  <c r="F109" i="11"/>
  <c r="D83" i="12" s="1"/>
  <c r="F69" i="11"/>
  <c r="C35" i="12" s="1"/>
  <c r="C78" i="12" s="1"/>
  <c r="F267" i="11"/>
  <c r="F27" i="12" s="1"/>
  <c r="F268" i="11"/>
  <c r="F28" i="12" s="1"/>
  <c r="H139" i="11"/>
  <c r="F106" i="11"/>
  <c r="D80" i="12" s="1"/>
  <c r="F71" i="11"/>
  <c r="C37" i="12" s="1"/>
  <c r="C80" i="12" s="1"/>
  <c r="F274" i="11"/>
  <c r="F34" i="12" s="1"/>
  <c r="F101" i="11"/>
  <c r="D75" i="12" s="1"/>
  <c r="H136" i="11"/>
  <c r="F103" i="11"/>
  <c r="D77" i="12" s="1"/>
  <c r="F276" i="11"/>
  <c r="F36" i="12" s="1"/>
  <c r="F272" i="11"/>
  <c r="F32" i="12" s="1"/>
  <c r="H131" i="11"/>
  <c r="F131" i="11" s="1"/>
  <c r="D29" i="12" s="1"/>
  <c r="F98" i="11"/>
  <c r="D72" i="12" s="1"/>
  <c r="H130" i="11"/>
  <c r="F130" i="11" s="1"/>
  <c r="D28" i="12" s="1"/>
  <c r="F97" i="11"/>
  <c r="D71" i="12" s="1"/>
  <c r="F269" i="11"/>
  <c r="F29" i="12" s="1"/>
  <c r="H135" i="11"/>
  <c r="F102" i="11"/>
  <c r="D76" i="12" s="1"/>
  <c r="F278" i="11"/>
  <c r="F38" i="12" s="1"/>
  <c r="F70" i="11"/>
  <c r="C36" i="12" s="1"/>
  <c r="C79" i="12" s="1"/>
  <c r="H137" i="11"/>
  <c r="F104" i="11"/>
  <c r="D78" i="12" s="1"/>
  <c r="F260" i="11"/>
  <c r="F20" i="12" s="1"/>
  <c r="H129" i="11"/>
  <c r="F129" i="11" s="1"/>
  <c r="D27" i="12" s="1"/>
  <c r="F96" i="11"/>
  <c r="D70" i="12" s="1"/>
  <c r="H143" i="11"/>
  <c r="F266" i="11"/>
  <c r="F26" i="12" s="1"/>
  <c r="F279" i="11"/>
  <c r="F39" i="12" s="1"/>
  <c r="F282" i="11"/>
  <c r="F42" i="12" s="1"/>
  <c r="H35" i="10"/>
  <c r="F35" i="10" s="1"/>
  <c r="F209" i="10"/>
  <c r="H13" i="10"/>
  <c r="F255" i="10"/>
  <c r="H23" i="10"/>
  <c r="F23" i="10" s="1"/>
  <c r="F265" i="10"/>
  <c r="I165" i="15"/>
  <c r="I198" i="15" s="1"/>
  <c r="I24" i="15" s="1"/>
  <c r="F276" i="9"/>
  <c r="F261" i="8"/>
  <c r="F13" i="8"/>
  <c r="F271" i="8"/>
  <c r="F261" i="9"/>
  <c r="F40" i="9"/>
  <c r="F188" i="9"/>
  <c r="F33" i="9"/>
  <c r="F208" i="9"/>
  <c r="F198" i="9"/>
  <c r="F33" i="8"/>
  <c r="F21" i="9"/>
  <c r="F187" i="8"/>
  <c r="F207" i="8"/>
  <c r="H23" i="9"/>
  <c r="F23" i="9" s="1"/>
  <c r="F265" i="9"/>
  <c r="H13" i="9"/>
  <c r="F13" i="9" s="1"/>
  <c r="F255" i="9"/>
  <c r="I99" i="15"/>
  <c r="I132" i="15" s="1"/>
  <c r="I28" i="15" s="1"/>
  <c r="F99" i="8"/>
  <c r="H175" i="15"/>
  <c r="F170" i="9"/>
  <c r="H165" i="15"/>
  <c r="F160" i="9"/>
  <c r="I175" i="15"/>
  <c r="I208" i="15" s="1"/>
  <c r="I34" i="15" s="1"/>
  <c r="I89" i="15"/>
  <c r="I122" i="15" s="1"/>
  <c r="I18" i="15" s="1"/>
  <c r="F89" i="8"/>
  <c r="R165" i="15"/>
  <c r="R198" i="15" s="1"/>
  <c r="R24" i="15" s="1"/>
  <c r="Q175" i="15"/>
  <c r="Q208" i="15" s="1"/>
  <c r="Q34" i="15" s="1"/>
  <c r="S165" i="15"/>
  <c r="S198" i="15" s="1"/>
  <c r="S24" i="15" s="1"/>
  <c r="X165" i="15"/>
  <c r="X198" i="15" s="1"/>
  <c r="X24" i="15" s="1"/>
  <c r="L175" i="15"/>
  <c r="L208" i="15" s="1"/>
  <c r="L34" i="15" s="1"/>
  <c r="X175" i="15"/>
  <c r="X208" i="15" s="1"/>
  <c r="X34" i="15" s="1"/>
  <c r="N175" i="15"/>
  <c r="N208" i="15" s="1"/>
  <c r="N34" i="15" s="1"/>
  <c r="R175" i="15"/>
  <c r="R208" i="15" s="1"/>
  <c r="R34" i="15" s="1"/>
  <c r="W175" i="15"/>
  <c r="W208" i="15" s="1"/>
  <c r="W34" i="15" s="1"/>
  <c r="J165" i="15"/>
  <c r="J198" i="15" s="1"/>
  <c r="J24" i="15" s="1"/>
  <c r="Z165" i="15"/>
  <c r="Z198" i="15" s="1"/>
  <c r="Z24" i="15" s="1"/>
  <c r="U165" i="15"/>
  <c r="U198" i="15" s="1"/>
  <c r="U24" i="15" s="1"/>
  <c r="S175" i="15"/>
  <c r="S208" i="15" s="1"/>
  <c r="S34" i="15" s="1"/>
  <c r="U175" i="15"/>
  <c r="U208" i="15" s="1"/>
  <c r="U34" i="15" s="1"/>
  <c r="N165" i="15"/>
  <c r="N198" i="15" s="1"/>
  <c r="N24" i="15" s="1"/>
  <c r="N175" i="11"/>
  <c r="N208" i="11" s="1"/>
  <c r="N34" i="11" s="1"/>
  <c r="W165" i="15"/>
  <c r="W198" i="15" s="1"/>
  <c r="W24" i="15" s="1"/>
  <c r="O165" i="15"/>
  <c r="O198" i="15" s="1"/>
  <c r="O24" i="15" s="1"/>
  <c r="Z175" i="15"/>
  <c r="Z208" i="15" s="1"/>
  <c r="Z34" i="15" s="1"/>
  <c r="J175" i="15"/>
  <c r="J208" i="15" s="1"/>
  <c r="J34" i="15" s="1"/>
  <c r="H26" i="15"/>
  <c r="H109" i="15"/>
  <c r="I109" i="15"/>
  <c r="I142" i="15" s="1"/>
  <c r="I38" i="15" s="1"/>
  <c r="H34" i="10"/>
  <c r="H136" i="15"/>
  <c r="F136" i="15" s="1"/>
  <c r="H140" i="15"/>
  <c r="F140" i="15" s="1"/>
  <c r="H139" i="15"/>
  <c r="F139" i="15" s="1"/>
  <c r="H121" i="15"/>
  <c r="F121" i="15" s="1"/>
  <c r="H135" i="15"/>
  <c r="F135" i="15" s="1"/>
  <c r="H99" i="11"/>
  <c r="H99" i="15"/>
  <c r="H137" i="15"/>
  <c r="H141" i="15"/>
  <c r="F141" i="15" s="1"/>
  <c r="L27" i="12"/>
  <c r="H25" i="15"/>
  <c r="F25" i="15" s="1"/>
  <c r="H138" i="15"/>
  <c r="H89" i="11"/>
  <c r="H89" i="15"/>
  <c r="L18" i="12"/>
  <c r="H16" i="15"/>
  <c r="F16" i="15" s="1"/>
  <c r="K175" i="15"/>
  <c r="K208" i="15" s="1"/>
  <c r="K34" i="15" s="1"/>
  <c r="J166" i="11"/>
  <c r="J199" i="11" s="1"/>
  <c r="J25" i="11" s="1"/>
  <c r="Z162" i="11"/>
  <c r="Z195" i="11" s="1"/>
  <c r="Z21" i="11" s="1"/>
  <c r="P162" i="11"/>
  <c r="P195" i="11" s="1"/>
  <c r="P21" i="11" s="1"/>
  <c r="U162" i="11"/>
  <c r="U195" i="11" s="1"/>
  <c r="U21" i="11" s="1"/>
  <c r="T172" i="11"/>
  <c r="T205" i="11" s="1"/>
  <c r="S172" i="11"/>
  <c r="S205" i="11" s="1"/>
  <c r="U172" i="11"/>
  <c r="U205" i="11" s="1"/>
  <c r="N162" i="11"/>
  <c r="N195" i="11" s="1"/>
  <c r="N21" i="11" s="1"/>
  <c r="W162" i="11"/>
  <c r="W195" i="11" s="1"/>
  <c r="W21" i="11" s="1"/>
  <c r="K162" i="11"/>
  <c r="K195" i="11" s="1"/>
  <c r="K21" i="11" s="1"/>
  <c r="Z172" i="11"/>
  <c r="Z205" i="11" s="1"/>
  <c r="I176" i="11"/>
  <c r="I209" i="11" s="1"/>
  <c r="J180" i="11"/>
  <c r="J213" i="11" s="1"/>
  <c r="J39" i="11" s="1"/>
  <c r="T162" i="11"/>
  <c r="T195" i="11" s="1"/>
  <c r="T21" i="11" s="1"/>
  <c r="M162" i="11"/>
  <c r="M195" i="11" s="1"/>
  <c r="M21" i="11" s="1"/>
  <c r="I179" i="11"/>
  <c r="I212" i="11" s="1"/>
  <c r="I38" i="11" s="1"/>
  <c r="Y172" i="11"/>
  <c r="Y205" i="11" s="1"/>
  <c r="M172" i="11"/>
  <c r="M205" i="11" s="1"/>
  <c r="M25" i="12"/>
  <c r="H23" i="15"/>
  <c r="F23" i="15" s="1"/>
  <c r="V162" i="11"/>
  <c r="V195" i="11" s="1"/>
  <c r="V21" i="11" s="1"/>
  <c r="Y162" i="11"/>
  <c r="Y195" i="11" s="1"/>
  <c r="Y21" i="11" s="1"/>
  <c r="L162" i="11"/>
  <c r="L195" i="11" s="1"/>
  <c r="L21" i="11" s="1"/>
  <c r="Q162" i="11"/>
  <c r="Q195" i="11" s="1"/>
  <c r="Q21" i="11" s="1"/>
  <c r="R162" i="11"/>
  <c r="R195" i="11" s="1"/>
  <c r="R21" i="11" s="1"/>
  <c r="V172" i="11"/>
  <c r="V205" i="11" s="1"/>
  <c r="Q172" i="11"/>
  <c r="Q205" i="11" s="1"/>
  <c r="O162" i="11"/>
  <c r="O195" i="11" s="1"/>
  <c r="O21" i="11" s="1"/>
  <c r="H166" i="11"/>
  <c r="S162" i="11"/>
  <c r="S195" i="11" s="1"/>
  <c r="S21" i="11" s="1"/>
  <c r="X162" i="11"/>
  <c r="X195" i="11" s="1"/>
  <c r="X21" i="11" s="1"/>
  <c r="L172" i="11"/>
  <c r="L205" i="11" s="1"/>
  <c r="X172" i="11"/>
  <c r="X205" i="11" s="1"/>
  <c r="M35" i="12"/>
  <c r="P172" i="11"/>
  <c r="P205" i="11" s="1"/>
  <c r="R172" i="11"/>
  <c r="R205" i="11" s="1"/>
  <c r="W172" i="11"/>
  <c r="W205" i="11" s="1"/>
  <c r="O172" i="11"/>
  <c r="O205" i="11" s="1"/>
  <c r="T34" i="10"/>
  <c r="U180" i="11"/>
  <c r="U213" i="11" s="1"/>
  <c r="X180" i="11"/>
  <c r="X213" i="11" s="1"/>
  <c r="S180" i="11"/>
  <c r="S213" i="11" s="1"/>
  <c r="Q180" i="11"/>
  <c r="Q213" i="11" s="1"/>
  <c r="L180" i="11"/>
  <c r="L213" i="11" s="1"/>
  <c r="T180" i="11"/>
  <c r="T213" i="11" s="1"/>
  <c r="V180" i="11"/>
  <c r="V213" i="11" s="1"/>
  <c r="V34" i="10"/>
  <c r="Y34" i="10"/>
  <c r="J176" i="11"/>
  <c r="J209" i="11" s="1"/>
  <c r="J172" i="11"/>
  <c r="J205" i="11" s="1"/>
  <c r="K176" i="11"/>
  <c r="K209" i="11" s="1"/>
  <c r="K172" i="11"/>
  <c r="K205" i="11" s="1"/>
  <c r="Z34" i="10"/>
  <c r="J164" i="11"/>
  <c r="J197" i="11" s="1"/>
  <c r="J23" i="11" s="1"/>
  <c r="J162" i="11"/>
  <c r="J195" i="11" s="1"/>
  <c r="J21" i="11" s="1"/>
  <c r="U34" i="10"/>
  <c r="W34" i="10"/>
  <c r="Q267" i="10"/>
  <c r="Q25" i="10" s="1"/>
  <c r="O267" i="10"/>
  <c r="O25" i="10" s="1"/>
  <c r="H267" i="10"/>
  <c r="R267" i="10"/>
  <c r="R25" i="10" s="1"/>
  <c r="V267" i="10"/>
  <c r="V25" i="10" s="1"/>
  <c r="W267" i="10"/>
  <c r="W25" i="10" s="1"/>
  <c r="Y267" i="10"/>
  <c r="Y25" i="10" s="1"/>
  <c r="S267" i="10"/>
  <c r="S25" i="10" s="1"/>
  <c r="Z267" i="10"/>
  <c r="Z25" i="10" s="1"/>
  <c r="P267" i="10"/>
  <c r="P25" i="10" s="1"/>
  <c r="I267" i="10"/>
  <c r="I25" i="10" s="1"/>
  <c r="N267" i="10"/>
  <c r="N25" i="10" s="1"/>
  <c r="X267" i="10"/>
  <c r="X25" i="10" s="1"/>
  <c r="L267" i="10"/>
  <c r="L25" i="10" s="1"/>
  <c r="U267" i="10"/>
  <c r="U25" i="10" s="1"/>
  <c r="K267" i="10"/>
  <c r="K25" i="10" s="1"/>
  <c r="T267" i="10"/>
  <c r="T25" i="10" s="1"/>
  <c r="M267" i="10"/>
  <c r="M25" i="10" s="1"/>
  <c r="J267" i="10"/>
  <c r="J25" i="10" s="1"/>
  <c r="L257" i="9"/>
  <c r="L15" i="9" s="1"/>
  <c r="X257" i="9"/>
  <c r="X15" i="9" s="1"/>
  <c r="J257" i="9"/>
  <c r="M257" i="9"/>
  <c r="M15" i="9" s="1"/>
  <c r="R257" i="9"/>
  <c r="R15" i="9" s="1"/>
  <c r="K257" i="9"/>
  <c r="K15" i="9" s="1"/>
  <c r="O257" i="9"/>
  <c r="O15" i="9" s="1"/>
  <c r="V257" i="9"/>
  <c r="V15" i="9" s="1"/>
  <c r="P257" i="9"/>
  <c r="P15" i="9" s="1"/>
  <c r="Y257" i="9"/>
  <c r="Y15" i="9" s="1"/>
  <c r="I257" i="9"/>
  <c r="U257" i="9"/>
  <c r="U15" i="9" s="1"/>
  <c r="Z257" i="9"/>
  <c r="Z15" i="9" s="1"/>
  <c r="S257" i="9"/>
  <c r="S15" i="9" s="1"/>
  <c r="N257" i="9"/>
  <c r="N15" i="9" s="1"/>
  <c r="W257" i="9"/>
  <c r="W15" i="9" s="1"/>
  <c r="Q257" i="9"/>
  <c r="Q15" i="9" s="1"/>
  <c r="T257" i="9"/>
  <c r="T15" i="9" s="1"/>
  <c r="H257" i="9"/>
  <c r="Y267" i="9"/>
  <c r="Y25" i="9" s="1"/>
  <c r="S267" i="9"/>
  <c r="S25" i="9" s="1"/>
  <c r="U267" i="9"/>
  <c r="U25" i="9" s="1"/>
  <c r="N267" i="9"/>
  <c r="N25" i="9" s="1"/>
  <c r="K267" i="9"/>
  <c r="K25" i="9" s="1"/>
  <c r="H267" i="9"/>
  <c r="V267" i="9"/>
  <c r="V25" i="9" s="1"/>
  <c r="M267" i="9"/>
  <c r="M25" i="9" s="1"/>
  <c r="Z267" i="9"/>
  <c r="Z25" i="9" s="1"/>
  <c r="J267" i="9"/>
  <c r="J25" i="9" s="1"/>
  <c r="T267" i="9"/>
  <c r="T25" i="9" s="1"/>
  <c r="X267" i="9"/>
  <c r="X25" i="9" s="1"/>
  <c r="I267" i="9"/>
  <c r="P267" i="9"/>
  <c r="P25" i="9" s="1"/>
  <c r="W267" i="9"/>
  <c r="W25" i="9" s="1"/>
  <c r="L267" i="9"/>
  <c r="L25" i="9" s="1"/>
  <c r="Q267" i="9"/>
  <c r="Q25" i="9" s="1"/>
  <c r="R267" i="9"/>
  <c r="R25" i="9" s="1"/>
  <c r="O267" i="9"/>
  <c r="O25" i="9" s="1"/>
  <c r="P257" i="10"/>
  <c r="P15" i="10" s="1"/>
  <c r="U257" i="10"/>
  <c r="U15" i="10" s="1"/>
  <c r="K257" i="10"/>
  <c r="K15" i="10" s="1"/>
  <c r="N257" i="10"/>
  <c r="N15" i="10" s="1"/>
  <c r="L257" i="10"/>
  <c r="L15" i="10" s="1"/>
  <c r="I257" i="10"/>
  <c r="I15" i="10" s="1"/>
  <c r="T257" i="10"/>
  <c r="T15" i="10" s="1"/>
  <c r="X257" i="10"/>
  <c r="X15" i="10" s="1"/>
  <c r="V257" i="10"/>
  <c r="V15" i="10" s="1"/>
  <c r="H257" i="10"/>
  <c r="Y257" i="10"/>
  <c r="Y15" i="10" s="1"/>
  <c r="W257" i="10"/>
  <c r="W15" i="10" s="1"/>
  <c r="J257" i="10"/>
  <c r="J15" i="10" s="1"/>
  <c r="R257" i="10"/>
  <c r="R15" i="10" s="1"/>
  <c r="O257" i="10"/>
  <c r="O15" i="10" s="1"/>
  <c r="M257" i="10"/>
  <c r="M15" i="10" s="1"/>
  <c r="S257" i="10"/>
  <c r="S15" i="10" s="1"/>
  <c r="Z257" i="10"/>
  <c r="Z15" i="10" s="1"/>
  <c r="Q257" i="10"/>
  <c r="Q15" i="10" s="1"/>
  <c r="P34" i="10"/>
  <c r="M34" i="10"/>
  <c r="J34" i="10"/>
  <c r="N34" i="10"/>
  <c r="R34" i="10"/>
  <c r="I34" i="10"/>
  <c r="L34" i="10"/>
  <c r="S34" i="10"/>
  <c r="X34" i="10"/>
  <c r="Q34" i="10"/>
  <c r="H154" i="11"/>
  <c r="E13" i="12"/>
  <c r="G13" i="12" s="1"/>
  <c r="H13" i="12" s="1"/>
  <c r="T13" i="12" s="1"/>
  <c r="U174" i="11"/>
  <c r="U207" i="11" s="1"/>
  <c r="U176" i="11"/>
  <c r="U209" i="11" s="1"/>
  <c r="I166" i="11"/>
  <c r="I199" i="11" s="1"/>
  <c r="I25" i="11" s="1"/>
  <c r="M174" i="11"/>
  <c r="M207" i="11" s="1"/>
  <c r="M176" i="11"/>
  <c r="M209" i="11" s="1"/>
  <c r="L174" i="11"/>
  <c r="L207" i="11" s="1"/>
  <c r="L176" i="11"/>
  <c r="L209" i="11" s="1"/>
  <c r="X174" i="11"/>
  <c r="X207" i="11" s="1"/>
  <c r="X176" i="11"/>
  <c r="X209" i="11" s="1"/>
  <c r="V174" i="11"/>
  <c r="V207" i="11" s="1"/>
  <c r="V176" i="11"/>
  <c r="V209" i="11" s="1"/>
  <c r="Q174" i="11"/>
  <c r="Q207" i="11" s="1"/>
  <c r="Q176" i="11"/>
  <c r="Q209" i="11" s="1"/>
  <c r="S174" i="11"/>
  <c r="S207" i="11" s="1"/>
  <c r="S176" i="11"/>
  <c r="S209" i="11" s="1"/>
  <c r="Y174" i="11"/>
  <c r="Y207" i="11" s="1"/>
  <c r="Y176" i="11"/>
  <c r="Y209" i="11" s="1"/>
  <c r="P174" i="11"/>
  <c r="P207" i="11" s="1"/>
  <c r="P176" i="11"/>
  <c r="P209" i="11" s="1"/>
  <c r="Z174" i="11"/>
  <c r="Z207" i="11" s="1"/>
  <c r="Z176" i="11"/>
  <c r="Z209" i="11" s="1"/>
  <c r="K164" i="11"/>
  <c r="K197" i="11" s="1"/>
  <c r="K23" i="11" s="1"/>
  <c r="K166" i="11"/>
  <c r="K199" i="11" s="1"/>
  <c r="K25" i="11" s="1"/>
  <c r="R174" i="11"/>
  <c r="R207" i="11" s="1"/>
  <c r="R176" i="11"/>
  <c r="R209" i="11" s="1"/>
  <c r="W174" i="11"/>
  <c r="W207" i="11" s="1"/>
  <c r="W176" i="11"/>
  <c r="W209" i="11" s="1"/>
  <c r="O174" i="11"/>
  <c r="O207" i="11" s="1"/>
  <c r="O176" i="11"/>
  <c r="O209" i="11" s="1"/>
  <c r="T174" i="11"/>
  <c r="T207" i="11" s="1"/>
  <c r="T176" i="11"/>
  <c r="T209" i="11" s="1"/>
  <c r="X179" i="11"/>
  <c r="X212" i="11" s="1"/>
  <c r="X38" i="11" s="1"/>
  <c r="X164" i="11"/>
  <c r="X197" i="11" s="1"/>
  <c r="X23" i="11" s="1"/>
  <c r="W179" i="11"/>
  <c r="W212" i="11" s="1"/>
  <c r="W38" i="11" s="1"/>
  <c r="W164" i="11"/>
  <c r="W197" i="11" s="1"/>
  <c r="W23" i="11" s="1"/>
  <c r="Y179" i="11"/>
  <c r="Y212" i="11" s="1"/>
  <c r="Y38" i="11" s="1"/>
  <c r="Y164" i="11"/>
  <c r="Y197" i="11" s="1"/>
  <c r="Y23" i="11" s="1"/>
  <c r="K175" i="11"/>
  <c r="K208" i="11" s="1"/>
  <c r="K34" i="11" s="1"/>
  <c r="K174" i="11"/>
  <c r="K207" i="11" s="1"/>
  <c r="Z179" i="11"/>
  <c r="Z212" i="11" s="1"/>
  <c r="Z38" i="11" s="1"/>
  <c r="Z164" i="11"/>
  <c r="Z197" i="11" s="1"/>
  <c r="Z23" i="11" s="1"/>
  <c r="S179" i="11"/>
  <c r="S212" i="11" s="1"/>
  <c r="S38" i="11" s="1"/>
  <c r="S164" i="11"/>
  <c r="S197" i="11" s="1"/>
  <c r="S23" i="11" s="1"/>
  <c r="N179" i="11"/>
  <c r="N212" i="11" s="1"/>
  <c r="N38" i="11" s="1"/>
  <c r="N164" i="11"/>
  <c r="N197" i="11" s="1"/>
  <c r="N23" i="11" s="1"/>
  <c r="P179" i="11"/>
  <c r="P212" i="11" s="1"/>
  <c r="P38" i="11" s="1"/>
  <c r="P164" i="11"/>
  <c r="P197" i="11" s="1"/>
  <c r="P23" i="11" s="1"/>
  <c r="O179" i="11"/>
  <c r="O212" i="11" s="1"/>
  <c r="O38" i="11" s="1"/>
  <c r="O164" i="11"/>
  <c r="O197" i="11" s="1"/>
  <c r="O23" i="11" s="1"/>
  <c r="V165" i="11"/>
  <c r="V198" i="11" s="1"/>
  <c r="V24" i="11" s="1"/>
  <c r="V164" i="11"/>
  <c r="V197" i="11" s="1"/>
  <c r="V23" i="11" s="1"/>
  <c r="J175" i="11"/>
  <c r="J208" i="11" s="1"/>
  <c r="J34" i="11" s="1"/>
  <c r="J174" i="11"/>
  <c r="J207" i="11" s="1"/>
  <c r="U179" i="11"/>
  <c r="U212" i="11" s="1"/>
  <c r="U38" i="11" s="1"/>
  <c r="U164" i="11"/>
  <c r="U197" i="11" s="1"/>
  <c r="U23" i="11" s="1"/>
  <c r="T179" i="11"/>
  <c r="T212" i="11" s="1"/>
  <c r="T38" i="11" s="1"/>
  <c r="T164" i="11"/>
  <c r="T197" i="11" s="1"/>
  <c r="T23" i="11" s="1"/>
  <c r="M179" i="11"/>
  <c r="M212" i="11" s="1"/>
  <c r="M38" i="11" s="1"/>
  <c r="M164" i="11"/>
  <c r="M197" i="11" s="1"/>
  <c r="M23" i="11" s="1"/>
  <c r="L179" i="11"/>
  <c r="L212" i="11" s="1"/>
  <c r="L38" i="11" s="1"/>
  <c r="L164" i="11"/>
  <c r="L197" i="11" s="1"/>
  <c r="L23" i="11" s="1"/>
  <c r="Q179" i="11"/>
  <c r="Q212" i="11" s="1"/>
  <c r="Q38" i="11" s="1"/>
  <c r="Q164" i="11"/>
  <c r="Q197" i="11" s="1"/>
  <c r="Q23" i="11" s="1"/>
  <c r="R179" i="11"/>
  <c r="R212" i="11" s="1"/>
  <c r="R38" i="11" s="1"/>
  <c r="R164" i="11"/>
  <c r="R197" i="11" s="1"/>
  <c r="R23" i="11" s="1"/>
  <c r="J34" i="9"/>
  <c r="Y165" i="11"/>
  <c r="Y198" i="11" s="1"/>
  <c r="Y24" i="11" s="1"/>
  <c r="O34" i="9"/>
  <c r="Z165" i="11"/>
  <c r="Z198" i="11" s="1"/>
  <c r="Z24" i="11" s="1"/>
  <c r="W165" i="11"/>
  <c r="W198" i="11" s="1"/>
  <c r="W24" i="11" s="1"/>
  <c r="R165" i="11"/>
  <c r="R198" i="11" s="1"/>
  <c r="R24" i="11" s="1"/>
  <c r="M165" i="11"/>
  <c r="M198" i="11" s="1"/>
  <c r="M24" i="11" s="1"/>
  <c r="X165" i="11"/>
  <c r="X198" i="11" s="1"/>
  <c r="X24" i="11" s="1"/>
  <c r="T165" i="11"/>
  <c r="T198" i="11" s="1"/>
  <c r="T24" i="11" s="1"/>
  <c r="S165" i="11"/>
  <c r="S198" i="11" s="1"/>
  <c r="S24" i="11" s="1"/>
  <c r="K179" i="11"/>
  <c r="K212" i="11" s="1"/>
  <c r="K38" i="11" s="1"/>
  <c r="K165" i="11"/>
  <c r="K198" i="11" s="1"/>
  <c r="K24" i="11" s="1"/>
  <c r="U165" i="11"/>
  <c r="U198" i="11" s="1"/>
  <c r="U24" i="11" s="1"/>
  <c r="N165" i="11"/>
  <c r="N198" i="11" s="1"/>
  <c r="N24" i="11" s="1"/>
  <c r="J179" i="11"/>
  <c r="J212" i="11" s="1"/>
  <c r="J38" i="11" s="1"/>
  <c r="J165" i="11"/>
  <c r="J198" i="11" s="1"/>
  <c r="J24" i="11" s="1"/>
  <c r="L203" i="9"/>
  <c r="L175" i="11"/>
  <c r="L208" i="11" s="1"/>
  <c r="L34" i="11" s="1"/>
  <c r="X203" i="9"/>
  <c r="X29" i="9" s="1"/>
  <c r="X175" i="11"/>
  <c r="X208" i="11" s="1"/>
  <c r="X34" i="11" s="1"/>
  <c r="V203" i="9"/>
  <c r="V29" i="9" s="1"/>
  <c r="V175" i="11"/>
  <c r="V208" i="11" s="1"/>
  <c r="V34" i="11" s="1"/>
  <c r="Q203" i="9"/>
  <c r="Q29" i="9" s="1"/>
  <c r="Q175" i="11"/>
  <c r="Q208" i="11" s="1"/>
  <c r="Q34" i="11" s="1"/>
  <c r="W203" i="9"/>
  <c r="W29" i="9" s="1"/>
  <c r="W175" i="11"/>
  <c r="W208" i="11" s="1"/>
  <c r="W34" i="11" s="1"/>
  <c r="I34" i="9"/>
  <c r="Q165" i="11"/>
  <c r="Q198" i="11" s="1"/>
  <c r="Q24" i="11" s="1"/>
  <c r="S203" i="9"/>
  <c r="S29" i="9" s="1"/>
  <c r="S175" i="11"/>
  <c r="S208" i="11" s="1"/>
  <c r="S34" i="11" s="1"/>
  <c r="U203" i="9"/>
  <c r="U29" i="9" s="1"/>
  <c r="U175" i="11"/>
  <c r="U208" i="11" s="1"/>
  <c r="U34" i="11" s="1"/>
  <c r="O203" i="9"/>
  <c r="O29" i="9" s="1"/>
  <c r="O175" i="11"/>
  <c r="O208" i="11" s="1"/>
  <c r="O34" i="11" s="1"/>
  <c r="T203" i="9"/>
  <c r="T29" i="9" s="1"/>
  <c r="T175" i="11"/>
  <c r="T208" i="11" s="1"/>
  <c r="T34" i="11" s="1"/>
  <c r="L165" i="11"/>
  <c r="L198" i="11" s="1"/>
  <c r="L24" i="11" s="1"/>
  <c r="Y203" i="9"/>
  <c r="Y29" i="9" s="1"/>
  <c r="Y175" i="11"/>
  <c r="Y208" i="11" s="1"/>
  <c r="Y34" i="11" s="1"/>
  <c r="Z203" i="9"/>
  <c r="Z29" i="9" s="1"/>
  <c r="Z175" i="11"/>
  <c r="Z208" i="11" s="1"/>
  <c r="Z34" i="11" s="1"/>
  <c r="P203" i="9"/>
  <c r="P29" i="9" s="1"/>
  <c r="P175" i="11"/>
  <c r="P208" i="11" s="1"/>
  <c r="P34" i="11" s="1"/>
  <c r="R203" i="9"/>
  <c r="R29" i="9" s="1"/>
  <c r="R175" i="11"/>
  <c r="R208" i="11" s="1"/>
  <c r="R34" i="11" s="1"/>
  <c r="O165" i="11"/>
  <c r="O198" i="11" s="1"/>
  <c r="O24" i="11" s="1"/>
  <c r="P165" i="11"/>
  <c r="P198" i="11" s="1"/>
  <c r="P24" i="11" s="1"/>
  <c r="M203" i="9"/>
  <c r="M29" i="9" s="1"/>
  <c r="M175" i="11"/>
  <c r="M208" i="11" s="1"/>
  <c r="M34" i="11" s="1"/>
  <c r="I30" i="11"/>
  <c r="L34" i="9"/>
  <c r="W34" i="9"/>
  <c r="N34" i="9"/>
  <c r="I40" i="11"/>
  <c r="Q34" i="9"/>
  <c r="K26" i="11"/>
  <c r="Y34" i="9"/>
  <c r="T34" i="9"/>
  <c r="M193" i="9"/>
  <c r="M19" i="9" s="1"/>
  <c r="H134" i="11"/>
  <c r="K34" i="9"/>
  <c r="T193" i="9"/>
  <c r="T19" i="9" s="1"/>
  <c r="V34" i="9"/>
  <c r="U193" i="9"/>
  <c r="U19" i="9" s="1"/>
  <c r="N193" i="9"/>
  <c r="N19" i="9" s="1"/>
  <c r="S193" i="9"/>
  <c r="S19" i="9" s="1"/>
  <c r="L193" i="9"/>
  <c r="Q193" i="9"/>
  <c r="Q19" i="9" s="1"/>
  <c r="O193" i="9"/>
  <c r="O19" i="9" s="1"/>
  <c r="X193" i="9"/>
  <c r="X19" i="9" s="1"/>
  <c r="V179" i="11"/>
  <c r="V212" i="11" s="1"/>
  <c r="V38" i="11" s="1"/>
  <c r="V193" i="9"/>
  <c r="V19" i="9" s="1"/>
  <c r="R193" i="9"/>
  <c r="R19" i="9" s="1"/>
  <c r="Y193" i="9"/>
  <c r="Y19" i="9" s="1"/>
  <c r="P193" i="9"/>
  <c r="P19" i="9" s="1"/>
  <c r="Z193" i="9"/>
  <c r="Z19" i="9" s="1"/>
  <c r="W193" i="9"/>
  <c r="W19" i="9" s="1"/>
  <c r="U34" i="9"/>
  <c r="M34" i="9"/>
  <c r="S34" i="9"/>
  <c r="P34" i="9"/>
  <c r="X34" i="9"/>
  <c r="Z34" i="9"/>
  <c r="S19" i="10"/>
  <c r="N256" i="10"/>
  <c r="N14" i="10" s="1"/>
  <c r="L256" i="10"/>
  <c r="L14" i="10" s="1"/>
  <c r="U135" i="11"/>
  <c r="R141" i="11"/>
  <c r="R37" i="11" s="1"/>
  <c r="U136" i="11"/>
  <c r="U32" i="11" s="1"/>
  <c r="I140" i="11"/>
  <c r="I36" i="11" s="1"/>
  <c r="K139" i="11"/>
  <c r="W137" i="11"/>
  <c r="N140" i="11"/>
  <c r="N36" i="11" s="1"/>
  <c r="T141" i="11"/>
  <c r="T37" i="11" s="1"/>
  <c r="S136" i="11"/>
  <c r="S32" i="11" s="1"/>
  <c r="W139" i="11"/>
  <c r="S140" i="11"/>
  <c r="S36" i="11" s="1"/>
  <c r="N139" i="11"/>
  <c r="N35" i="11" s="1"/>
  <c r="Q136" i="11"/>
  <c r="Q32" i="11" s="1"/>
  <c r="N136" i="11"/>
  <c r="N32" i="11" s="1"/>
  <c r="X140" i="11"/>
  <c r="X36" i="11" s="1"/>
  <c r="L136" i="11"/>
  <c r="L32" i="11" s="1"/>
  <c r="J140" i="11"/>
  <c r="J36" i="11" s="1"/>
  <c r="K136" i="11"/>
  <c r="K32" i="11" s="1"/>
  <c r="I139" i="11"/>
  <c r="V139" i="11"/>
  <c r="P135" i="11"/>
  <c r="V135" i="11"/>
  <c r="P139" i="11"/>
  <c r="P141" i="11"/>
  <c r="P37" i="11" s="1"/>
  <c r="O139" i="11"/>
  <c r="Z139" i="11"/>
  <c r="S141" i="11"/>
  <c r="S37" i="11" s="1"/>
  <c r="R136" i="11"/>
  <c r="R32" i="11" s="1"/>
  <c r="S135" i="11"/>
  <c r="K140" i="11"/>
  <c r="K36" i="11" s="1"/>
  <c r="V136" i="11"/>
  <c r="V32" i="11" s="1"/>
  <c r="T139" i="11"/>
  <c r="Y141" i="11"/>
  <c r="Y37" i="11" s="1"/>
  <c r="Y137" i="11"/>
  <c r="Z141" i="11"/>
  <c r="Z37" i="11" s="1"/>
  <c r="P136" i="11"/>
  <c r="P32" i="11" s="1"/>
  <c r="W141" i="11"/>
  <c r="W37" i="11" s="1"/>
  <c r="K141" i="11"/>
  <c r="K37" i="11" s="1"/>
  <c r="J139" i="11"/>
  <c r="X137" i="11"/>
  <c r="Y139" i="11"/>
  <c r="L139" i="11"/>
  <c r="O135" i="11"/>
  <c r="I141" i="11"/>
  <c r="I37" i="11" s="1"/>
  <c r="J137" i="11"/>
  <c r="J135" i="11"/>
  <c r="P256" i="10"/>
  <c r="P14" i="10" s="1"/>
  <c r="O137" i="11"/>
  <c r="S137" i="11"/>
  <c r="S139" i="11"/>
  <c r="M136" i="11"/>
  <c r="M32" i="11" s="1"/>
  <c r="U139" i="11"/>
  <c r="R137" i="11"/>
  <c r="U140" i="11"/>
  <c r="U36" i="11" s="1"/>
  <c r="O136" i="11"/>
  <c r="O32" i="11" s="1"/>
  <c r="N137" i="11"/>
  <c r="N33" i="11" s="1"/>
  <c r="Q139" i="11"/>
  <c r="P140" i="11"/>
  <c r="P36" i="11" s="1"/>
  <c r="T135" i="11"/>
  <c r="Z136" i="11"/>
  <c r="Z32" i="11" s="1"/>
  <c r="L137" i="11"/>
  <c r="M140" i="11"/>
  <c r="M36" i="11" s="1"/>
  <c r="N135" i="11"/>
  <c r="N31" i="11" s="1"/>
  <c r="W135" i="11"/>
  <c r="J136" i="11"/>
  <c r="J32" i="11" s="1"/>
  <c r="T140" i="11"/>
  <c r="T36" i="11" s="1"/>
  <c r="W140" i="11"/>
  <c r="W36" i="11" s="1"/>
  <c r="X136" i="11"/>
  <c r="X32" i="11" s="1"/>
  <c r="Z135" i="11"/>
  <c r="J141" i="11"/>
  <c r="J37" i="11" s="1"/>
  <c r="K137" i="11"/>
  <c r="K135" i="11"/>
  <c r="V137" i="11"/>
  <c r="P137" i="11"/>
  <c r="W136" i="11"/>
  <c r="W32" i="11" s="1"/>
  <c r="L135" i="11"/>
  <c r="M139" i="11"/>
  <c r="X141" i="11"/>
  <c r="X37" i="11" s="1"/>
  <c r="T136" i="11"/>
  <c r="T32" i="11" s="1"/>
  <c r="U141" i="11"/>
  <c r="U37" i="11" s="1"/>
  <c r="U137" i="11"/>
  <c r="Z137" i="11"/>
  <c r="L140" i="11"/>
  <c r="L36" i="11" s="1"/>
  <c r="Q135" i="11"/>
  <c r="T137" i="11"/>
  <c r="R139" i="11"/>
  <c r="M135" i="11"/>
  <c r="O141" i="11"/>
  <c r="O37" i="11" s="1"/>
  <c r="N141" i="11"/>
  <c r="N37" i="11" s="1"/>
  <c r="Z140" i="11"/>
  <c r="Z36" i="11" s="1"/>
  <c r="X135" i="11"/>
  <c r="M141" i="11"/>
  <c r="M37" i="11" s="1"/>
  <c r="Q141" i="11"/>
  <c r="Q37" i="11" s="1"/>
  <c r="O140" i="11"/>
  <c r="O36" i="11" s="1"/>
  <c r="Q137" i="11"/>
  <c r="M137" i="11"/>
  <c r="L141" i="11"/>
  <c r="L37" i="11" s="1"/>
  <c r="Q140" i="11"/>
  <c r="Q36" i="11" s="1"/>
  <c r="X139" i="11"/>
  <c r="R140" i="11"/>
  <c r="R36" i="11" s="1"/>
  <c r="V141" i="11"/>
  <c r="V37" i="11" s="1"/>
  <c r="V140" i="11"/>
  <c r="V36" i="11" s="1"/>
  <c r="R135" i="11"/>
  <c r="Y136" i="11"/>
  <c r="Y32" i="11" s="1"/>
  <c r="Y140" i="11"/>
  <c r="Y36" i="11" s="1"/>
  <c r="Y135" i="11"/>
  <c r="H189" i="11"/>
  <c r="I161" i="11"/>
  <c r="I194" i="11" s="1"/>
  <c r="I20" i="11" s="1"/>
  <c r="H176" i="11"/>
  <c r="O256" i="10"/>
  <c r="O14" i="10" s="1"/>
  <c r="R256" i="10"/>
  <c r="R14" i="10" s="1"/>
  <c r="Q256" i="10"/>
  <c r="Q14" i="10" s="1"/>
  <c r="Z256" i="10"/>
  <c r="Z14" i="10" s="1"/>
  <c r="H256" i="10"/>
  <c r="X256" i="10"/>
  <c r="X14" i="10" s="1"/>
  <c r="U256" i="10"/>
  <c r="U14" i="10" s="1"/>
  <c r="V256" i="10"/>
  <c r="V14" i="10" s="1"/>
  <c r="I256" i="10"/>
  <c r="I14" i="10" s="1"/>
  <c r="T256" i="10"/>
  <c r="T14" i="10" s="1"/>
  <c r="S256" i="10"/>
  <c r="S14" i="10" s="1"/>
  <c r="J256" i="10"/>
  <c r="J14" i="10" s="1"/>
  <c r="Y256" i="10"/>
  <c r="Y14" i="10" s="1"/>
  <c r="K256" i="10"/>
  <c r="K14" i="10" s="1"/>
  <c r="M256" i="10"/>
  <c r="M14" i="10" s="1"/>
  <c r="J155" i="11"/>
  <c r="J188" i="11" s="1"/>
  <c r="J14" i="11" s="1"/>
  <c r="K155" i="11"/>
  <c r="K188" i="11" s="1"/>
  <c r="K14" i="11" s="1"/>
  <c r="N159" i="11"/>
  <c r="N192" i="11" s="1"/>
  <c r="N18" i="11" s="1"/>
  <c r="N191" i="8"/>
  <c r="N17" i="8" s="1"/>
  <c r="H132" i="8"/>
  <c r="F132" i="8" s="1"/>
  <c r="Z157" i="11"/>
  <c r="Z190" i="11" s="1"/>
  <c r="Z16" i="11" s="1"/>
  <c r="Z189" i="8"/>
  <c r="Z15" i="8" s="1"/>
  <c r="U157" i="11"/>
  <c r="U190" i="11" s="1"/>
  <c r="U16" i="11" s="1"/>
  <c r="U189" i="8"/>
  <c r="U15" i="8" s="1"/>
  <c r="Y166" i="11"/>
  <c r="Y199" i="11" s="1"/>
  <c r="Y25" i="11" s="1"/>
  <c r="Y198" i="8"/>
  <c r="Y24" i="8" s="1"/>
  <c r="R208" i="8"/>
  <c r="R34" i="8" s="1"/>
  <c r="U166" i="11"/>
  <c r="U199" i="11" s="1"/>
  <c r="U25" i="11" s="1"/>
  <c r="U198" i="8"/>
  <c r="U24" i="8" s="1"/>
  <c r="P157" i="11"/>
  <c r="P190" i="11" s="1"/>
  <c r="P16" i="11" s="1"/>
  <c r="P189" i="8"/>
  <c r="P15" i="8" s="1"/>
  <c r="O159" i="11"/>
  <c r="O192" i="11" s="1"/>
  <c r="O18" i="11" s="1"/>
  <c r="O191" i="8"/>
  <c r="O17" i="8" s="1"/>
  <c r="S208" i="8"/>
  <c r="S34" i="8" s="1"/>
  <c r="O166" i="11"/>
  <c r="O199" i="11" s="1"/>
  <c r="O25" i="11" s="1"/>
  <c r="O198" i="8"/>
  <c r="O24" i="8" s="1"/>
  <c r="H122" i="8"/>
  <c r="F122" i="8" s="1"/>
  <c r="T158" i="11"/>
  <c r="T191" i="11" s="1"/>
  <c r="T17" i="11" s="1"/>
  <c r="T190" i="8"/>
  <c r="T16" i="8" s="1"/>
  <c r="Y157" i="11"/>
  <c r="Y190" i="11" s="1"/>
  <c r="Y16" i="11" s="1"/>
  <c r="Y189" i="8"/>
  <c r="Y15" i="8" s="1"/>
  <c r="L208" i="8"/>
  <c r="L34" i="8" s="1"/>
  <c r="X208" i="8"/>
  <c r="X34" i="8" s="1"/>
  <c r="Z166" i="11"/>
  <c r="Z199" i="11" s="1"/>
  <c r="Z25" i="11" s="1"/>
  <c r="Z198" i="8"/>
  <c r="Z24" i="8" s="1"/>
  <c r="T166" i="11"/>
  <c r="T199" i="11" s="1"/>
  <c r="T25" i="11" s="1"/>
  <c r="T198" i="8"/>
  <c r="T24" i="8" s="1"/>
  <c r="N208" i="8"/>
  <c r="N34" i="8" s="1"/>
  <c r="L157" i="11"/>
  <c r="L190" i="11" s="1"/>
  <c r="L16" i="11" s="1"/>
  <c r="L189" i="8"/>
  <c r="L15" i="8" s="1"/>
  <c r="N166" i="11"/>
  <c r="N199" i="11" s="1"/>
  <c r="N25" i="11" s="1"/>
  <c r="N198" i="8"/>
  <c r="N24" i="8" s="1"/>
  <c r="M157" i="11"/>
  <c r="M190" i="11" s="1"/>
  <c r="M16" i="11" s="1"/>
  <c r="M189" i="8"/>
  <c r="M15" i="8" s="1"/>
  <c r="P166" i="11"/>
  <c r="P199" i="11" s="1"/>
  <c r="P25" i="11" s="1"/>
  <c r="P198" i="8"/>
  <c r="P24" i="8" s="1"/>
  <c r="W208" i="8"/>
  <c r="W34" i="8" s="1"/>
  <c r="X166" i="11"/>
  <c r="X199" i="11" s="1"/>
  <c r="X25" i="11" s="1"/>
  <c r="X198" i="8"/>
  <c r="X24" i="8" s="1"/>
  <c r="U208" i="8"/>
  <c r="U34" i="8" s="1"/>
  <c r="S158" i="11"/>
  <c r="S191" i="11" s="1"/>
  <c r="S17" i="11" s="1"/>
  <c r="S190" i="8"/>
  <c r="S16" i="8" s="1"/>
  <c r="P208" i="8"/>
  <c r="P34" i="8" s="1"/>
  <c r="X158" i="11"/>
  <c r="X191" i="11" s="1"/>
  <c r="X17" i="11" s="1"/>
  <c r="X190" i="8"/>
  <c r="X16" i="8" s="1"/>
  <c r="M166" i="11"/>
  <c r="M199" i="11" s="1"/>
  <c r="M25" i="11" s="1"/>
  <c r="M198" i="8"/>
  <c r="M24" i="8" s="1"/>
  <c r="Q208" i="8"/>
  <c r="Q34" i="8" s="1"/>
  <c r="W166" i="11"/>
  <c r="W199" i="11" s="1"/>
  <c r="W25" i="11" s="1"/>
  <c r="W198" i="8"/>
  <c r="W24" i="8" s="1"/>
  <c r="Y208" i="8"/>
  <c r="Y34" i="8" s="1"/>
  <c r="W157" i="11"/>
  <c r="W190" i="11" s="1"/>
  <c r="W16" i="11" s="1"/>
  <c r="W189" i="8"/>
  <c r="W15" i="8" s="1"/>
  <c r="Q166" i="11"/>
  <c r="Q199" i="11" s="1"/>
  <c r="Q25" i="11" s="1"/>
  <c r="Q198" i="8"/>
  <c r="Q24" i="8" s="1"/>
  <c r="R166" i="11"/>
  <c r="R199" i="11" s="1"/>
  <c r="R25" i="11" s="1"/>
  <c r="R198" i="8"/>
  <c r="R24" i="8" s="1"/>
  <c r="T208" i="8"/>
  <c r="T34" i="8" s="1"/>
  <c r="L166" i="11"/>
  <c r="L199" i="11" s="1"/>
  <c r="L25" i="11" s="1"/>
  <c r="L198" i="8"/>
  <c r="L24" i="8" s="1"/>
  <c r="M208" i="8"/>
  <c r="M34" i="8" s="1"/>
  <c r="O208" i="8"/>
  <c r="O34" i="8" s="1"/>
  <c r="V208" i="8"/>
  <c r="V34" i="8" s="1"/>
  <c r="H142" i="8"/>
  <c r="F142" i="8" s="1"/>
  <c r="Z208" i="8"/>
  <c r="Z34" i="8" s="1"/>
  <c r="R188" i="8"/>
  <c r="R14" i="8" s="1"/>
  <c r="R155" i="11"/>
  <c r="R188" i="11" s="1"/>
  <c r="R14" i="11" s="1"/>
  <c r="R156" i="11"/>
  <c r="R189" i="11" s="1"/>
  <c r="R15" i="11" s="1"/>
  <c r="V159" i="11"/>
  <c r="V192" i="11" s="1"/>
  <c r="V18" i="11" s="1"/>
  <c r="V191" i="8"/>
  <c r="V17" i="8" s="1"/>
  <c r="S166" i="11"/>
  <c r="S199" i="11" s="1"/>
  <c r="S25" i="11" s="1"/>
  <c r="S198" i="8"/>
  <c r="S24" i="8" s="1"/>
  <c r="V166" i="11"/>
  <c r="V199" i="11" s="1"/>
  <c r="V25" i="11" s="1"/>
  <c r="V198" i="8"/>
  <c r="V24" i="8" s="1"/>
  <c r="Q159" i="11"/>
  <c r="Q192" i="11" s="1"/>
  <c r="Q18" i="11" s="1"/>
  <c r="Q191" i="8"/>
  <c r="Q17" i="8" s="1"/>
  <c r="T256" i="9"/>
  <c r="T14" i="9" s="1"/>
  <c r="H266" i="10"/>
  <c r="L256" i="9"/>
  <c r="L14" i="9" s="1"/>
  <c r="J256" i="9"/>
  <c r="J14" i="9" s="1"/>
  <c r="V261" i="11"/>
  <c r="P256" i="9"/>
  <c r="P14" i="9" s="1"/>
  <c r="Y266" i="9"/>
  <c r="Y24" i="9" s="1"/>
  <c r="X256" i="9"/>
  <c r="X14" i="9" s="1"/>
  <c r="J266" i="10"/>
  <c r="J24" i="10" s="1"/>
  <c r="P266" i="10"/>
  <c r="P24" i="10" s="1"/>
  <c r="M266" i="10"/>
  <c r="M24" i="10" s="1"/>
  <c r="R266" i="10"/>
  <c r="R24" i="10" s="1"/>
  <c r="I266" i="10"/>
  <c r="I24" i="10" s="1"/>
  <c r="T266" i="10"/>
  <c r="T24" i="10" s="1"/>
  <c r="R256" i="9"/>
  <c r="R14" i="9" s="1"/>
  <c r="H266" i="9"/>
  <c r="K266" i="9"/>
  <c r="K24" i="9" s="1"/>
  <c r="Z271" i="11"/>
  <c r="Z266" i="10"/>
  <c r="Z24" i="10" s="1"/>
  <c r="Y256" i="9"/>
  <c r="Y14" i="9" s="1"/>
  <c r="V256" i="9"/>
  <c r="V14" i="9" s="1"/>
  <c r="H256" i="9"/>
  <c r="M256" i="9"/>
  <c r="M14" i="9" s="1"/>
  <c r="I256" i="9"/>
  <c r="I14" i="9" s="1"/>
  <c r="Q271" i="11"/>
  <c r="Y266" i="10"/>
  <c r="Y24" i="10" s="1"/>
  <c r="W256" i="9"/>
  <c r="W14" i="9" s="1"/>
  <c r="N256" i="9"/>
  <c r="N14" i="9" s="1"/>
  <c r="X261" i="11"/>
  <c r="O261" i="11"/>
  <c r="K256" i="9"/>
  <c r="K14" i="9" s="1"/>
  <c r="O256" i="9"/>
  <c r="O14" i="9" s="1"/>
  <c r="P266" i="9"/>
  <c r="P24" i="9" s="1"/>
  <c r="W261" i="11"/>
  <c r="J261" i="11"/>
  <c r="J266" i="9"/>
  <c r="J24" i="9" s="1"/>
  <c r="X266" i="10"/>
  <c r="X24" i="10" s="1"/>
  <c r="U256" i="9"/>
  <c r="U14" i="9" s="1"/>
  <c r="S256" i="9"/>
  <c r="S14" i="9" s="1"/>
  <c r="V266" i="9"/>
  <c r="V24" i="9" s="1"/>
  <c r="M266" i="9"/>
  <c r="M24" i="9" s="1"/>
  <c r="S266" i="10"/>
  <c r="S24" i="10" s="1"/>
  <c r="Q256" i="9"/>
  <c r="Q14" i="9" s="1"/>
  <c r="O266" i="9"/>
  <c r="O24" i="9" s="1"/>
  <c r="L266" i="9"/>
  <c r="L24" i="9" s="1"/>
  <c r="R261" i="11"/>
  <c r="P261" i="11"/>
  <c r="Z266" i="9"/>
  <c r="Z24" i="9" s="1"/>
  <c r="X266" i="9"/>
  <c r="X24" i="9" s="1"/>
  <c r="Q261" i="11"/>
  <c r="Y261" i="11"/>
  <c r="S266" i="9"/>
  <c r="S24" i="9" s="1"/>
  <c r="I266" i="9"/>
  <c r="I24" i="9" s="1"/>
  <c r="I261" i="11"/>
  <c r="R266" i="9"/>
  <c r="R24" i="9" s="1"/>
  <c r="L261" i="11"/>
  <c r="U261" i="11"/>
  <c r="S261" i="11"/>
  <c r="K261" i="11"/>
  <c r="U266" i="9"/>
  <c r="U24" i="9" s="1"/>
  <c r="W266" i="9"/>
  <c r="W24" i="9" s="1"/>
  <c r="T261" i="11"/>
  <c r="M261" i="11"/>
  <c r="N266" i="9"/>
  <c r="N24" i="9" s="1"/>
  <c r="N261" i="11"/>
  <c r="H261" i="11"/>
  <c r="Q266" i="9"/>
  <c r="Q24" i="9" s="1"/>
  <c r="Y271" i="11"/>
  <c r="U266" i="10"/>
  <c r="U24" i="10" s="1"/>
  <c r="K266" i="10"/>
  <c r="K24" i="10" s="1"/>
  <c r="V266" i="10"/>
  <c r="V24" i="10" s="1"/>
  <c r="O266" i="10"/>
  <c r="O24" i="10" s="1"/>
  <c r="J271" i="11"/>
  <c r="Q266" i="10"/>
  <c r="Q24" i="10" s="1"/>
  <c r="W266" i="10"/>
  <c r="W24" i="10" s="1"/>
  <c r="S271" i="11"/>
  <c r="L266" i="10"/>
  <c r="L24" i="10" s="1"/>
  <c r="K271" i="11"/>
  <c r="M271" i="11"/>
  <c r="O271" i="11"/>
  <c r="T271" i="11"/>
  <c r="N271" i="11"/>
  <c r="W271" i="11"/>
  <c r="I271" i="11"/>
  <c r="R271" i="11"/>
  <c r="V271" i="11"/>
  <c r="H271" i="11"/>
  <c r="X271" i="11"/>
  <c r="L271" i="11"/>
  <c r="P271" i="11"/>
  <c r="J13" i="10"/>
  <c r="J188" i="8"/>
  <c r="J14" i="8" s="1"/>
  <c r="H161" i="11"/>
  <c r="H181" i="11"/>
  <c r="H171" i="11"/>
  <c r="H14" i="8"/>
  <c r="H12" i="11"/>
  <c r="F12" i="11" s="1"/>
  <c r="H34" i="8"/>
  <c r="H34" i="9"/>
  <c r="H24" i="8"/>
  <c r="I188" i="8"/>
  <c r="I14" i="8" s="1"/>
  <c r="L35" i="9"/>
  <c r="J200" i="9"/>
  <c r="J26" i="9" s="1"/>
  <c r="L16" i="9"/>
  <c r="H199" i="9"/>
  <c r="I172" i="11"/>
  <c r="I205" i="11" s="1"/>
  <c r="I31" i="11" s="1"/>
  <c r="I209" i="9"/>
  <c r="I35" i="9" s="1"/>
  <c r="H209" i="9"/>
  <c r="J209" i="9"/>
  <c r="J35" i="9" s="1"/>
  <c r="J189" i="9"/>
  <c r="I199" i="9"/>
  <c r="K201" i="9"/>
  <c r="K27" i="9" s="1"/>
  <c r="H189" i="9"/>
  <c r="K211" i="9"/>
  <c r="K37" i="9" s="1"/>
  <c r="K190" i="9"/>
  <c r="K16" i="9" s="1"/>
  <c r="I189" i="9"/>
  <c r="J209" i="8"/>
  <c r="J35" i="8" s="1"/>
  <c r="K210" i="8"/>
  <c r="K36" i="8" s="1"/>
  <c r="H209" i="8"/>
  <c r="K158" i="11"/>
  <c r="K191" i="11" s="1"/>
  <c r="K17" i="11" s="1"/>
  <c r="K190" i="8"/>
  <c r="K16" i="8" s="1"/>
  <c r="J167" i="11"/>
  <c r="J200" i="11" s="1"/>
  <c r="J26" i="11" s="1"/>
  <c r="J199" i="8"/>
  <c r="J25" i="8" s="1"/>
  <c r="I209" i="8"/>
  <c r="I35" i="8" s="1"/>
  <c r="K168" i="11"/>
  <c r="K201" i="11" s="1"/>
  <c r="K27" i="11" s="1"/>
  <c r="K200" i="8"/>
  <c r="K26" i="8" s="1"/>
  <c r="H157" i="11"/>
  <c r="H189" i="8"/>
  <c r="H167" i="11"/>
  <c r="H199" i="8"/>
  <c r="I167" i="11"/>
  <c r="I200" i="11" s="1"/>
  <c r="I26" i="11" s="1"/>
  <c r="I199" i="8"/>
  <c r="I25" i="8" s="1"/>
  <c r="H100" i="8"/>
  <c r="F100" i="8" s="1"/>
  <c r="H90" i="8"/>
  <c r="F90" i="8" s="1"/>
  <c r="H110" i="8"/>
  <c r="F30" i="7"/>
  <c r="U11" i="5"/>
  <c r="R11" i="5"/>
  <c r="O39" i="15" l="1"/>
  <c r="M39" i="15"/>
  <c r="S39" i="15"/>
  <c r="U39" i="15"/>
  <c r="N39" i="15"/>
  <c r="P39" i="9"/>
  <c r="X39" i="9"/>
  <c r="P39" i="11"/>
  <c r="I39" i="11"/>
  <c r="M39" i="11"/>
  <c r="Y39" i="15"/>
  <c r="Q39" i="15"/>
  <c r="F281" i="15"/>
  <c r="N41" i="12" s="1"/>
  <c r="Z39" i="15"/>
  <c r="T39" i="15"/>
  <c r="K39" i="11"/>
  <c r="U39" i="11"/>
  <c r="V39" i="11"/>
  <c r="R39" i="11"/>
  <c r="T39" i="11"/>
  <c r="W39" i="11"/>
  <c r="N39" i="9"/>
  <c r="Q39" i="11"/>
  <c r="S39" i="11"/>
  <c r="F281" i="11"/>
  <c r="F41" i="12" s="1"/>
  <c r="O39" i="9"/>
  <c r="L39" i="9"/>
  <c r="F213" i="15"/>
  <c r="M41" i="12" s="1"/>
  <c r="F180" i="15"/>
  <c r="M84" i="12" s="1"/>
  <c r="G19" i="11"/>
  <c r="Z39" i="11"/>
  <c r="G39" i="11"/>
  <c r="L39" i="11"/>
  <c r="X39" i="11"/>
  <c r="Y19" i="15"/>
  <c r="T19" i="15"/>
  <c r="T12" i="12"/>
  <c r="U12" i="12" s="1"/>
  <c r="K19" i="15"/>
  <c r="V19" i="15"/>
  <c r="F281" i="9"/>
  <c r="M19" i="15"/>
  <c r="F261" i="15"/>
  <c r="N21" i="12" s="1"/>
  <c r="F281" i="10"/>
  <c r="G39" i="10"/>
  <c r="F39" i="10" s="1"/>
  <c r="F261" i="10"/>
  <c r="F271" i="10"/>
  <c r="F29" i="10"/>
  <c r="Q19" i="15"/>
  <c r="P19" i="15"/>
  <c r="F143" i="11"/>
  <c r="D41" i="12" s="1"/>
  <c r="F110" i="11"/>
  <c r="D84" i="12" s="1"/>
  <c r="S13" i="12"/>
  <c r="F26" i="15"/>
  <c r="F30" i="15"/>
  <c r="P29" i="15"/>
  <c r="G40" i="15"/>
  <c r="F40" i="15" s="1"/>
  <c r="G29" i="11"/>
  <c r="T29" i="15"/>
  <c r="O42" i="12"/>
  <c r="P42" i="12" s="1"/>
  <c r="F193" i="15"/>
  <c r="M21" i="12" s="1"/>
  <c r="M29" i="15"/>
  <c r="O29" i="15"/>
  <c r="Y29" i="15"/>
  <c r="L19" i="15"/>
  <c r="F134" i="15"/>
  <c r="L32" i="12" s="1"/>
  <c r="O32" i="12" s="1"/>
  <c r="P32" i="12" s="1"/>
  <c r="V29" i="15"/>
  <c r="F143" i="9"/>
  <c r="G39" i="9"/>
  <c r="G203" i="15"/>
  <c r="F170" i="15"/>
  <c r="M74" i="12" s="1"/>
  <c r="F160" i="15"/>
  <c r="M64" i="12" s="1"/>
  <c r="G29" i="9"/>
  <c r="F271" i="15"/>
  <c r="N31" i="12" s="1"/>
  <c r="F257" i="10"/>
  <c r="F267" i="10"/>
  <c r="H27" i="15"/>
  <c r="F27" i="15" s="1"/>
  <c r="H142" i="15"/>
  <c r="F142" i="15" s="1"/>
  <c r="L40" i="12" s="1"/>
  <c r="F109" i="15"/>
  <c r="L83" i="12" s="1"/>
  <c r="F165" i="15"/>
  <c r="M69" i="12" s="1"/>
  <c r="F138" i="15"/>
  <c r="L36" i="12" s="1"/>
  <c r="F89" i="15"/>
  <c r="L63" i="12" s="1"/>
  <c r="F137" i="15"/>
  <c r="L35" i="12" s="1"/>
  <c r="O35" i="12" s="1"/>
  <c r="P35" i="12" s="1"/>
  <c r="H208" i="15"/>
  <c r="F208" i="15" s="1"/>
  <c r="M36" i="12" s="1"/>
  <c r="F175" i="15"/>
  <c r="M79" i="12" s="1"/>
  <c r="F99" i="15"/>
  <c r="L73" i="12" s="1"/>
  <c r="F13" i="10"/>
  <c r="F199" i="9"/>
  <c r="F24" i="8"/>
  <c r="F19" i="10"/>
  <c r="F34" i="10"/>
  <c r="F135" i="11"/>
  <c r="D33" i="12" s="1"/>
  <c r="H122" i="11"/>
  <c r="F89" i="11"/>
  <c r="D63" i="12" s="1"/>
  <c r="F181" i="11"/>
  <c r="E85" i="12" s="1"/>
  <c r="F271" i="11"/>
  <c r="F31" i="12" s="1"/>
  <c r="F121" i="11"/>
  <c r="D19" i="12" s="1"/>
  <c r="F161" i="11"/>
  <c r="E65" i="12" s="1"/>
  <c r="F139" i="11"/>
  <c r="F137" i="11"/>
  <c r="D35" i="12" s="1"/>
  <c r="H132" i="11"/>
  <c r="F99" i="11"/>
  <c r="D73" i="12" s="1"/>
  <c r="F136" i="11"/>
  <c r="D34" i="12" s="1"/>
  <c r="H199" i="11"/>
  <c r="F166" i="11"/>
  <c r="E70" i="12" s="1"/>
  <c r="F176" i="11"/>
  <c r="E80" i="12" s="1"/>
  <c r="F261" i="11"/>
  <c r="F21" i="12" s="1"/>
  <c r="F171" i="11"/>
  <c r="E75" i="12" s="1"/>
  <c r="F134" i="11"/>
  <c r="D32" i="12" s="1"/>
  <c r="F140" i="11"/>
  <c r="D38" i="12" s="1"/>
  <c r="H187" i="11"/>
  <c r="F154" i="11"/>
  <c r="E58" i="12" s="1"/>
  <c r="F141" i="11"/>
  <c r="D39" i="12" s="1"/>
  <c r="H14" i="10"/>
  <c r="F14" i="10" s="1"/>
  <c r="F256" i="10"/>
  <c r="H24" i="10"/>
  <c r="F24" i="10" s="1"/>
  <c r="F266" i="10"/>
  <c r="F34" i="8"/>
  <c r="F257" i="9"/>
  <c r="F208" i="8"/>
  <c r="F198" i="8"/>
  <c r="F209" i="9"/>
  <c r="F14" i="8"/>
  <c r="F34" i="9"/>
  <c r="F188" i="8"/>
  <c r="F189" i="9"/>
  <c r="F256" i="9"/>
  <c r="F267" i="9"/>
  <c r="H24" i="9"/>
  <c r="F24" i="9" s="1"/>
  <c r="F266" i="9"/>
  <c r="I110" i="15"/>
  <c r="I143" i="15" s="1"/>
  <c r="I39" i="15" s="1"/>
  <c r="F110" i="8"/>
  <c r="H90" i="15"/>
  <c r="I90" i="15"/>
  <c r="I123" i="15" s="1"/>
  <c r="I19" i="15" s="1"/>
  <c r="H100" i="15"/>
  <c r="I100" i="15"/>
  <c r="I133" i="15" s="1"/>
  <c r="I29" i="15" s="1"/>
  <c r="H33" i="15"/>
  <c r="F33" i="15" s="1"/>
  <c r="W31" i="11"/>
  <c r="L39" i="12"/>
  <c r="H37" i="15"/>
  <c r="F37" i="15" s="1"/>
  <c r="L19" i="12"/>
  <c r="H17" i="15"/>
  <c r="F17" i="15" s="1"/>
  <c r="L33" i="12"/>
  <c r="O33" i="12" s="1"/>
  <c r="P33" i="12" s="1"/>
  <c r="H31" i="15"/>
  <c r="F31" i="15" s="1"/>
  <c r="L34" i="12"/>
  <c r="O34" i="12" s="1"/>
  <c r="P34" i="12" s="1"/>
  <c r="H32" i="15"/>
  <c r="F32" i="15" s="1"/>
  <c r="H143" i="8"/>
  <c r="F143" i="8" s="1"/>
  <c r="H110" i="15"/>
  <c r="H122" i="15"/>
  <c r="F122" i="15" s="1"/>
  <c r="H132" i="15"/>
  <c r="F132" i="15" s="1"/>
  <c r="L37" i="12"/>
  <c r="H35" i="15"/>
  <c r="F35" i="15" s="1"/>
  <c r="L38" i="12"/>
  <c r="H36" i="15"/>
  <c r="F36" i="15" s="1"/>
  <c r="T31" i="11"/>
  <c r="S31" i="11"/>
  <c r="O25" i="12"/>
  <c r="P25" i="12" s="1"/>
  <c r="M31" i="11"/>
  <c r="P31" i="11"/>
  <c r="R31" i="11"/>
  <c r="U31" i="11"/>
  <c r="L31" i="11"/>
  <c r="V31" i="11"/>
  <c r="X31" i="11"/>
  <c r="I35" i="11"/>
  <c r="K79" i="12"/>
  <c r="Z31" i="11"/>
  <c r="H198" i="15"/>
  <c r="F198" i="15" s="1"/>
  <c r="Q31" i="11"/>
  <c r="Y31" i="11"/>
  <c r="O31" i="11"/>
  <c r="J35" i="11"/>
  <c r="K35" i="11"/>
  <c r="K31" i="11"/>
  <c r="I25" i="9"/>
  <c r="J15" i="9"/>
  <c r="H25" i="10"/>
  <c r="F25" i="10" s="1"/>
  <c r="H15" i="10"/>
  <c r="F15" i="10" s="1"/>
  <c r="I15" i="9"/>
  <c r="Y35" i="11"/>
  <c r="H155" i="11"/>
  <c r="O15" i="12"/>
  <c r="P15" i="12" s="1"/>
  <c r="Y33" i="11"/>
  <c r="U35" i="11"/>
  <c r="P33" i="11"/>
  <c r="R35" i="11"/>
  <c r="Z33" i="11"/>
  <c r="V35" i="11"/>
  <c r="X35" i="11"/>
  <c r="U33" i="11"/>
  <c r="E14" i="12"/>
  <c r="G14" i="12" s="1"/>
  <c r="Q33" i="11"/>
  <c r="O33" i="11"/>
  <c r="O35" i="11"/>
  <c r="M33" i="11"/>
  <c r="W35" i="11"/>
  <c r="P35" i="11"/>
  <c r="W33" i="11"/>
  <c r="V33" i="11"/>
  <c r="Q35" i="11"/>
  <c r="S33" i="11"/>
  <c r="Z35" i="11"/>
  <c r="M35" i="11"/>
  <c r="L33" i="11"/>
  <c r="X33" i="11"/>
  <c r="T35" i="11"/>
  <c r="R33" i="11"/>
  <c r="T33" i="11"/>
  <c r="S35" i="11"/>
  <c r="L35" i="11"/>
  <c r="J33" i="11"/>
  <c r="K33" i="11"/>
  <c r="J31" i="11"/>
  <c r="H15" i="11"/>
  <c r="H123" i="8"/>
  <c r="F123" i="8" s="1"/>
  <c r="H90" i="11"/>
  <c r="H190" i="11"/>
  <c r="H209" i="11"/>
  <c r="H133" i="8"/>
  <c r="F133" i="8" s="1"/>
  <c r="H100" i="11"/>
  <c r="J189" i="8"/>
  <c r="J15" i="8" s="1"/>
  <c r="J156" i="11"/>
  <c r="J189" i="11" s="1"/>
  <c r="J15" i="11" s="1"/>
  <c r="H200" i="11"/>
  <c r="I162" i="11"/>
  <c r="I195" i="11" s="1"/>
  <c r="I21" i="11" s="1"/>
  <c r="H177" i="11"/>
  <c r="F177" i="11" s="1"/>
  <c r="I157" i="11"/>
  <c r="I190" i="11" s="1"/>
  <c r="I16" i="11" s="1"/>
  <c r="I156" i="11"/>
  <c r="S167" i="11"/>
  <c r="S200" i="11" s="1"/>
  <c r="S26" i="11" s="1"/>
  <c r="S199" i="8"/>
  <c r="S25" i="8" s="1"/>
  <c r="V192" i="8"/>
  <c r="V18" i="8" s="1"/>
  <c r="O209" i="8"/>
  <c r="O35" i="8" s="1"/>
  <c r="R167" i="11"/>
  <c r="R200" i="11" s="1"/>
  <c r="R26" i="11" s="1"/>
  <c r="R199" i="8"/>
  <c r="R25" i="8" s="1"/>
  <c r="Y209" i="8"/>
  <c r="Y35" i="8" s="1"/>
  <c r="Q209" i="8"/>
  <c r="Q35" i="8" s="1"/>
  <c r="X167" i="11"/>
  <c r="X200" i="11" s="1"/>
  <c r="X26" i="11" s="1"/>
  <c r="X199" i="8"/>
  <c r="X25" i="8" s="1"/>
  <c r="P167" i="11"/>
  <c r="P200" i="11" s="1"/>
  <c r="P26" i="11" s="1"/>
  <c r="P199" i="8"/>
  <c r="P25" i="8" s="1"/>
  <c r="T159" i="11"/>
  <c r="T192" i="11" s="1"/>
  <c r="T18" i="11" s="1"/>
  <c r="T191" i="8"/>
  <c r="T17" i="8" s="1"/>
  <c r="O167" i="11"/>
  <c r="O200" i="11" s="1"/>
  <c r="O26" i="11" s="1"/>
  <c r="O199" i="8"/>
  <c r="O25" i="8" s="1"/>
  <c r="U167" i="11"/>
  <c r="U200" i="11" s="1"/>
  <c r="U26" i="11" s="1"/>
  <c r="U199" i="8"/>
  <c r="U25" i="8" s="1"/>
  <c r="Z158" i="11"/>
  <c r="Z191" i="11" s="1"/>
  <c r="Z17" i="11" s="1"/>
  <c r="Z190" i="8"/>
  <c r="Z16" i="8" s="1"/>
  <c r="V167" i="11"/>
  <c r="V200" i="11" s="1"/>
  <c r="V26" i="11" s="1"/>
  <c r="V199" i="8"/>
  <c r="V25" i="8" s="1"/>
  <c r="Z209" i="8"/>
  <c r="Z35" i="8" s="1"/>
  <c r="L158" i="11"/>
  <c r="L191" i="11" s="1"/>
  <c r="L17" i="11" s="1"/>
  <c r="L190" i="8"/>
  <c r="L16" i="8" s="1"/>
  <c r="Q167" i="11"/>
  <c r="Q200" i="11" s="1"/>
  <c r="Q26" i="11" s="1"/>
  <c r="Q199" i="8"/>
  <c r="Q25" i="8" s="1"/>
  <c r="R209" i="8"/>
  <c r="R35" i="8" s="1"/>
  <c r="M167" i="11"/>
  <c r="M200" i="11" s="1"/>
  <c r="M26" i="11" s="1"/>
  <c r="M199" i="8"/>
  <c r="M25" i="8" s="1"/>
  <c r="L167" i="11"/>
  <c r="L200" i="11" s="1"/>
  <c r="L26" i="11" s="1"/>
  <c r="L199" i="8"/>
  <c r="L25" i="8" s="1"/>
  <c r="X159" i="11"/>
  <c r="X192" i="11" s="1"/>
  <c r="X18" i="11" s="1"/>
  <c r="X191" i="8"/>
  <c r="X17" i="8" s="1"/>
  <c r="T167" i="11"/>
  <c r="T200" i="11" s="1"/>
  <c r="T26" i="11" s="1"/>
  <c r="T199" i="8"/>
  <c r="T25" i="8" s="1"/>
  <c r="X209" i="8"/>
  <c r="X35" i="8" s="1"/>
  <c r="N209" i="8"/>
  <c r="N35" i="8" s="1"/>
  <c r="W158" i="11"/>
  <c r="W191" i="11" s="1"/>
  <c r="W17" i="11" s="1"/>
  <c r="W190" i="8"/>
  <c r="W16" i="8" s="1"/>
  <c r="S159" i="11"/>
  <c r="S192" i="11" s="1"/>
  <c r="S18" i="11" s="1"/>
  <c r="S191" i="8"/>
  <c r="S17" i="8" s="1"/>
  <c r="L209" i="8"/>
  <c r="L35" i="8" s="1"/>
  <c r="O192" i="8"/>
  <c r="O18" i="8" s="1"/>
  <c r="Y167" i="11"/>
  <c r="Y200" i="11" s="1"/>
  <c r="Y26" i="11" s="1"/>
  <c r="Y199" i="8"/>
  <c r="Y25" i="8" s="1"/>
  <c r="V209" i="8"/>
  <c r="V35" i="8" s="1"/>
  <c r="T209" i="8"/>
  <c r="T35" i="8" s="1"/>
  <c r="U209" i="8"/>
  <c r="U35" i="8" s="1"/>
  <c r="W209" i="8"/>
  <c r="W35" i="8" s="1"/>
  <c r="Y158" i="11"/>
  <c r="Y191" i="11" s="1"/>
  <c r="Y17" i="11" s="1"/>
  <c r="Y190" i="8"/>
  <c r="Y16" i="8" s="1"/>
  <c r="P158" i="11"/>
  <c r="P191" i="11" s="1"/>
  <c r="P17" i="11" s="1"/>
  <c r="P190" i="8"/>
  <c r="P16" i="8" s="1"/>
  <c r="U158" i="11"/>
  <c r="U191" i="11" s="1"/>
  <c r="U17" i="11" s="1"/>
  <c r="U190" i="8"/>
  <c r="U16" i="8" s="1"/>
  <c r="N192" i="8"/>
  <c r="N18" i="8" s="1"/>
  <c r="R157" i="11"/>
  <c r="R190" i="11" s="1"/>
  <c r="R16" i="11" s="1"/>
  <c r="R189" i="8"/>
  <c r="R15" i="8" s="1"/>
  <c r="M209" i="8"/>
  <c r="M35" i="8" s="1"/>
  <c r="W167" i="11"/>
  <c r="W200" i="11" s="1"/>
  <c r="W26" i="11" s="1"/>
  <c r="W199" i="8"/>
  <c r="W25" i="8" s="1"/>
  <c r="P209" i="8"/>
  <c r="P35" i="8" s="1"/>
  <c r="M158" i="11"/>
  <c r="M191" i="11" s="1"/>
  <c r="M17" i="11" s="1"/>
  <c r="M190" i="8"/>
  <c r="M16" i="8" s="1"/>
  <c r="S209" i="8"/>
  <c r="S35" i="8" s="1"/>
  <c r="Q192" i="8"/>
  <c r="Q18" i="8" s="1"/>
  <c r="N167" i="11"/>
  <c r="N200" i="11" s="1"/>
  <c r="N26" i="11" s="1"/>
  <c r="N199" i="8"/>
  <c r="N25" i="8" s="1"/>
  <c r="Z167" i="11"/>
  <c r="Z200" i="11" s="1"/>
  <c r="Z26" i="11" s="1"/>
  <c r="Z199" i="8"/>
  <c r="Z25" i="8" s="1"/>
  <c r="H14" i="9"/>
  <c r="F14" i="9" s="1"/>
  <c r="J157" i="11"/>
  <c r="J190" i="11" s="1"/>
  <c r="J16" i="11" s="1"/>
  <c r="H194" i="11"/>
  <c r="H204" i="11"/>
  <c r="F204" i="11" s="1"/>
  <c r="H214" i="11"/>
  <c r="H172" i="11"/>
  <c r="F172" i="11" s="1"/>
  <c r="H25" i="9"/>
  <c r="I189" i="8"/>
  <c r="I15" i="8" s="1"/>
  <c r="H25" i="8"/>
  <c r="H15" i="8"/>
  <c r="H162" i="11"/>
  <c r="H15" i="9"/>
  <c r="H35" i="8"/>
  <c r="H35" i="9"/>
  <c r="F35" i="9" s="1"/>
  <c r="O16" i="12"/>
  <c r="P16" i="12" s="1"/>
  <c r="H190" i="9"/>
  <c r="I190" i="9"/>
  <c r="I16" i="9" s="1"/>
  <c r="L17" i="9"/>
  <c r="J210" i="9"/>
  <c r="J36" i="9" s="1"/>
  <c r="I200" i="9"/>
  <c r="I26" i="9" s="1"/>
  <c r="K191" i="9"/>
  <c r="K17" i="9" s="1"/>
  <c r="H200" i="9"/>
  <c r="I173" i="11"/>
  <c r="I206" i="11" s="1"/>
  <c r="I32" i="11" s="1"/>
  <c r="H210" i="9"/>
  <c r="K213" i="9"/>
  <c r="K39" i="9" s="1"/>
  <c r="K212" i="9"/>
  <c r="K38" i="9" s="1"/>
  <c r="J190" i="9"/>
  <c r="J16" i="9" s="1"/>
  <c r="I210" i="9"/>
  <c r="I36" i="9" s="1"/>
  <c r="J201" i="9"/>
  <c r="J27" i="9" s="1"/>
  <c r="K203" i="9"/>
  <c r="K29" i="9" s="1"/>
  <c r="K202" i="9"/>
  <c r="K28" i="9" s="1"/>
  <c r="L26" i="9"/>
  <c r="I190" i="8"/>
  <c r="I16" i="8" s="1"/>
  <c r="H158" i="11"/>
  <c r="H190" i="8"/>
  <c r="H210" i="8"/>
  <c r="I168" i="11"/>
  <c r="I201" i="11" s="1"/>
  <c r="I27" i="11" s="1"/>
  <c r="I200" i="8"/>
  <c r="I26" i="8" s="1"/>
  <c r="K159" i="11"/>
  <c r="K192" i="11" s="1"/>
  <c r="K18" i="11" s="1"/>
  <c r="K191" i="8"/>
  <c r="K17" i="8" s="1"/>
  <c r="K211" i="8"/>
  <c r="K37" i="8" s="1"/>
  <c r="I210" i="8"/>
  <c r="I36" i="8" s="1"/>
  <c r="J168" i="11"/>
  <c r="J201" i="11" s="1"/>
  <c r="J27" i="11" s="1"/>
  <c r="J200" i="8"/>
  <c r="J26" i="8" s="1"/>
  <c r="H168" i="11"/>
  <c r="H200" i="8"/>
  <c r="K169" i="11"/>
  <c r="K202" i="11" s="1"/>
  <c r="K28" i="11" s="1"/>
  <c r="K201" i="8"/>
  <c r="K27" i="8" s="1"/>
  <c r="J210" i="8"/>
  <c r="J36" i="8" s="1"/>
  <c r="V12" i="12" l="1"/>
  <c r="H14" i="12"/>
  <c r="S14" i="12"/>
  <c r="F203" i="15"/>
  <c r="M31" i="12" s="1"/>
  <c r="G29" i="15"/>
  <c r="H38" i="15"/>
  <c r="F38" i="15" s="1"/>
  <c r="H34" i="15"/>
  <c r="F34" i="15" s="1"/>
  <c r="F110" i="15"/>
  <c r="L84" i="12" s="1"/>
  <c r="F162" i="11"/>
  <c r="E66" i="12" s="1"/>
  <c r="F167" i="11"/>
  <c r="E71" i="12" s="1"/>
  <c r="H123" i="15"/>
  <c r="F123" i="15" s="1"/>
  <c r="L21" i="12" s="1"/>
  <c r="F90" i="15"/>
  <c r="L64" i="12" s="1"/>
  <c r="H133" i="15"/>
  <c r="F133" i="15" s="1"/>
  <c r="L31" i="12" s="1"/>
  <c r="F100" i="15"/>
  <c r="L74" i="12" s="1"/>
  <c r="F156" i="11"/>
  <c r="E60" i="12" s="1"/>
  <c r="F25" i="8"/>
  <c r="F200" i="9"/>
  <c r="F35" i="8"/>
  <c r="H40" i="11"/>
  <c r="F40" i="11" s="1"/>
  <c r="F214" i="11"/>
  <c r="H25" i="11"/>
  <c r="F25" i="11" s="1"/>
  <c r="F199" i="11"/>
  <c r="E27" i="12" s="1"/>
  <c r="G27" i="12" s="1"/>
  <c r="H27" i="12" s="1"/>
  <c r="F157" i="11"/>
  <c r="E61" i="12" s="1"/>
  <c r="F209" i="11"/>
  <c r="E37" i="12" s="1"/>
  <c r="H20" i="11"/>
  <c r="F20" i="11" s="1"/>
  <c r="F194" i="11"/>
  <c r="F190" i="11"/>
  <c r="F132" i="11"/>
  <c r="D30" i="12" s="1"/>
  <c r="H133" i="11"/>
  <c r="F133" i="11" s="1"/>
  <c r="F100" i="11"/>
  <c r="D74" i="12" s="1"/>
  <c r="F200" i="11"/>
  <c r="H13" i="11"/>
  <c r="F13" i="11" s="1"/>
  <c r="F187" i="11"/>
  <c r="E15" i="12" s="1"/>
  <c r="G15" i="12" s="1"/>
  <c r="H15" i="12" s="1"/>
  <c r="T15" i="12" s="1"/>
  <c r="H188" i="11"/>
  <c r="F155" i="11"/>
  <c r="E59" i="12" s="1"/>
  <c r="H123" i="11"/>
  <c r="F123" i="11" s="1"/>
  <c r="F90" i="11"/>
  <c r="D64" i="12" s="1"/>
  <c r="F122" i="11"/>
  <c r="D20" i="12" s="1"/>
  <c r="F199" i="8"/>
  <c r="F209" i="8"/>
  <c r="F15" i="8"/>
  <c r="F189" i="8"/>
  <c r="F25" i="9"/>
  <c r="F190" i="9"/>
  <c r="F15" i="9"/>
  <c r="H36" i="9"/>
  <c r="F36" i="9" s="1"/>
  <c r="F210" i="9"/>
  <c r="H143" i="15"/>
  <c r="F143" i="15" s="1"/>
  <c r="L20" i="12"/>
  <c r="H18" i="15"/>
  <c r="F18" i="15" s="1"/>
  <c r="L30" i="12"/>
  <c r="H28" i="15"/>
  <c r="F28" i="15" s="1"/>
  <c r="O36" i="12"/>
  <c r="P36" i="12" s="1"/>
  <c r="M26" i="12"/>
  <c r="O26" i="12" s="1"/>
  <c r="P26" i="12" s="1"/>
  <c r="H24" i="15"/>
  <c r="F24" i="15" s="1"/>
  <c r="E32" i="12"/>
  <c r="G32" i="12" s="1"/>
  <c r="D37" i="12"/>
  <c r="I158" i="11"/>
  <c r="I191" i="11" s="1"/>
  <c r="I17" i="11" s="1"/>
  <c r="H191" i="11"/>
  <c r="H35" i="11"/>
  <c r="F35" i="11" s="1"/>
  <c r="H26" i="11"/>
  <c r="F26" i="11" s="1"/>
  <c r="V193" i="8"/>
  <c r="V19" i="8" s="1"/>
  <c r="V160" i="11"/>
  <c r="V193" i="11" s="1"/>
  <c r="V19" i="11" s="1"/>
  <c r="N193" i="8"/>
  <c r="N19" i="8" s="1"/>
  <c r="N160" i="11"/>
  <c r="N193" i="11" s="1"/>
  <c r="N19" i="11" s="1"/>
  <c r="H16" i="11"/>
  <c r="F16" i="11" s="1"/>
  <c r="O193" i="8"/>
  <c r="O19" i="8" s="1"/>
  <c r="O160" i="11"/>
  <c r="O193" i="11" s="1"/>
  <c r="O19" i="11" s="1"/>
  <c r="I189" i="11"/>
  <c r="F189" i="11" s="1"/>
  <c r="I163" i="11"/>
  <c r="I196" i="11" s="1"/>
  <c r="I22" i="11" s="1"/>
  <c r="H178" i="11"/>
  <c r="F178" i="11" s="1"/>
  <c r="H201" i="11"/>
  <c r="H210" i="11"/>
  <c r="F210" i="11" s="1"/>
  <c r="E81" i="12"/>
  <c r="Q193" i="8"/>
  <c r="Q19" i="8" s="1"/>
  <c r="Q160" i="11"/>
  <c r="Q193" i="11" s="1"/>
  <c r="Q19" i="11" s="1"/>
  <c r="O27" i="12"/>
  <c r="P27" i="12" s="1"/>
  <c r="O37" i="12"/>
  <c r="P37" i="12" s="1"/>
  <c r="X168" i="11"/>
  <c r="X201" i="11" s="1"/>
  <c r="X27" i="11" s="1"/>
  <c r="X200" i="8"/>
  <c r="X26" i="8" s="1"/>
  <c r="Q168" i="11"/>
  <c r="Q201" i="11" s="1"/>
  <c r="Q27" i="11" s="1"/>
  <c r="Q200" i="8"/>
  <c r="Q26" i="8" s="1"/>
  <c r="Z159" i="11"/>
  <c r="Z192" i="11" s="1"/>
  <c r="Z18" i="11" s="1"/>
  <c r="Z191" i="8"/>
  <c r="Z17" i="8" s="1"/>
  <c r="P168" i="11"/>
  <c r="P201" i="11" s="1"/>
  <c r="P27" i="11" s="1"/>
  <c r="P200" i="8"/>
  <c r="P26" i="8" s="1"/>
  <c r="R168" i="11"/>
  <c r="R201" i="11" s="1"/>
  <c r="R27" i="11" s="1"/>
  <c r="R200" i="8"/>
  <c r="R26" i="8" s="1"/>
  <c r="S210" i="8"/>
  <c r="S36" i="8" s="1"/>
  <c r="M210" i="8"/>
  <c r="M36" i="8" s="1"/>
  <c r="P159" i="11"/>
  <c r="P192" i="11" s="1"/>
  <c r="P18" i="11" s="1"/>
  <c r="P191" i="8"/>
  <c r="P17" i="8" s="1"/>
  <c r="T210" i="8"/>
  <c r="T36" i="8" s="1"/>
  <c r="L210" i="8"/>
  <c r="L36" i="8" s="1"/>
  <c r="N210" i="8"/>
  <c r="N36" i="8" s="1"/>
  <c r="L159" i="11"/>
  <c r="L192" i="11" s="1"/>
  <c r="L18" i="11" s="1"/>
  <c r="L191" i="8"/>
  <c r="L17" i="8" s="1"/>
  <c r="R158" i="11"/>
  <c r="R191" i="11" s="1"/>
  <c r="R17" i="11" s="1"/>
  <c r="R190" i="8"/>
  <c r="R16" i="8" s="1"/>
  <c r="S192" i="8"/>
  <c r="S18" i="8" s="1"/>
  <c r="Z210" i="8"/>
  <c r="Z36" i="8" s="1"/>
  <c r="O168" i="11"/>
  <c r="O201" i="11" s="1"/>
  <c r="O27" i="11" s="1"/>
  <c r="O200" i="8"/>
  <c r="O26" i="8" s="1"/>
  <c r="P210" i="8"/>
  <c r="P36" i="8" s="1"/>
  <c r="W210" i="8"/>
  <c r="W36" i="8" s="1"/>
  <c r="Y168" i="11"/>
  <c r="Y201" i="11" s="1"/>
  <c r="Y27" i="11" s="1"/>
  <c r="Y200" i="8"/>
  <c r="Y26" i="8" s="1"/>
  <c r="W159" i="11"/>
  <c r="W192" i="11" s="1"/>
  <c r="W18" i="11" s="1"/>
  <c r="W191" i="8"/>
  <c r="W17" i="8" s="1"/>
  <c r="T168" i="11"/>
  <c r="T201" i="11" s="1"/>
  <c r="T27" i="11" s="1"/>
  <c r="T200" i="8"/>
  <c r="T26" i="8" s="1"/>
  <c r="Z168" i="11"/>
  <c r="Z201" i="11" s="1"/>
  <c r="Z27" i="11" s="1"/>
  <c r="Z200" i="8"/>
  <c r="Z26" i="8" s="1"/>
  <c r="U168" i="11"/>
  <c r="U201" i="11" s="1"/>
  <c r="U27" i="11" s="1"/>
  <c r="U200" i="8"/>
  <c r="U26" i="8" s="1"/>
  <c r="M159" i="11"/>
  <c r="M192" i="11" s="1"/>
  <c r="M18" i="11" s="1"/>
  <c r="M191" i="8"/>
  <c r="M17" i="8" s="1"/>
  <c r="V210" i="8"/>
  <c r="V36" i="8" s="1"/>
  <c r="X210" i="8"/>
  <c r="X36" i="8" s="1"/>
  <c r="N168" i="11"/>
  <c r="N201" i="11" s="1"/>
  <c r="N27" i="11" s="1"/>
  <c r="N200" i="8"/>
  <c r="N26" i="8" s="1"/>
  <c r="M168" i="11"/>
  <c r="M201" i="11" s="1"/>
  <c r="M27" i="11" s="1"/>
  <c r="M200" i="8"/>
  <c r="M26" i="8" s="1"/>
  <c r="R210" i="8"/>
  <c r="R36" i="8" s="1"/>
  <c r="V168" i="11"/>
  <c r="V201" i="11" s="1"/>
  <c r="V27" i="11" s="1"/>
  <c r="V200" i="8"/>
  <c r="V26" i="8" s="1"/>
  <c r="T192" i="8"/>
  <c r="T18" i="8" s="1"/>
  <c r="Y210" i="8"/>
  <c r="Y36" i="8" s="1"/>
  <c r="L168" i="11"/>
  <c r="L201" i="11" s="1"/>
  <c r="L27" i="11" s="1"/>
  <c r="L200" i="8"/>
  <c r="L26" i="8" s="1"/>
  <c r="O210" i="8"/>
  <c r="O36" i="8" s="1"/>
  <c r="Y159" i="11"/>
  <c r="Y192" i="11" s="1"/>
  <c r="Y18" i="11" s="1"/>
  <c r="Y191" i="8"/>
  <c r="Y17" i="8" s="1"/>
  <c r="Q210" i="8"/>
  <c r="Q36" i="8" s="1"/>
  <c r="W168" i="11"/>
  <c r="W201" i="11" s="1"/>
  <c r="W27" i="11" s="1"/>
  <c r="W200" i="8"/>
  <c r="W26" i="8" s="1"/>
  <c r="U159" i="11"/>
  <c r="U192" i="11" s="1"/>
  <c r="U18" i="11" s="1"/>
  <c r="U191" i="8"/>
  <c r="U17" i="8" s="1"/>
  <c r="U210" i="8"/>
  <c r="U36" i="8" s="1"/>
  <c r="X192" i="8"/>
  <c r="X18" i="8" s="1"/>
  <c r="S168" i="11"/>
  <c r="S201" i="11" s="1"/>
  <c r="S27" i="11" s="1"/>
  <c r="S200" i="8"/>
  <c r="S26" i="8" s="1"/>
  <c r="J159" i="11"/>
  <c r="J192" i="11" s="1"/>
  <c r="J18" i="11" s="1"/>
  <c r="H30" i="11"/>
  <c r="F30" i="11" s="1"/>
  <c r="J190" i="8"/>
  <c r="J16" i="8" s="1"/>
  <c r="O17" i="12"/>
  <c r="P17" i="12" s="1"/>
  <c r="H205" i="11"/>
  <c r="F205" i="11" s="1"/>
  <c r="E76" i="12"/>
  <c r="H26" i="8"/>
  <c r="H173" i="11"/>
  <c r="F173" i="11" s="1"/>
  <c r="H16" i="9"/>
  <c r="F16" i="9" s="1"/>
  <c r="H16" i="8"/>
  <c r="H26" i="9"/>
  <c r="F26" i="9" s="1"/>
  <c r="H36" i="8"/>
  <c r="H163" i="11"/>
  <c r="H195" i="11"/>
  <c r="F195" i="11" s="1"/>
  <c r="L27" i="9"/>
  <c r="J191" i="9"/>
  <c r="J17" i="9" s="1"/>
  <c r="L19" i="9"/>
  <c r="L18" i="9"/>
  <c r="K193" i="9"/>
  <c r="K19" i="9" s="1"/>
  <c r="K192" i="9"/>
  <c r="K18" i="9" s="1"/>
  <c r="I201" i="9"/>
  <c r="I27" i="9" s="1"/>
  <c r="I174" i="11"/>
  <c r="I207" i="11" s="1"/>
  <c r="I33" i="11" s="1"/>
  <c r="H201" i="9"/>
  <c r="I191" i="9"/>
  <c r="I17" i="9" s="1"/>
  <c r="H211" i="9"/>
  <c r="J211" i="9"/>
  <c r="J37" i="9" s="1"/>
  <c r="H191" i="9"/>
  <c r="I211" i="9"/>
  <c r="I37" i="9" s="1"/>
  <c r="J203" i="9"/>
  <c r="J29" i="9" s="1"/>
  <c r="J202" i="9"/>
  <c r="J28" i="9" s="1"/>
  <c r="I211" i="8"/>
  <c r="I37" i="8" s="1"/>
  <c r="I169" i="11"/>
  <c r="I202" i="11" s="1"/>
  <c r="I28" i="11" s="1"/>
  <c r="I201" i="8"/>
  <c r="I27" i="8" s="1"/>
  <c r="H169" i="11"/>
  <c r="H201" i="8"/>
  <c r="H211" i="8"/>
  <c r="J211" i="8"/>
  <c r="J37" i="8" s="1"/>
  <c r="J169" i="11"/>
  <c r="J202" i="11" s="1"/>
  <c r="J28" i="11" s="1"/>
  <c r="J201" i="8"/>
  <c r="J27" i="8" s="1"/>
  <c r="K192" i="8"/>
  <c r="K18" i="8" s="1"/>
  <c r="H159" i="11"/>
  <c r="H191" i="8"/>
  <c r="K202" i="8"/>
  <c r="K28" i="8" s="1"/>
  <c r="K213" i="8"/>
  <c r="K39" i="8" s="1"/>
  <c r="K212" i="8"/>
  <c r="K38" i="8" s="1"/>
  <c r="I159" i="11"/>
  <c r="I192" i="11" s="1"/>
  <c r="I18" i="11" s="1"/>
  <c r="I191" i="8"/>
  <c r="I17" i="8" s="1"/>
  <c r="U13" i="12" l="1"/>
  <c r="V13" i="12" s="1"/>
  <c r="T27" i="12"/>
  <c r="T14" i="12"/>
  <c r="S32" i="12"/>
  <c r="H32" i="12"/>
  <c r="T32" i="12" s="1"/>
  <c r="S27" i="12"/>
  <c r="S15" i="12"/>
  <c r="F16" i="8"/>
  <c r="H19" i="15"/>
  <c r="F19" i="15" s="1"/>
  <c r="H29" i="15"/>
  <c r="F29" i="15" s="1"/>
  <c r="F201" i="9"/>
  <c r="F26" i="8"/>
  <c r="F200" i="8"/>
  <c r="F163" i="11"/>
  <c r="E67" i="12" s="1"/>
  <c r="F168" i="11"/>
  <c r="E72" i="12" s="1"/>
  <c r="F201" i="11"/>
  <c r="H14" i="11"/>
  <c r="F14" i="11" s="1"/>
  <c r="F188" i="11"/>
  <c r="E16" i="12" s="1"/>
  <c r="G16" i="12" s="1"/>
  <c r="H16" i="12" s="1"/>
  <c r="T16" i="12" s="1"/>
  <c r="G37" i="12"/>
  <c r="F36" i="8"/>
  <c r="F210" i="8"/>
  <c r="F190" i="8"/>
  <c r="F191" i="9"/>
  <c r="H37" i="9"/>
  <c r="F37" i="9" s="1"/>
  <c r="F211" i="9"/>
  <c r="L41" i="12"/>
  <c r="H39" i="15"/>
  <c r="E42" i="12"/>
  <c r="G42" i="12" s="1"/>
  <c r="E18" i="12"/>
  <c r="G18" i="12" s="1"/>
  <c r="H18" i="12" s="1"/>
  <c r="E22" i="12"/>
  <c r="G22" i="12" s="1"/>
  <c r="E28" i="12"/>
  <c r="G28" i="12" s="1"/>
  <c r="H28" i="12" s="1"/>
  <c r="H192" i="11"/>
  <c r="J191" i="8"/>
  <c r="J17" i="8" s="1"/>
  <c r="J158" i="11"/>
  <c r="F158" i="11" s="1"/>
  <c r="S193" i="8"/>
  <c r="S19" i="8" s="1"/>
  <c r="S160" i="11"/>
  <c r="S193" i="11" s="1"/>
  <c r="S19" i="11" s="1"/>
  <c r="H36" i="11"/>
  <c r="F36" i="11" s="1"/>
  <c r="I15" i="11"/>
  <c r="F15" i="11" s="1"/>
  <c r="I164" i="11"/>
  <c r="I197" i="11" s="1"/>
  <c r="I23" i="11" s="1"/>
  <c r="H179" i="11"/>
  <c r="F179" i="11" s="1"/>
  <c r="D21" i="12"/>
  <c r="D31" i="12"/>
  <c r="H27" i="11"/>
  <c r="F27" i="11" s="1"/>
  <c r="H202" i="11"/>
  <c r="X193" i="8"/>
  <c r="X19" i="8" s="1"/>
  <c r="X160" i="11"/>
  <c r="X193" i="11" s="1"/>
  <c r="X19" i="11" s="1"/>
  <c r="T193" i="8"/>
  <c r="T19" i="8" s="1"/>
  <c r="T160" i="11"/>
  <c r="T193" i="11" s="1"/>
  <c r="T19" i="11" s="1"/>
  <c r="H211" i="11"/>
  <c r="F211" i="11" s="1"/>
  <c r="E82" i="12"/>
  <c r="K193" i="8"/>
  <c r="K19" i="8" s="1"/>
  <c r="K160" i="11"/>
  <c r="K193" i="11" s="1"/>
  <c r="K19" i="11" s="1"/>
  <c r="K203" i="8"/>
  <c r="K29" i="8" s="1"/>
  <c r="K170" i="11"/>
  <c r="K203" i="11" s="1"/>
  <c r="K29" i="11" s="1"/>
  <c r="H17" i="11"/>
  <c r="O211" i="8"/>
  <c r="O37" i="8" s="1"/>
  <c r="S211" i="8"/>
  <c r="S37" i="8" s="1"/>
  <c r="S169" i="11"/>
  <c r="S202" i="11" s="1"/>
  <c r="S28" i="11" s="1"/>
  <c r="S201" i="8"/>
  <c r="S27" i="8" s="1"/>
  <c r="L169" i="11"/>
  <c r="L202" i="11" s="1"/>
  <c r="L28" i="11" s="1"/>
  <c r="L201" i="8"/>
  <c r="L27" i="8" s="1"/>
  <c r="V211" i="8"/>
  <c r="V37" i="8" s="1"/>
  <c r="P211" i="8"/>
  <c r="P37" i="8" s="1"/>
  <c r="T211" i="8"/>
  <c r="T37" i="8" s="1"/>
  <c r="O18" i="12"/>
  <c r="P18" i="12" s="1"/>
  <c r="O28" i="12"/>
  <c r="P28" i="12" s="1"/>
  <c r="U211" i="8"/>
  <c r="U37" i="8" s="1"/>
  <c r="Y192" i="8"/>
  <c r="Y18" i="8" s="1"/>
  <c r="N169" i="11"/>
  <c r="N202" i="11" s="1"/>
  <c r="N28" i="11" s="1"/>
  <c r="N201" i="8"/>
  <c r="N27" i="8" s="1"/>
  <c r="U169" i="11"/>
  <c r="U202" i="11" s="1"/>
  <c r="U28" i="11" s="1"/>
  <c r="U201" i="8"/>
  <c r="U27" i="8" s="1"/>
  <c r="Y169" i="11"/>
  <c r="Y202" i="11" s="1"/>
  <c r="Y28" i="11" s="1"/>
  <c r="Y201" i="8"/>
  <c r="Y27" i="8" s="1"/>
  <c r="Z211" i="8"/>
  <c r="Z37" i="8" s="1"/>
  <c r="N211" i="8"/>
  <c r="N37" i="8" s="1"/>
  <c r="M211" i="8"/>
  <c r="M37" i="8" s="1"/>
  <c r="O38" i="12"/>
  <c r="P38" i="12" s="1"/>
  <c r="P169" i="11"/>
  <c r="P202" i="11" s="1"/>
  <c r="P28" i="11" s="1"/>
  <c r="P201" i="8"/>
  <c r="P27" i="8" s="1"/>
  <c r="U192" i="8"/>
  <c r="U18" i="8" s="1"/>
  <c r="V169" i="11"/>
  <c r="V202" i="11" s="1"/>
  <c r="V28" i="11" s="1"/>
  <c r="V201" i="8"/>
  <c r="V27" i="8" s="1"/>
  <c r="Z169" i="11"/>
  <c r="Z202" i="11" s="1"/>
  <c r="Z28" i="11" s="1"/>
  <c r="Z201" i="8"/>
  <c r="Z27" i="8" s="1"/>
  <c r="W211" i="8"/>
  <c r="W37" i="8" s="1"/>
  <c r="L211" i="8"/>
  <c r="L37" i="8" s="1"/>
  <c r="W169" i="11"/>
  <c r="W202" i="11" s="1"/>
  <c r="W28" i="11" s="1"/>
  <c r="W201" i="8"/>
  <c r="W27" i="8" s="1"/>
  <c r="R211" i="8"/>
  <c r="R37" i="8" s="1"/>
  <c r="T169" i="11"/>
  <c r="T202" i="11" s="1"/>
  <c r="T28" i="11" s="1"/>
  <c r="T201" i="8"/>
  <c r="T27" i="8" s="1"/>
  <c r="R159" i="11"/>
  <c r="R192" i="11" s="1"/>
  <c r="R18" i="11" s="1"/>
  <c r="R191" i="8"/>
  <c r="R17" i="8" s="1"/>
  <c r="Q211" i="8"/>
  <c r="Q37" i="8" s="1"/>
  <c r="Y211" i="8"/>
  <c r="Y37" i="8" s="1"/>
  <c r="M169" i="11"/>
  <c r="M202" i="11" s="1"/>
  <c r="M28" i="11" s="1"/>
  <c r="M201" i="8"/>
  <c r="M27" i="8" s="1"/>
  <c r="M192" i="8"/>
  <c r="M18" i="8" s="1"/>
  <c r="W192" i="8"/>
  <c r="W18" i="8" s="1"/>
  <c r="O169" i="11"/>
  <c r="O202" i="11" s="1"/>
  <c r="O28" i="11" s="1"/>
  <c r="O201" i="8"/>
  <c r="O27" i="8" s="1"/>
  <c r="L192" i="8"/>
  <c r="L18" i="8" s="1"/>
  <c r="P192" i="8"/>
  <c r="P18" i="8" s="1"/>
  <c r="X211" i="8"/>
  <c r="X37" i="8" s="1"/>
  <c r="Z192" i="8"/>
  <c r="Z18" i="8" s="1"/>
  <c r="Q169" i="11"/>
  <c r="Q202" i="11" s="1"/>
  <c r="Q28" i="11" s="1"/>
  <c r="Q201" i="8"/>
  <c r="Q27" i="8" s="1"/>
  <c r="R169" i="11"/>
  <c r="R202" i="11" s="1"/>
  <c r="R28" i="11" s="1"/>
  <c r="R201" i="8"/>
  <c r="R27" i="8" s="1"/>
  <c r="X169" i="11"/>
  <c r="X202" i="11" s="1"/>
  <c r="X28" i="11" s="1"/>
  <c r="X201" i="8"/>
  <c r="X27" i="8" s="1"/>
  <c r="H17" i="9"/>
  <c r="F17" i="9" s="1"/>
  <c r="H196" i="11"/>
  <c r="F196" i="11" s="1"/>
  <c r="H17" i="8"/>
  <c r="H37" i="8"/>
  <c r="H31" i="11"/>
  <c r="F31" i="11" s="1"/>
  <c r="H164" i="11"/>
  <c r="H21" i="11"/>
  <c r="F21" i="11" s="1"/>
  <c r="H27" i="9"/>
  <c r="F27" i="9" s="1"/>
  <c r="H206" i="11"/>
  <c r="F206" i="11" s="1"/>
  <c r="E77" i="12"/>
  <c r="H27" i="8"/>
  <c r="H174" i="11"/>
  <c r="F174" i="11" s="1"/>
  <c r="I212" i="9"/>
  <c r="I38" i="9" s="1"/>
  <c r="I213" i="9"/>
  <c r="I39" i="9" s="1"/>
  <c r="H212" i="9"/>
  <c r="H180" i="11"/>
  <c r="F180" i="11" s="1"/>
  <c r="H192" i="9"/>
  <c r="H202" i="9"/>
  <c r="J193" i="9"/>
  <c r="J19" i="9" s="1"/>
  <c r="J192" i="9"/>
  <c r="J18" i="9" s="1"/>
  <c r="I193" i="9"/>
  <c r="I19" i="9" s="1"/>
  <c r="I192" i="9"/>
  <c r="I18" i="9" s="1"/>
  <c r="J212" i="9"/>
  <c r="J38" i="9" s="1"/>
  <c r="J213" i="9"/>
  <c r="J39" i="9" s="1"/>
  <c r="I203" i="9"/>
  <c r="I29" i="9" s="1"/>
  <c r="I202" i="9"/>
  <c r="I28" i="9" s="1"/>
  <c r="L29" i="9"/>
  <c r="L28" i="9"/>
  <c r="J213" i="8"/>
  <c r="J39" i="8" s="1"/>
  <c r="J212" i="8"/>
  <c r="J38" i="8" s="1"/>
  <c r="H212" i="8"/>
  <c r="I192" i="8"/>
  <c r="I18" i="8" s="1"/>
  <c r="H170" i="11"/>
  <c r="H202" i="8"/>
  <c r="I213" i="8"/>
  <c r="I39" i="8" s="1"/>
  <c r="I212" i="8"/>
  <c r="I38" i="8" s="1"/>
  <c r="H160" i="11"/>
  <c r="H192" i="8"/>
  <c r="J192" i="8"/>
  <c r="J18" i="8" s="1"/>
  <c r="J202" i="8"/>
  <c r="J28" i="8" s="1"/>
  <c r="I202" i="8"/>
  <c r="I28" i="8" s="1"/>
  <c r="U14" i="12" l="1"/>
  <c r="V14" i="12" s="1"/>
  <c r="T28" i="12"/>
  <c r="T18" i="12"/>
  <c r="S22" i="12"/>
  <c r="H22" i="12"/>
  <c r="T22" i="12" s="1"/>
  <c r="S42" i="12"/>
  <c r="H42" i="12"/>
  <c r="T42" i="12" s="1"/>
  <c r="S37" i="12"/>
  <c r="H37" i="12"/>
  <c r="T37" i="12" s="1"/>
  <c r="S18" i="12"/>
  <c r="S28" i="12"/>
  <c r="S16" i="12"/>
  <c r="F39" i="15"/>
  <c r="F8" i="15" s="1"/>
  <c r="F17" i="8"/>
  <c r="F202" i="9"/>
  <c r="F201" i="8"/>
  <c r="F211" i="8"/>
  <c r="F164" i="11"/>
  <c r="E68" i="12" s="1"/>
  <c r="F37" i="8"/>
  <c r="F159" i="11"/>
  <c r="E63" i="12" s="1"/>
  <c r="F202" i="11"/>
  <c r="F192" i="11"/>
  <c r="F169" i="11"/>
  <c r="E73" i="12" s="1"/>
  <c r="F27" i="8"/>
  <c r="F191" i="8"/>
  <c r="F192" i="9"/>
  <c r="H38" i="9"/>
  <c r="F38" i="9" s="1"/>
  <c r="F212" i="9"/>
  <c r="E29" i="12"/>
  <c r="G29" i="12" s="1"/>
  <c r="H29" i="12" s="1"/>
  <c r="E38" i="12"/>
  <c r="G38" i="12" s="1"/>
  <c r="E33" i="12"/>
  <c r="G33" i="12" s="1"/>
  <c r="E17" i="12"/>
  <c r="G17" i="12" s="1"/>
  <c r="H17" i="12" s="1"/>
  <c r="E23" i="12"/>
  <c r="G23" i="12" s="1"/>
  <c r="O19" i="12"/>
  <c r="P19" i="12" s="1"/>
  <c r="Z193" i="8"/>
  <c r="Z19" i="8" s="1"/>
  <c r="Z160" i="11"/>
  <c r="Z193" i="11" s="1"/>
  <c r="Z19" i="11" s="1"/>
  <c r="J191" i="11"/>
  <c r="F191" i="11" s="1"/>
  <c r="E62" i="12"/>
  <c r="J193" i="8"/>
  <c r="J19" i="8" s="1"/>
  <c r="J160" i="11"/>
  <c r="J193" i="11" s="1"/>
  <c r="J19" i="11" s="1"/>
  <c r="W193" i="8"/>
  <c r="W19" i="8" s="1"/>
  <c r="W160" i="11"/>
  <c r="W193" i="11" s="1"/>
  <c r="W19" i="11" s="1"/>
  <c r="E84" i="12"/>
  <c r="H213" i="11"/>
  <c r="F213" i="11" s="1"/>
  <c r="P193" i="8"/>
  <c r="P19" i="8" s="1"/>
  <c r="P160" i="11"/>
  <c r="P193" i="11" s="1"/>
  <c r="P19" i="11" s="1"/>
  <c r="M193" i="8"/>
  <c r="M19" i="8" s="1"/>
  <c r="M160" i="11"/>
  <c r="M193" i="11" s="1"/>
  <c r="M19" i="11" s="1"/>
  <c r="H18" i="11"/>
  <c r="F18" i="11" s="1"/>
  <c r="I203" i="8"/>
  <c r="I29" i="8" s="1"/>
  <c r="I170" i="11"/>
  <c r="I203" i="11" s="1"/>
  <c r="I29" i="11" s="1"/>
  <c r="U193" i="8"/>
  <c r="U19" i="8" s="1"/>
  <c r="U160" i="11"/>
  <c r="U193" i="11" s="1"/>
  <c r="U19" i="11" s="1"/>
  <c r="L193" i="8"/>
  <c r="L19" i="8" s="1"/>
  <c r="L160" i="11"/>
  <c r="L193" i="11" s="1"/>
  <c r="L19" i="11" s="1"/>
  <c r="H37" i="11"/>
  <c r="F37" i="11" s="1"/>
  <c r="J203" i="8"/>
  <c r="J29" i="8" s="1"/>
  <c r="J170" i="11"/>
  <c r="J203" i="11" s="1"/>
  <c r="J29" i="11" s="1"/>
  <c r="Y193" i="8"/>
  <c r="Y19" i="8" s="1"/>
  <c r="Y160" i="11"/>
  <c r="Y193" i="11" s="1"/>
  <c r="Y19" i="11" s="1"/>
  <c r="H203" i="11"/>
  <c r="E83" i="12"/>
  <c r="H212" i="11"/>
  <c r="F212" i="11" s="1"/>
  <c r="I193" i="8"/>
  <c r="I19" i="8" s="1"/>
  <c r="I160" i="11"/>
  <c r="I193" i="11" s="1"/>
  <c r="I19" i="11" s="1"/>
  <c r="H28" i="11"/>
  <c r="F28" i="11" s="1"/>
  <c r="H193" i="11"/>
  <c r="H165" i="11"/>
  <c r="I165" i="11"/>
  <c r="I198" i="11" s="1"/>
  <c r="I24" i="11" s="1"/>
  <c r="I175" i="11"/>
  <c r="I208" i="11" s="1"/>
  <c r="I34" i="11" s="1"/>
  <c r="T202" i="8"/>
  <c r="T28" i="8" s="1"/>
  <c r="P202" i="8"/>
  <c r="P28" i="8" s="1"/>
  <c r="Z213" i="8"/>
  <c r="Z39" i="8" s="1"/>
  <c r="Z212" i="8"/>
  <c r="Z38" i="8" s="1"/>
  <c r="S202" i="8"/>
  <c r="S28" i="8" s="1"/>
  <c r="O29" i="12"/>
  <c r="P29" i="12" s="1"/>
  <c r="R202" i="8"/>
  <c r="R28" i="8" s="1"/>
  <c r="W202" i="8"/>
  <c r="W28" i="8" s="1"/>
  <c r="V202" i="8"/>
  <c r="V28" i="8" s="1"/>
  <c r="M213" i="8"/>
  <c r="M39" i="8" s="1"/>
  <c r="M212" i="8"/>
  <c r="M38" i="8" s="1"/>
  <c r="U202" i="8"/>
  <c r="U28" i="8" s="1"/>
  <c r="V213" i="8"/>
  <c r="V39" i="8" s="1"/>
  <c r="V212" i="8"/>
  <c r="V38" i="8" s="1"/>
  <c r="O213" i="8"/>
  <c r="O39" i="8" s="1"/>
  <c r="O212" i="8"/>
  <c r="O38" i="8" s="1"/>
  <c r="O39" i="12"/>
  <c r="P39" i="12" s="1"/>
  <c r="R192" i="8"/>
  <c r="R18" i="8" s="1"/>
  <c r="L213" i="8"/>
  <c r="L39" i="8" s="1"/>
  <c r="L212" i="8"/>
  <c r="L38" i="8" s="1"/>
  <c r="N213" i="8"/>
  <c r="N39" i="8" s="1"/>
  <c r="N212" i="8"/>
  <c r="N38" i="8" s="1"/>
  <c r="N202" i="8"/>
  <c r="N28" i="8" s="1"/>
  <c r="L202" i="8"/>
  <c r="L28" i="8" s="1"/>
  <c r="W213" i="8"/>
  <c r="W39" i="8" s="1"/>
  <c r="W212" i="8"/>
  <c r="W38" i="8" s="1"/>
  <c r="T213" i="8"/>
  <c r="T39" i="8" s="1"/>
  <c r="T212" i="8"/>
  <c r="T38" i="8" s="1"/>
  <c r="X202" i="8"/>
  <c r="X28" i="8" s="1"/>
  <c r="R213" i="8"/>
  <c r="R39" i="8" s="1"/>
  <c r="R212" i="8"/>
  <c r="R38" i="8" s="1"/>
  <c r="Z202" i="8"/>
  <c r="Z28" i="8" s="1"/>
  <c r="Y202" i="8"/>
  <c r="Y28" i="8" s="1"/>
  <c r="U213" i="8"/>
  <c r="U39" i="8" s="1"/>
  <c r="U212" i="8"/>
  <c r="U38" i="8" s="1"/>
  <c r="P213" i="8"/>
  <c r="P39" i="8" s="1"/>
  <c r="P212" i="8"/>
  <c r="P38" i="8" s="1"/>
  <c r="S213" i="8"/>
  <c r="S39" i="8" s="1"/>
  <c r="S212" i="8"/>
  <c r="S38" i="8" s="1"/>
  <c r="M202" i="8"/>
  <c r="M28" i="8" s="1"/>
  <c r="O202" i="8"/>
  <c r="O28" i="8" s="1"/>
  <c r="Y213" i="8"/>
  <c r="Y39" i="8" s="1"/>
  <c r="Y212" i="8"/>
  <c r="Y38" i="8" s="1"/>
  <c r="X213" i="8"/>
  <c r="X39" i="8" s="1"/>
  <c r="X212" i="8"/>
  <c r="X38" i="8" s="1"/>
  <c r="Q213" i="8"/>
  <c r="Q39" i="8" s="1"/>
  <c r="Q212" i="8"/>
  <c r="Q38" i="8" s="1"/>
  <c r="Q202" i="8"/>
  <c r="Q28" i="8" s="1"/>
  <c r="H197" i="11"/>
  <c r="F197" i="11" s="1"/>
  <c r="H38" i="8"/>
  <c r="H28" i="9"/>
  <c r="F28" i="9" s="1"/>
  <c r="H22" i="11"/>
  <c r="F22" i="11" s="1"/>
  <c r="H213" i="8"/>
  <c r="H207" i="11"/>
  <c r="F207" i="11" s="1"/>
  <c r="E78" i="12"/>
  <c r="H18" i="9"/>
  <c r="F18" i="9" s="1"/>
  <c r="H18" i="8"/>
  <c r="H203" i="8"/>
  <c r="H32" i="11"/>
  <c r="F32" i="11" s="1"/>
  <c r="H193" i="8"/>
  <c r="H28" i="8"/>
  <c r="H213" i="9"/>
  <c r="F213" i="9" s="1"/>
  <c r="H193" i="9"/>
  <c r="F193" i="9" s="1"/>
  <c r="H203" i="9"/>
  <c r="F203" i="9" s="1"/>
  <c r="H175" i="11"/>
  <c r="T17" i="12" l="1"/>
  <c r="U15" i="12"/>
  <c r="U16" i="12" s="1"/>
  <c r="T29" i="12"/>
  <c r="S23" i="12"/>
  <c r="H23" i="12"/>
  <c r="T23" i="12" s="1"/>
  <c r="S33" i="12"/>
  <c r="H33" i="12"/>
  <c r="T33" i="12" s="1"/>
  <c r="S38" i="12"/>
  <c r="H38" i="12"/>
  <c r="T38" i="12" s="1"/>
  <c r="S29" i="12"/>
  <c r="S17" i="12"/>
  <c r="F18" i="8"/>
  <c r="F28" i="8"/>
  <c r="F192" i="8"/>
  <c r="F202" i="8"/>
  <c r="F38" i="8"/>
  <c r="F175" i="11"/>
  <c r="E79" i="12" s="1"/>
  <c r="F165" i="11"/>
  <c r="E69" i="12" s="1"/>
  <c r="F212" i="8"/>
  <c r="F213" i="8"/>
  <c r="E20" i="12"/>
  <c r="G20" i="12" s="1"/>
  <c r="H20" i="12" s="1"/>
  <c r="E34" i="12"/>
  <c r="G34" i="12" s="1"/>
  <c r="E39" i="12"/>
  <c r="G39" i="12" s="1"/>
  <c r="E24" i="12"/>
  <c r="G24" i="12" s="1"/>
  <c r="E30" i="12"/>
  <c r="G30" i="12" s="1"/>
  <c r="H30" i="12" s="1"/>
  <c r="H39" i="9"/>
  <c r="F39" i="9" s="1"/>
  <c r="E41" i="12"/>
  <c r="H39" i="11"/>
  <c r="F39" i="11" s="1"/>
  <c r="L203" i="8"/>
  <c r="L29" i="8" s="1"/>
  <c r="L170" i="11"/>
  <c r="L203" i="11" s="1"/>
  <c r="L29" i="11" s="1"/>
  <c r="R193" i="8"/>
  <c r="R19" i="8" s="1"/>
  <c r="R160" i="11"/>
  <c r="R193" i="11" s="1"/>
  <c r="R19" i="11" s="1"/>
  <c r="U203" i="8"/>
  <c r="U29" i="8" s="1"/>
  <c r="U170" i="11"/>
  <c r="U203" i="11" s="1"/>
  <c r="U29" i="11" s="1"/>
  <c r="R203" i="8"/>
  <c r="R29" i="8" s="1"/>
  <c r="R170" i="11"/>
  <c r="R203" i="11" s="1"/>
  <c r="R29" i="11" s="1"/>
  <c r="P203" i="8"/>
  <c r="P29" i="8" s="1"/>
  <c r="P170" i="11"/>
  <c r="P203" i="11" s="1"/>
  <c r="P29" i="11" s="1"/>
  <c r="H19" i="11"/>
  <c r="O203" i="8"/>
  <c r="O29" i="8" s="1"/>
  <c r="O170" i="11"/>
  <c r="O203" i="11" s="1"/>
  <c r="O29" i="11" s="1"/>
  <c r="T203" i="8"/>
  <c r="T29" i="8" s="1"/>
  <c r="T170" i="11"/>
  <c r="T203" i="11" s="1"/>
  <c r="T29" i="11" s="1"/>
  <c r="S203" i="8"/>
  <c r="S29" i="8" s="1"/>
  <c r="S170" i="11"/>
  <c r="S203" i="11" s="1"/>
  <c r="S29" i="11" s="1"/>
  <c r="J17" i="11"/>
  <c r="F17" i="11" s="1"/>
  <c r="X203" i="8"/>
  <c r="X29" i="8" s="1"/>
  <c r="X170" i="11"/>
  <c r="X203" i="11" s="1"/>
  <c r="X29" i="11" s="1"/>
  <c r="N203" i="8"/>
  <c r="N29" i="8" s="1"/>
  <c r="N170" i="11"/>
  <c r="N203" i="11" s="1"/>
  <c r="N29" i="11" s="1"/>
  <c r="H29" i="11"/>
  <c r="Y203" i="8"/>
  <c r="Y29" i="8" s="1"/>
  <c r="Y170" i="11"/>
  <c r="Y203" i="11" s="1"/>
  <c r="Y29" i="11" s="1"/>
  <c r="V203" i="8"/>
  <c r="V29" i="8" s="1"/>
  <c r="V170" i="11"/>
  <c r="V203" i="11" s="1"/>
  <c r="V29" i="11" s="1"/>
  <c r="W203" i="8"/>
  <c r="W29" i="8" s="1"/>
  <c r="W170" i="11"/>
  <c r="W203" i="11" s="1"/>
  <c r="W29" i="11" s="1"/>
  <c r="H38" i="11"/>
  <c r="F38" i="11" s="1"/>
  <c r="Q203" i="8"/>
  <c r="Q29" i="8" s="1"/>
  <c r="Q170" i="11"/>
  <c r="Q203" i="11" s="1"/>
  <c r="Q29" i="11" s="1"/>
  <c r="M203" i="8"/>
  <c r="M29" i="8" s="1"/>
  <c r="M170" i="11"/>
  <c r="M203" i="11" s="1"/>
  <c r="M29" i="11" s="1"/>
  <c r="Z203" i="8"/>
  <c r="Z29" i="8" s="1"/>
  <c r="Z170" i="11"/>
  <c r="Z203" i="11" s="1"/>
  <c r="Z29" i="11" s="1"/>
  <c r="O40" i="12"/>
  <c r="P40" i="12" s="1"/>
  <c r="O30" i="12"/>
  <c r="P30" i="12" s="1"/>
  <c r="O20" i="12"/>
  <c r="P20" i="12" s="1"/>
  <c r="H208" i="11"/>
  <c r="F208" i="11" s="1"/>
  <c r="H29" i="8"/>
  <c r="H29" i="9"/>
  <c r="F29" i="9" s="1"/>
  <c r="H198" i="11"/>
  <c r="F198" i="11" s="1"/>
  <c r="H19" i="9"/>
  <c r="F19" i="9" s="1"/>
  <c r="H33" i="11"/>
  <c r="F33" i="11" s="1"/>
  <c r="H19" i="8"/>
  <c r="H39" i="8"/>
  <c r="F39" i="8" s="1"/>
  <c r="H23" i="11"/>
  <c r="F23" i="11" s="1"/>
  <c r="U17" i="12" l="1"/>
  <c r="U18" i="12" s="1"/>
  <c r="V16" i="12"/>
  <c r="V15" i="12"/>
  <c r="T30" i="12"/>
  <c r="T20" i="12"/>
  <c r="S34" i="12"/>
  <c r="H34" i="12"/>
  <c r="T34" i="12" s="1"/>
  <c r="S24" i="12"/>
  <c r="H24" i="12"/>
  <c r="T24" i="12" s="1"/>
  <c r="S39" i="12"/>
  <c r="H39" i="12"/>
  <c r="T39" i="12" s="1"/>
  <c r="S20" i="12"/>
  <c r="S30" i="12"/>
  <c r="F19" i="8"/>
  <c r="F193" i="8"/>
  <c r="F203" i="11"/>
  <c r="F193" i="11"/>
  <c r="F29" i="11"/>
  <c r="F170" i="11"/>
  <c r="E74" i="12" s="1"/>
  <c r="F19" i="11"/>
  <c r="F160" i="11"/>
  <c r="E64" i="12" s="1"/>
  <c r="F29" i="8"/>
  <c r="F8" i="8" s="1"/>
  <c r="F203" i="8"/>
  <c r="O41" i="12"/>
  <c r="P41" i="12" s="1"/>
  <c r="E35" i="12"/>
  <c r="G35" i="12" s="1"/>
  <c r="E25" i="12"/>
  <c r="G25" i="12" s="1"/>
  <c r="E40" i="12"/>
  <c r="G40" i="12" s="1"/>
  <c r="E19" i="12"/>
  <c r="G19" i="12" s="1"/>
  <c r="H19" i="12" s="1"/>
  <c r="G41" i="12"/>
  <c r="O31" i="12"/>
  <c r="P31" i="12" s="1"/>
  <c r="O21" i="12"/>
  <c r="P21" i="12" s="1"/>
  <c r="H34" i="11"/>
  <c r="F34" i="11" s="1"/>
  <c r="H24" i="11"/>
  <c r="F24" i="11" s="1"/>
  <c r="V17" i="12" l="1"/>
  <c r="T19" i="12"/>
  <c r="U19" i="12" s="1"/>
  <c r="U20" i="12" s="1"/>
  <c r="H41" i="12"/>
  <c r="S35" i="12"/>
  <c r="H35" i="12"/>
  <c r="T35" i="12" s="1"/>
  <c r="S40" i="12"/>
  <c r="H40" i="12"/>
  <c r="T40" i="12" s="1"/>
  <c r="S25" i="12"/>
  <c r="H25" i="12"/>
  <c r="T25" i="12" s="1"/>
  <c r="P44" i="12"/>
  <c r="V18" i="12"/>
  <c r="S41" i="12"/>
  <c r="S19" i="12"/>
  <c r="E31" i="12"/>
  <c r="G31" i="12" s="1"/>
  <c r="E26" i="12"/>
  <c r="G26" i="12" s="1"/>
  <c r="E36" i="12"/>
  <c r="G36" i="12" s="1"/>
  <c r="E21" i="12"/>
  <c r="G21" i="12" s="1"/>
  <c r="F8" i="11"/>
  <c r="B44" i="5"/>
  <c r="B39" i="5"/>
  <c r="T41" i="12" l="1"/>
  <c r="S26" i="12"/>
  <c r="H26" i="12"/>
  <c r="T26" i="12" s="1"/>
  <c r="S31" i="12"/>
  <c r="H31" i="12"/>
  <c r="T31" i="12" s="1"/>
  <c r="S21" i="12"/>
  <c r="H21" i="12"/>
  <c r="S36" i="12"/>
  <c r="H36" i="12"/>
  <c r="T36" i="12" s="1"/>
  <c r="T21" i="12" l="1"/>
  <c r="U21" i="12" s="1"/>
  <c r="U22" i="12" s="1"/>
  <c r="U23" i="12" s="1"/>
  <c r="U24" i="12" s="1"/>
  <c r="U25" i="12" s="1"/>
  <c r="U26" i="12" s="1"/>
  <c r="U27" i="12" s="1"/>
  <c r="U28" i="12" s="1"/>
  <c r="U29" i="12" s="1"/>
  <c r="U30" i="12" s="1"/>
  <c r="U31" i="12" s="1"/>
  <c r="U32" i="12" s="1"/>
  <c r="U33" i="12" s="1"/>
  <c r="U34" i="12" s="1"/>
  <c r="U35" i="12" s="1"/>
  <c r="U36" i="12" s="1"/>
  <c r="U37" i="12" s="1"/>
  <c r="U38" i="12" s="1"/>
  <c r="U39" i="12" s="1"/>
  <c r="U40" i="12" s="1"/>
  <c r="U41" i="12" s="1"/>
  <c r="U42" i="12" s="1"/>
  <c r="H44" i="12"/>
  <c r="T44" i="12" s="1"/>
  <c r="V19" i="12"/>
  <c r="V20" i="12"/>
  <c r="R13" i="5"/>
  <c r="V21" i="12" l="1"/>
  <c r="V22" i="12"/>
  <c r="B65" i="5"/>
  <c r="AE64" i="5"/>
  <c r="AF64" i="5" s="1"/>
  <c r="AG64" i="5" s="1"/>
  <c r="AH64" i="5" s="1"/>
  <c r="AI64" i="5" s="1"/>
  <c r="J64" i="5" s="1"/>
  <c r="AC64" i="5"/>
  <c r="Z64" i="5"/>
  <c r="Y64" i="5"/>
  <c r="X64" i="5"/>
  <c r="AB64" i="5" s="1"/>
  <c r="W64" i="5"/>
  <c r="AA64" i="5" s="1"/>
  <c r="V64" i="5"/>
  <c r="AC53" i="5"/>
  <c r="Z53" i="5"/>
  <c r="Y53" i="5"/>
  <c r="X53" i="5"/>
  <c r="AB53" i="5" s="1"/>
  <c r="W53" i="5"/>
  <c r="AA53" i="5" s="1"/>
  <c r="V53" i="5"/>
  <c r="AC52" i="5"/>
  <c r="Z52" i="5"/>
  <c r="Y52" i="5"/>
  <c r="X52" i="5"/>
  <c r="AB52" i="5" s="1"/>
  <c r="W52" i="5"/>
  <c r="AA52" i="5" s="1"/>
  <c r="V52" i="5"/>
  <c r="AC51" i="5"/>
  <c r="Z51" i="5"/>
  <c r="Y51" i="5"/>
  <c r="X51" i="5"/>
  <c r="AB51" i="5" s="1"/>
  <c r="W51" i="5"/>
  <c r="AA51" i="5" s="1"/>
  <c r="V51" i="5"/>
  <c r="AC50" i="5"/>
  <c r="Z50" i="5"/>
  <c r="Y50" i="5"/>
  <c r="X50" i="5"/>
  <c r="AB50" i="5" s="1"/>
  <c r="W50" i="5"/>
  <c r="AA50" i="5" s="1"/>
  <c r="V50" i="5"/>
  <c r="AC49" i="5"/>
  <c r="Z49" i="5"/>
  <c r="Y49" i="5"/>
  <c r="X49" i="5"/>
  <c r="AB49" i="5" s="1"/>
  <c r="W49" i="5"/>
  <c r="AA49" i="5" s="1"/>
  <c r="V49" i="5"/>
  <c r="AC48" i="5"/>
  <c r="Z48" i="5"/>
  <c r="Y48" i="5"/>
  <c r="X48" i="5"/>
  <c r="AB48" i="5" s="1"/>
  <c r="W48" i="5"/>
  <c r="AA48" i="5" s="1"/>
  <c r="V48" i="5"/>
  <c r="AC47" i="5"/>
  <c r="Z47" i="5"/>
  <c r="Y47" i="5"/>
  <c r="X47" i="5"/>
  <c r="AB47" i="5" s="1"/>
  <c r="W47" i="5"/>
  <c r="AA47" i="5" s="1"/>
  <c r="V47" i="5"/>
  <c r="AC46" i="5"/>
  <c r="Z46" i="5"/>
  <c r="Y46" i="5"/>
  <c r="X46" i="5"/>
  <c r="AB46" i="5" s="1"/>
  <c r="W46" i="5"/>
  <c r="AA46" i="5" s="1"/>
  <c r="V46" i="5"/>
  <c r="AC45" i="5"/>
  <c r="Z45" i="5"/>
  <c r="Y45" i="5"/>
  <c r="X45" i="5"/>
  <c r="AB45" i="5" s="1"/>
  <c r="W45" i="5"/>
  <c r="AA45" i="5" s="1"/>
  <c r="V45" i="5"/>
  <c r="AC44" i="5"/>
  <c r="Z44" i="5"/>
  <c r="Y44" i="5"/>
  <c r="X44" i="5"/>
  <c r="AB44" i="5" s="1"/>
  <c r="W44" i="5"/>
  <c r="AA44" i="5" s="1"/>
  <c r="V44" i="5"/>
  <c r="U38" i="5"/>
  <c r="T38" i="5"/>
  <c r="S38" i="5"/>
  <c r="R38" i="5"/>
  <c r="X38" i="5" s="1"/>
  <c r="Q38" i="5"/>
  <c r="U26" i="5"/>
  <c r="T26" i="5"/>
  <c r="S26" i="5"/>
  <c r="R26" i="5"/>
  <c r="Q26" i="5"/>
  <c r="U25" i="5"/>
  <c r="T25" i="5"/>
  <c r="S25" i="5"/>
  <c r="R25" i="5"/>
  <c r="Q25" i="5"/>
  <c r="U24" i="5"/>
  <c r="T24" i="5"/>
  <c r="S24" i="5"/>
  <c r="R24" i="5"/>
  <c r="Q24" i="5"/>
  <c r="U22" i="5"/>
  <c r="T22" i="5"/>
  <c r="S22" i="5"/>
  <c r="R22" i="5"/>
  <c r="Q22" i="5"/>
  <c r="U20" i="5"/>
  <c r="T20" i="5"/>
  <c r="S20" i="5"/>
  <c r="Q20" i="5"/>
  <c r="U19" i="5"/>
  <c r="T19" i="5"/>
  <c r="S19" i="5"/>
  <c r="R19" i="5"/>
  <c r="Q19" i="5"/>
  <c r="U18" i="5"/>
  <c r="T18" i="5"/>
  <c r="S18" i="5"/>
  <c r="R18" i="5"/>
  <c r="Q18" i="5"/>
  <c r="U17" i="5"/>
  <c r="T17" i="5"/>
  <c r="S17" i="5"/>
  <c r="R17" i="5"/>
  <c r="Q17" i="5"/>
  <c r="U16" i="5"/>
  <c r="T16" i="5"/>
  <c r="S16" i="5"/>
  <c r="R16" i="5"/>
  <c r="Q16" i="5"/>
  <c r="U15" i="5"/>
  <c r="T15" i="5"/>
  <c r="S15" i="5"/>
  <c r="R15" i="5"/>
  <c r="Q15" i="5"/>
  <c r="U14" i="5"/>
  <c r="T14" i="5"/>
  <c r="S14" i="5"/>
  <c r="R14" i="5"/>
  <c r="Q14" i="5"/>
  <c r="U13" i="5"/>
  <c r="T13" i="5"/>
  <c r="S13" i="5"/>
  <c r="Q13" i="5"/>
  <c r="U12" i="5"/>
  <c r="T12" i="5"/>
  <c r="S12" i="5"/>
  <c r="R12" i="5"/>
  <c r="Q12" i="5"/>
  <c r="T11" i="5"/>
  <c r="W11" i="5" s="1"/>
  <c r="S11" i="5"/>
  <c r="Q11" i="5"/>
  <c r="W5" i="5"/>
  <c r="R5" i="5"/>
  <c r="W4" i="5"/>
  <c r="W3" i="5"/>
  <c r="R3" i="5"/>
  <c r="V23" i="12" l="1"/>
  <c r="V24" i="12"/>
  <c r="AG54" i="5"/>
  <c r="AH54" i="5" s="1"/>
  <c r="AI54" i="5" s="1"/>
  <c r="J54" i="5" s="1"/>
  <c r="AG59" i="5"/>
  <c r="AH59" i="5" s="1"/>
  <c r="AI59" i="5" s="1"/>
  <c r="AG57" i="5"/>
  <c r="AH57" i="5" s="1"/>
  <c r="AI57" i="5" s="1"/>
  <c r="J57" i="5" s="1"/>
  <c r="AG62" i="5"/>
  <c r="AH62" i="5" s="1"/>
  <c r="AI62" i="5" s="1"/>
  <c r="J62" i="5" s="1"/>
  <c r="AG58" i="5"/>
  <c r="AH58" i="5" s="1"/>
  <c r="AI58" i="5" s="1"/>
  <c r="J58" i="5" s="1"/>
  <c r="AG56" i="5"/>
  <c r="AH56" i="5" s="1"/>
  <c r="AI56" i="5" s="1"/>
  <c r="J56" i="5" s="1"/>
  <c r="AG63" i="5"/>
  <c r="AH63" i="5" s="1"/>
  <c r="AI63" i="5" s="1"/>
  <c r="AG60" i="5"/>
  <c r="AH60" i="5" s="1"/>
  <c r="AI60" i="5" s="1"/>
  <c r="J60" i="5" s="1"/>
  <c r="AG61" i="5"/>
  <c r="AH61" i="5" s="1"/>
  <c r="AI61" i="5" s="1"/>
  <c r="J61" i="5" s="1"/>
  <c r="AC33" i="5"/>
  <c r="AD33" i="5" s="1"/>
  <c r="AE33" i="5" s="1"/>
  <c r="J33" i="5" s="1"/>
  <c r="AC37" i="5"/>
  <c r="AD37" i="5" s="1"/>
  <c r="AE37" i="5" s="1"/>
  <c r="J37" i="5" s="1"/>
  <c r="AC32" i="5"/>
  <c r="AD32" i="5" s="1"/>
  <c r="AE32" i="5" s="1"/>
  <c r="J32" i="5" s="1"/>
  <c r="AC29" i="5"/>
  <c r="AD29" i="5" s="1"/>
  <c r="AE29" i="5" s="1"/>
  <c r="J29" i="5" s="1"/>
  <c r="AC36" i="5"/>
  <c r="AD36" i="5" s="1"/>
  <c r="AE36" i="5" s="1"/>
  <c r="J36" i="5" s="1"/>
  <c r="AC31" i="5"/>
  <c r="AD31" i="5" s="1"/>
  <c r="AE31" i="5" s="1"/>
  <c r="J31" i="5" s="1"/>
  <c r="AC35" i="5"/>
  <c r="AD35" i="5" s="1"/>
  <c r="AE35" i="5" s="1"/>
  <c r="J35" i="5" s="1"/>
  <c r="L54" i="5"/>
  <c r="K54" i="5"/>
  <c r="AC28" i="5"/>
  <c r="AD28" i="5" s="1"/>
  <c r="AE28" i="5" s="1"/>
  <c r="J28" i="5" s="1"/>
  <c r="AC27" i="5"/>
  <c r="AD27" i="5" s="1"/>
  <c r="AE27" i="5" s="1"/>
  <c r="J27" i="5" s="1"/>
  <c r="X14" i="5"/>
  <c r="X26" i="5"/>
  <c r="X22" i="5"/>
  <c r="X24" i="5"/>
  <c r="X25" i="5"/>
  <c r="AE48" i="5"/>
  <c r="AE50" i="5"/>
  <c r="AF50" i="5" s="1"/>
  <c r="AG50" i="5" s="1"/>
  <c r="AH50" i="5" s="1"/>
  <c r="AI50" i="5" s="1"/>
  <c r="J50" i="5" s="1"/>
  <c r="W13" i="5"/>
  <c r="W16" i="5"/>
  <c r="W24" i="5"/>
  <c r="L64" i="5"/>
  <c r="K64" i="5"/>
  <c r="W26" i="5"/>
  <c r="W19" i="5"/>
  <c r="W22" i="5"/>
  <c r="W38" i="5"/>
  <c r="Y38" i="5" s="1"/>
  <c r="Z38" i="5" s="1"/>
  <c r="AA38" i="5" s="1"/>
  <c r="AB38" i="5" s="1"/>
  <c r="AC38" i="5" s="1"/>
  <c r="AD38" i="5" s="1"/>
  <c r="AE38" i="5" s="1"/>
  <c r="N38" i="5" s="1"/>
  <c r="AE47" i="5"/>
  <c r="W18" i="5"/>
  <c r="AD49" i="5"/>
  <c r="X11" i="5"/>
  <c r="Y11" i="5" s="1"/>
  <c r="AE44" i="5"/>
  <c r="AD52" i="5"/>
  <c r="W14" i="5"/>
  <c r="Y14" i="5" s="1"/>
  <c r="Z14" i="5" s="1"/>
  <c r="AA14" i="5" s="1"/>
  <c r="AB14" i="5" s="1"/>
  <c r="AC14" i="5" s="1"/>
  <c r="AD14" i="5" s="1"/>
  <c r="AE14" i="5" s="1"/>
  <c r="J14" i="5" s="1"/>
  <c r="N14" i="5" s="1"/>
  <c r="W17" i="5"/>
  <c r="X19" i="5"/>
  <c r="W25" i="5"/>
  <c r="W20" i="5"/>
  <c r="AD48" i="5"/>
  <c r="AD50" i="5"/>
  <c r="AE51" i="5"/>
  <c r="AD64" i="5"/>
  <c r="AD46" i="5"/>
  <c r="AD45" i="5"/>
  <c r="AE53" i="5"/>
  <c r="AD47" i="5"/>
  <c r="W12" i="5"/>
  <c r="W15" i="5"/>
  <c r="AD53" i="5"/>
  <c r="AE46" i="5"/>
  <c r="X17" i="5"/>
  <c r="X15" i="5"/>
  <c r="X12" i="5"/>
  <c r="X20" i="5"/>
  <c r="X18" i="5"/>
  <c r="AD44" i="5"/>
  <c r="AE45" i="5"/>
  <c r="AE49" i="5"/>
  <c r="AD51" i="5"/>
  <c r="X13" i="5"/>
  <c r="X16" i="5"/>
  <c r="AE52" i="5"/>
  <c r="AF52" i="5" s="1"/>
  <c r="AG52" i="5" s="1"/>
  <c r="AH52" i="5" s="1"/>
  <c r="AI52" i="5" s="1"/>
  <c r="J52" i="5" s="1"/>
  <c r="K60" i="5" l="1"/>
  <c r="L60" i="5"/>
  <c r="L56" i="5"/>
  <c r="K56" i="5"/>
  <c r="K58" i="5"/>
  <c r="L58" i="5"/>
  <c r="L62" i="5"/>
  <c r="K62" i="5"/>
  <c r="K57" i="5"/>
  <c r="L57" i="5"/>
  <c r="L61" i="5"/>
  <c r="K61" i="5"/>
  <c r="N36" i="5"/>
  <c r="L36" i="5"/>
  <c r="K36" i="5"/>
  <c r="K32" i="5"/>
  <c r="L32" i="5"/>
  <c r="N32" i="5"/>
  <c r="N35" i="5"/>
  <c r="L35" i="5"/>
  <c r="K35" i="5"/>
  <c r="K29" i="5"/>
  <c r="N29" i="5"/>
  <c r="L29" i="5"/>
  <c r="L37" i="5"/>
  <c r="K37" i="5"/>
  <c r="N37" i="5"/>
  <c r="L31" i="5"/>
  <c r="K31" i="5"/>
  <c r="N31" i="5"/>
  <c r="N33" i="5"/>
  <c r="L33" i="5"/>
  <c r="K33" i="5"/>
  <c r="L27" i="5"/>
  <c r="N27" i="5"/>
  <c r="K27" i="5"/>
  <c r="L28" i="5"/>
  <c r="N28" i="5"/>
  <c r="K28" i="5"/>
  <c r="Y26" i="5"/>
  <c r="Z26" i="5" s="1"/>
  <c r="AA26" i="5" s="1"/>
  <c r="AB26" i="5" s="1"/>
  <c r="AC26" i="5" s="1"/>
  <c r="AD26" i="5" s="1"/>
  <c r="AE26" i="5" s="1"/>
  <c r="J26" i="5" s="1"/>
  <c r="Y13" i="5"/>
  <c r="Z13" i="5" s="1"/>
  <c r="AA13" i="5" s="1"/>
  <c r="AB13" i="5" s="1"/>
  <c r="AC13" i="5" s="1"/>
  <c r="AD13" i="5" s="1"/>
  <c r="AE13" i="5" s="1"/>
  <c r="J13" i="5" s="1"/>
  <c r="AF49" i="5"/>
  <c r="AG49" i="5" s="1"/>
  <c r="AH49" i="5" s="1"/>
  <c r="AI49" i="5" s="1"/>
  <c r="J49" i="5" s="1"/>
  <c r="L49" i="5" s="1"/>
  <c r="AF46" i="5"/>
  <c r="AG46" i="5" s="1"/>
  <c r="AH46" i="5" s="1"/>
  <c r="AI46" i="5" s="1"/>
  <c r="J46" i="5" s="1"/>
  <c r="L46" i="5" s="1"/>
  <c r="Y22" i="5"/>
  <c r="Z22" i="5" s="1"/>
  <c r="AA22" i="5" s="1"/>
  <c r="AB22" i="5" s="1"/>
  <c r="AC22" i="5" s="1"/>
  <c r="AD22" i="5" s="1"/>
  <c r="AE22" i="5" s="1"/>
  <c r="J22" i="5" s="1"/>
  <c r="AF44" i="5"/>
  <c r="AG44" i="5" s="1"/>
  <c r="AH44" i="5" s="1"/>
  <c r="AI44" i="5" s="1"/>
  <c r="J44" i="5" s="1"/>
  <c r="L44" i="5" s="1"/>
  <c r="Y16" i="5"/>
  <c r="Z16" i="5" s="1"/>
  <c r="AA16" i="5" s="1"/>
  <c r="AB16" i="5" s="1"/>
  <c r="AC16" i="5" s="1"/>
  <c r="AD16" i="5" s="1"/>
  <c r="AE16" i="5" s="1"/>
  <c r="J16" i="5" s="1"/>
  <c r="Y18" i="5"/>
  <c r="Z18" i="5" s="1"/>
  <c r="AA18" i="5" s="1"/>
  <c r="AB18" i="5" s="1"/>
  <c r="AC18" i="5" s="1"/>
  <c r="AD18" i="5" s="1"/>
  <c r="AE18" i="5" s="1"/>
  <c r="J18" i="5" s="1"/>
  <c r="Y25" i="5"/>
  <c r="Z25" i="5" s="1"/>
  <c r="AA25" i="5" s="1"/>
  <c r="AB25" i="5" s="1"/>
  <c r="AC25" i="5" s="1"/>
  <c r="AD25" i="5" s="1"/>
  <c r="AE25" i="5" s="1"/>
  <c r="J25" i="5" s="1"/>
  <c r="N25" i="5" s="1"/>
  <c r="Y19" i="5"/>
  <c r="Z19" i="5" s="1"/>
  <c r="AA19" i="5" s="1"/>
  <c r="AB19" i="5" s="1"/>
  <c r="AC19" i="5" s="1"/>
  <c r="AD19" i="5" s="1"/>
  <c r="AE19" i="5" s="1"/>
  <c r="J19" i="5" s="1"/>
  <c r="Y24" i="5"/>
  <c r="Z24" i="5" s="1"/>
  <c r="AA24" i="5" s="1"/>
  <c r="AB24" i="5" s="1"/>
  <c r="AC24" i="5" s="1"/>
  <c r="AD24" i="5" s="1"/>
  <c r="AE24" i="5" s="1"/>
  <c r="J24" i="5" s="1"/>
  <c r="N24" i="5" s="1"/>
  <c r="Y20" i="5"/>
  <c r="Z20" i="5" s="1"/>
  <c r="AA20" i="5" s="1"/>
  <c r="AB20" i="5" s="1"/>
  <c r="AC20" i="5" s="1"/>
  <c r="AD20" i="5" s="1"/>
  <c r="AE20" i="5" s="1"/>
  <c r="J20" i="5" s="1"/>
  <c r="AF47" i="5"/>
  <c r="AG47" i="5" s="1"/>
  <c r="AH47" i="5" s="1"/>
  <c r="AI47" i="5" s="1"/>
  <c r="J47" i="5" s="1"/>
  <c r="L47" i="5" s="1"/>
  <c r="AF48" i="5"/>
  <c r="AG48" i="5" s="1"/>
  <c r="AH48" i="5" s="1"/>
  <c r="AI48" i="5" s="1"/>
  <c r="J48" i="5" s="1"/>
  <c r="L48" i="5" s="1"/>
  <c r="L50" i="5"/>
  <c r="K50" i="5"/>
  <c r="L52" i="5"/>
  <c r="K52" i="5"/>
  <c r="L14" i="5"/>
  <c r="K14" i="5"/>
  <c r="Y15" i="5"/>
  <c r="Z15" i="5" s="1"/>
  <c r="AA15" i="5" s="1"/>
  <c r="AB15" i="5" s="1"/>
  <c r="AC15" i="5" s="1"/>
  <c r="AD15" i="5" s="1"/>
  <c r="AE15" i="5" s="1"/>
  <c r="J15" i="5" s="1"/>
  <c r="N15" i="5" s="1"/>
  <c r="Y17" i="5"/>
  <c r="Z17" i="5" s="1"/>
  <c r="AA17" i="5" s="1"/>
  <c r="AB17" i="5" s="1"/>
  <c r="AC17" i="5" s="1"/>
  <c r="AD17" i="5" s="1"/>
  <c r="AE17" i="5" s="1"/>
  <c r="J17" i="5" s="1"/>
  <c r="N17" i="5" s="1"/>
  <c r="AF45" i="5"/>
  <c r="AG45" i="5" s="1"/>
  <c r="AH45" i="5" s="1"/>
  <c r="AI45" i="5" s="1"/>
  <c r="J45" i="5" s="1"/>
  <c r="AF51" i="5"/>
  <c r="AG51" i="5" s="1"/>
  <c r="AH51" i="5" s="1"/>
  <c r="AI51" i="5" s="1"/>
  <c r="J51" i="5" s="1"/>
  <c r="Y12" i="5"/>
  <c r="Z12" i="5" s="1"/>
  <c r="AA12" i="5" s="1"/>
  <c r="AB12" i="5" s="1"/>
  <c r="AC12" i="5" s="1"/>
  <c r="AD12" i="5" s="1"/>
  <c r="AE12" i="5" s="1"/>
  <c r="J12" i="5" s="1"/>
  <c r="N12" i="5" s="1"/>
  <c r="AF53" i="5"/>
  <c r="AG53" i="5" s="1"/>
  <c r="AH53" i="5" s="1"/>
  <c r="AI53" i="5" s="1"/>
  <c r="J53" i="5" s="1"/>
  <c r="Z11" i="5"/>
  <c r="AA11" i="5" s="1"/>
  <c r="AB11" i="5" s="1"/>
  <c r="AC11" i="5" s="1"/>
  <c r="AD11" i="5" s="1"/>
  <c r="AE11" i="5" s="1"/>
  <c r="J11" i="5" s="1"/>
  <c r="V25" i="12" l="1"/>
  <c r="L18" i="5"/>
  <c r="N18" i="5"/>
  <c r="K22" i="5"/>
  <c r="N22" i="5"/>
  <c r="L16" i="5"/>
  <c r="N16" i="5"/>
  <c r="K11" i="5"/>
  <c r="N11" i="5"/>
  <c r="L19" i="5"/>
  <c r="N19" i="5"/>
  <c r="K13" i="5"/>
  <c r="N13" i="5"/>
  <c r="L20" i="5"/>
  <c r="N20" i="5"/>
  <c r="L26" i="5"/>
  <c r="N26" i="5"/>
  <c r="K49" i="5"/>
  <c r="K46" i="5"/>
  <c r="K26" i="5"/>
  <c r="L22" i="5"/>
  <c r="L13" i="5"/>
  <c r="K18" i="5"/>
  <c r="K44" i="5"/>
  <c r="K19" i="5"/>
  <c r="K16" i="5"/>
  <c r="L24" i="5"/>
  <c r="K24" i="5"/>
  <c r="L25" i="5"/>
  <c r="K25" i="5"/>
  <c r="K48" i="5"/>
  <c r="K47" i="5"/>
  <c r="K20" i="5"/>
  <c r="L12" i="5"/>
  <c r="K12" i="5"/>
  <c r="L45" i="5"/>
  <c r="K45" i="5"/>
  <c r="L11" i="5"/>
  <c r="L51" i="5"/>
  <c r="K51" i="5"/>
  <c r="L17" i="5"/>
  <c r="M17" i="5" s="1"/>
  <c r="K17" i="5"/>
  <c r="L15" i="5"/>
  <c r="K15" i="5"/>
  <c r="L53" i="5"/>
  <c r="K53" i="5"/>
  <c r="V26" i="12" l="1"/>
  <c r="L39" i="5"/>
  <c r="L65" i="5"/>
  <c r="V27" i="12" l="1"/>
  <c r="V28" i="12"/>
  <c r="V29" i="12" l="1"/>
  <c r="V30" i="12"/>
  <c r="V31" i="12" l="1"/>
  <c r="V32" i="12" l="1"/>
  <c r="V33" i="12" l="1"/>
  <c r="V34" i="12" l="1"/>
  <c r="V35" i="12" l="1"/>
  <c r="V36" i="12" l="1"/>
  <c r="V37" i="12" l="1"/>
  <c r="V38" i="12" l="1"/>
  <c r="V39" i="12"/>
  <c r="V40" i="12" l="1"/>
  <c r="V41" i="12" l="1"/>
  <c r="V42" i="12" l="1"/>
  <c r="U46" i="12" s="1"/>
</calcChain>
</file>

<file path=xl/sharedStrings.xml><?xml version="1.0" encoding="utf-8"?>
<sst xmlns="http://schemas.openxmlformats.org/spreadsheetml/2006/main" count="2719" uniqueCount="450">
  <si>
    <t>Eksisterende anlæg eller ledningsudskiftning</t>
  </si>
  <si>
    <t>Renovering af ledninganlæg</t>
  </si>
  <si>
    <t>år</t>
  </si>
  <si>
    <t>pct.</t>
  </si>
  <si>
    <t>Tjord</t>
  </si>
  <si>
    <t>Tfrem</t>
  </si>
  <si>
    <t>Tretur</t>
  </si>
  <si>
    <r>
      <t>o</t>
    </r>
    <r>
      <rPr>
        <sz val="9"/>
        <color theme="1"/>
        <rFont val="Verdana"/>
        <family val="2"/>
      </rPr>
      <t>C</t>
    </r>
  </si>
  <si>
    <t>Spædevandspris</t>
  </si>
  <si>
    <t>kr./m3</t>
  </si>
  <si>
    <t>Enhed</t>
  </si>
  <si>
    <t>Sum</t>
  </si>
  <si>
    <t>Beregning af varmetab for rørmængde, betragtet over rørets levetid.</t>
  </si>
  <si>
    <t>Regnearket er lås med koden: MHNver2</t>
  </si>
  <si>
    <t>Rørleverandør:</t>
  </si>
  <si>
    <t>Lambda-værdier</t>
  </si>
  <si>
    <t xml:space="preserve">Temperatur </t>
  </si>
  <si>
    <t>Lægningsforhold</t>
  </si>
  <si>
    <t>Stål</t>
  </si>
  <si>
    <t>watt/m*K</t>
  </si>
  <si>
    <t>Frem</t>
  </si>
  <si>
    <t>°C</t>
  </si>
  <si>
    <t xml:space="preserve">   Frem:</t>
  </si>
  <si>
    <r>
      <t>o</t>
    </r>
    <r>
      <rPr>
        <sz val="10"/>
        <rFont val="Times New Roman"/>
        <family val="1"/>
      </rPr>
      <t>C</t>
    </r>
  </si>
  <si>
    <t>Dybde:</t>
  </si>
  <si>
    <t>m</t>
  </si>
  <si>
    <t>Kappe</t>
  </si>
  <si>
    <t>Retur</t>
  </si>
  <si>
    <t xml:space="preserve">   Retur:</t>
  </si>
  <si>
    <r>
      <t xml:space="preserve">l </t>
    </r>
    <r>
      <rPr>
        <sz val="10"/>
        <rFont val="Times New Roman"/>
        <family val="1"/>
      </rPr>
      <t>jord</t>
    </r>
  </si>
  <si>
    <t>W/mK</t>
  </si>
  <si>
    <t>Jord</t>
  </si>
  <si>
    <t>Omgivelser</t>
  </si>
  <si>
    <t xml:space="preserve">   Omgivelser</t>
  </si>
  <si>
    <r>
      <t xml:space="preserve">l </t>
    </r>
    <r>
      <rPr>
        <sz val="10"/>
        <rFont val="Times New Roman"/>
        <family val="1"/>
      </rPr>
      <t>medierør</t>
    </r>
  </si>
  <si>
    <t>Modstande</t>
  </si>
  <si>
    <t>Varmetab</t>
  </si>
  <si>
    <t>KLASSISK PRÆRØR</t>
  </si>
  <si>
    <t>di stålrør</t>
  </si>
  <si>
    <t>dy stålrør</t>
  </si>
  <si>
    <t>dy kappe</t>
  </si>
  <si>
    <t>s kappe</t>
  </si>
  <si>
    <t>di kappe</t>
  </si>
  <si>
    <t>Stålrør</t>
  </si>
  <si>
    <t>Isolering</t>
  </si>
  <si>
    <t>Mellem</t>
  </si>
  <si>
    <t>frem</t>
  </si>
  <si>
    <t>retur</t>
  </si>
  <si>
    <t>total</t>
  </si>
  <si>
    <t>Trace</t>
  </si>
  <si>
    <t>Dim:</t>
  </si>
  <si>
    <r>
      <t>d</t>
    </r>
    <r>
      <rPr>
        <b/>
        <vertAlign val="subscript"/>
        <sz val="10"/>
        <rFont val="Times New Roman"/>
        <family val="1"/>
      </rPr>
      <t xml:space="preserve">ydre </t>
    </r>
    <r>
      <rPr>
        <b/>
        <sz val="10"/>
        <rFont val="Times New Roman"/>
        <family val="1"/>
      </rPr>
      <t>medierør</t>
    </r>
  </si>
  <si>
    <t>medierør godstyk.</t>
  </si>
  <si>
    <r>
      <t>D</t>
    </r>
    <r>
      <rPr>
        <b/>
        <vertAlign val="subscript"/>
        <sz val="10"/>
        <rFont val="Times New Roman"/>
        <family val="1"/>
      </rPr>
      <t xml:space="preserve">ydre </t>
    </r>
    <r>
      <rPr>
        <b/>
        <sz val="10"/>
        <rFont val="Times New Roman"/>
        <family val="1"/>
      </rPr>
      <t>kapperør</t>
    </r>
  </si>
  <si>
    <t>kapperør godstyk.</t>
  </si>
  <si>
    <t>afstand m prærør</t>
  </si>
  <si>
    <r>
      <t xml:space="preserve">l </t>
    </r>
    <r>
      <rPr>
        <b/>
        <sz val="10"/>
        <rFont val="Times New Roman"/>
        <family val="1"/>
      </rPr>
      <t>vægtet over tid</t>
    </r>
  </si>
  <si>
    <t>meter</t>
  </si>
  <si>
    <t>mm</t>
  </si>
  <si>
    <t>W/m kanal</t>
  </si>
  <si>
    <t>kW</t>
  </si>
  <si>
    <t>DN 20</t>
  </si>
  <si>
    <t>DN 25</t>
  </si>
  <si>
    <t>DN 32</t>
  </si>
  <si>
    <t>DN 40</t>
  </si>
  <si>
    <t>DN 50</t>
  </si>
  <si>
    <t>DN 65</t>
  </si>
  <si>
    <t>DN 80</t>
  </si>
  <si>
    <t>DN 100</t>
  </si>
  <si>
    <t>DN 125</t>
  </si>
  <si>
    <t>DN 150</t>
  </si>
  <si>
    <t>DN 200</t>
  </si>
  <si>
    <t>Afstand</t>
  </si>
  <si>
    <t>Tsy</t>
  </si>
  <si>
    <t>Tas</t>
  </si>
  <si>
    <t>H</t>
  </si>
  <si>
    <t>C</t>
  </si>
  <si>
    <t>sigma</t>
  </si>
  <si>
    <t>gamma</t>
  </si>
  <si>
    <t>gsy</t>
  </si>
  <si>
    <t>gas</t>
  </si>
  <si>
    <t>TWIN PRÆRØR</t>
  </si>
  <si>
    <t>Udv. diam</t>
  </si>
  <si>
    <t>mellem rør</t>
  </si>
  <si>
    <r>
      <t>d</t>
    </r>
    <r>
      <rPr>
        <b/>
        <vertAlign val="subscript"/>
        <sz val="10"/>
        <rFont val="Times New Roman"/>
        <family val="1"/>
      </rPr>
      <t xml:space="preserve">ydre </t>
    </r>
    <r>
      <rPr>
        <b/>
        <sz val="10"/>
        <rFont val="Times New Roman"/>
        <family val="1"/>
      </rPr>
      <t>stålrør</t>
    </r>
  </si>
  <si>
    <t>s godstyk.</t>
  </si>
  <si>
    <t>afstand m stålrør</t>
  </si>
  <si>
    <t>watt/m</t>
  </si>
  <si>
    <t>DN25</t>
  </si>
  <si>
    <t>DN32</t>
  </si>
  <si>
    <t>DN40</t>
  </si>
  <si>
    <t>DN50</t>
  </si>
  <si>
    <t>DN65</t>
  </si>
  <si>
    <t>DN80</t>
  </si>
  <si>
    <t>DN100</t>
  </si>
  <si>
    <t>DN125</t>
  </si>
  <si>
    <t>DN150</t>
  </si>
  <si>
    <t>kr./MWh</t>
  </si>
  <si>
    <t>MWh</t>
  </si>
  <si>
    <t>1000 kr.</t>
  </si>
  <si>
    <t>Beregning af varmetab for gamle kanaler og prærør.</t>
  </si>
  <si>
    <t>VALG AF RØRTYPER</t>
  </si>
  <si>
    <t>Sted:</t>
  </si>
  <si>
    <t>Betonkanal</t>
  </si>
  <si>
    <t>Normal isoleringstykkelse</t>
  </si>
  <si>
    <t>l medierør</t>
  </si>
  <si>
    <t>Præisolerede rør frem til 1991</t>
  </si>
  <si>
    <t>Ekstra isolereingstykkelse</t>
  </si>
  <si>
    <t>oC</t>
  </si>
  <si>
    <t>l kappe</t>
  </si>
  <si>
    <t>Præisolerede rør ca 1991 - ca 1996</t>
  </si>
  <si>
    <t>Ekstra-ekstra isoleringstykkelse</t>
  </si>
  <si>
    <t xml:space="preserve">Præisolerede rør ca 1996 og frem </t>
  </si>
  <si>
    <t>Aktuel lambdaværdi</t>
  </si>
  <si>
    <t>BETON</t>
  </si>
  <si>
    <t>CFC</t>
  </si>
  <si>
    <t>CO2</t>
  </si>
  <si>
    <t>Cyklopentan</t>
  </si>
  <si>
    <t>Lambde værdi</t>
  </si>
  <si>
    <t>labda aktuel</t>
  </si>
  <si>
    <t>Afstend m. prærør</t>
  </si>
  <si>
    <t>Stålrørs diameter</t>
  </si>
  <si>
    <t>STIK</t>
  </si>
  <si>
    <t>DN 175</t>
  </si>
  <si>
    <t>DN 225</t>
  </si>
  <si>
    <t>DN 250</t>
  </si>
  <si>
    <t>DN 300</t>
  </si>
  <si>
    <t>DN 350</t>
  </si>
  <si>
    <t>DN 400</t>
  </si>
  <si>
    <t>DN 450</t>
  </si>
  <si>
    <t>DN 500</t>
  </si>
  <si>
    <t>EKSTRA</t>
  </si>
  <si>
    <t>EKSTRA_EKSTRA</t>
  </si>
  <si>
    <t>Eksisterende rør</t>
  </si>
  <si>
    <t>Dybde</t>
  </si>
  <si>
    <t>Ljord</t>
  </si>
  <si>
    <t>Stik</t>
  </si>
  <si>
    <t>Normal</t>
  </si>
  <si>
    <t>W/m tracé</t>
  </si>
  <si>
    <t>Prærør 1</t>
  </si>
  <si>
    <t>Prærør 2</t>
  </si>
  <si>
    <t>Prærør 3</t>
  </si>
  <si>
    <t>Ekstra</t>
  </si>
  <si>
    <t>Ekstra-ekstra</t>
  </si>
  <si>
    <t>Dimension</t>
  </si>
  <si>
    <t>Om 10 år</t>
  </si>
  <si>
    <t>Om 20 år</t>
  </si>
  <si>
    <t>Driftstemperaturer</t>
  </si>
  <si>
    <t>Om 30 år</t>
  </si>
  <si>
    <t>Rørtype</t>
  </si>
  <si>
    <t>Længde</t>
  </si>
  <si>
    <t>Type</t>
  </si>
  <si>
    <t>Eksisterende ledninger</t>
  </si>
  <si>
    <t>Prærør før 1991</t>
  </si>
  <si>
    <t>Prærør efter 1996</t>
  </si>
  <si>
    <t>Prærør ca 1991-96</t>
  </si>
  <si>
    <t>m tracé</t>
  </si>
  <si>
    <t>Varmetabsudgifter</t>
  </si>
  <si>
    <t>brud/km/år</t>
  </si>
  <si>
    <t>kr./rep.</t>
  </si>
  <si>
    <t>Muffeafstand (prærør)</t>
  </si>
  <si>
    <t>Reparationsudgifter</t>
  </si>
  <si>
    <t>Reparationsudgift ved brud</t>
  </si>
  <si>
    <t>Generelle forudsætninger</t>
  </si>
  <si>
    <t>Beregnet varmetabskoefficient</t>
  </si>
  <si>
    <t>Indgreb</t>
  </si>
  <si>
    <t>Aktion/indgreb</t>
  </si>
  <si>
    <t>Twinrør</t>
  </si>
  <si>
    <t>Aktion</t>
  </si>
  <si>
    <t>Antal år til indgreb</t>
  </si>
  <si>
    <t>m3/km/døgn</t>
  </si>
  <si>
    <t>Muffe-renovering</t>
  </si>
  <si>
    <t>Rør-udskiftning</t>
  </si>
  <si>
    <t>Udgift pr. ny muffepar</t>
  </si>
  <si>
    <t>kr./par</t>
  </si>
  <si>
    <t>kr./m</t>
  </si>
  <si>
    <t>Anlægsudgift ved mufferenovering</t>
  </si>
  <si>
    <t>Mufferenovering</t>
  </si>
  <si>
    <t>Udvikling uden indgreb</t>
  </si>
  <si>
    <t>Vandtab</t>
  </si>
  <si>
    <t>Brudfrekvens</t>
  </si>
  <si>
    <t>1. år</t>
  </si>
  <si>
    <t>10. år</t>
  </si>
  <si>
    <t>20. år</t>
  </si>
  <si>
    <t>30 år</t>
  </si>
  <si>
    <t>Udvikling efter mufferenovering</t>
  </si>
  <si>
    <t>Efter 10 år</t>
  </si>
  <si>
    <t>Første år</t>
  </si>
  <si>
    <t>Efter 20 år</t>
  </si>
  <si>
    <t>Efter 30 år</t>
  </si>
  <si>
    <t>Varmeisoleringsforringelse</t>
  </si>
  <si>
    <t>Opvarmning af spædevand</t>
  </si>
  <si>
    <t>Årlige antal brud</t>
  </si>
  <si>
    <t>m3</t>
  </si>
  <si>
    <t>Anlægsudgifter</t>
  </si>
  <si>
    <t>Spædevandsudgifter</t>
  </si>
  <si>
    <t>Årlige spædevandsudgifter</t>
  </si>
  <si>
    <t>Varmetabskoefficient</t>
  </si>
  <si>
    <t>Lægning af nye rør</t>
  </si>
  <si>
    <t>Faktor</t>
  </si>
  <si>
    <t>Samlede udgifter</t>
  </si>
  <si>
    <t>Anlægsudgift for nye ledninger</t>
  </si>
  <si>
    <t>Levetid efter mufferenovering</t>
  </si>
  <si>
    <t>Levetid for nyanlæg</t>
  </si>
  <si>
    <t>Produktionspris</t>
  </si>
  <si>
    <t>Planperiode</t>
  </si>
  <si>
    <t>Prisfaktor</t>
  </si>
  <si>
    <t>Nutidsværdi</t>
  </si>
  <si>
    <t>Årligt varmetab</t>
  </si>
  <si>
    <t>Årlig varmetabsudgift</t>
  </si>
  <si>
    <t>Årligt vandtab</t>
  </si>
  <si>
    <t>Årsfaktor</t>
  </si>
  <si>
    <t>Reparationsudgifter ved brud</t>
  </si>
  <si>
    <t>Prisudvikl</t>
  </si>
  <si>
    <t>Prisudvikling for anlæg</t>
  </si>
  <si>
    <t>Disk.faktor</t>
  </si>
  <si>
    <t>Udvikling efter rør-udskiftning</t>
  </si>
  <si>
    <t>Renovering/udskiftning</t>
  </si>
  <si>
    <t>prærør</t>
  </si>
  <si>
    <t>twinrør</t>
  </si>
  <si>
    <t>Rør-udskift</t>
  </si>
  <si>
    <t>Muffe-renov</t>
  </si>
  <si>
    <t>Anlægs-</t>
  </si>
  <si>
    <t>udgifter</t>
  </si>
  <si>
    <t>År</t>
  </si>
  <si>
    <t>Repara-</t>
  </si>
  <si>
    <t>tioner</t>
  </si>
  <si>
    <t>Varme-</t>
  </si>
  <si>
    <t>tab</t>
  </si>
  <si>
    <t>Spæde-</t>
  </si>
  <si>
    <t>vand</t>
  </si>
  <si>
    <t>Antal</t>
  </si>
  <si>
    <t>brud</t>
  </si>
  <si>
    <t>rør</t>
  </si>
  <si>
    <t>gns.</t>
  </si>
  <si>
    <t>Ved indgreb</t>
  </si>
  <si>
    <t>I dag</t>
  </si>
  <si>
    <t>Brudreparation</t>
  </si>
  <si>
    <t>Beskrivelse</t>
  </si>
  <si>
    <t>Lambdaværdier for fjernvarmerør</t>
  </si>
  <si>
    <t>Eksisterende ledningsnet - lambda-værdier i W/mK</t>
  </si>
  <si>
    <t>Summation af lambdaværdier</t>
  </si>
  <si>
    <t>Varmetabsfaktorer</t>
  </si>
  <si>
    <t>Dim</t>
  </si>
  <si>
    <t>Serie 1</t>
  </si>
  <si>
    <t>Serie 2</t>
  </si>
  <si>
    <t>DN</t>
  </si>
  <si>
    <t>d udv</t>
  </si>
  <si>
    <t>Godst</t>
  </si>
  <si>
    <t>Kapperør</t>
  </si>
  <si>
    <t>Serie 3</t>
  </si>
  <si>
    <t>Enkeltrør</t>
  </si>
  <si>
    <t>Lambda</t>
  </si>
  <si>
    <t>DN200</t>
  </si>
  <si>
    <t>værdi</t>
  </si>
  <si>
    <t>Dobbeltrør/Twinrør</t>
  </si>
  <si>
    <t>Kategorier</t>
  </si>
  <si>
    <t>Nye rør</t>
  </si>
  <si>
    <t>Eksisterende rør - Resulterende tabel</t>
  </si>
  <si>
    <t>Index1</t>
  </si>
  <si>
    <t>Index2</t>
  </si>
  <si>
    <t>Index3</t>
  </si>
  <si>
    <t>Index4</t>
  </si>
  <si>
    <t>Index5</t>
  </si>
  <si>
    <t>Præ 1</t>
  </si>
  <si>
    <t>Præ 2</t>
  </si>
  <si>
    <t>Præ 3</t>
  </si>
  <si>
    <t>Twin 1</t>
  </si>
  <si>
    <t>Twin 2</t>
  </si>
  <si>
    <t>Eksist</t>
  </si>
  <si>
    <t>Alternativ til sammenligning</t>
  </si>
  <si>
    <t>Index6</t>
  </si>
  <si>
    <t>Ingen indgreb</t>
  </si>
  <si>
    <t>Eksisterende rør uden ingreb</t>
  </si>
  <si>
    <t>Beregning af lambda-værdier for nye rør</t>
  </si>
  <si>
    <t>Renoveret eller nyt ledningsnet - lambda-værdier i W/mK</t>
  </si>
  <si>
    <t>Ark med Inddata</t>
  </si>
  <si>
    <t>Ark med resultater</t>
  </si>
  <si>
    <t>Kode for Type: 10 * Index1 + Index2</t>
  </si>
  <si>
    <t>ift. serie2</t>
  </si>
  <si>
    <t>Twin 3</t>
  </si>
  <si>
    <t>serie 3</t>
  </si>
  <si>
    <t>serie 2</t>
  </si>
  <si>
    <t>ift. serie1</t>
  </si>
  <si>
    <t>CF15</t>
  </si>
  <si>
    <t>CF18</t>
  </si>
  <si>
    <t>CF22</t>
  </si>
  <si>
    <t>AF16</t>
  </si>
  <si>
    <t>AF20</t>
  </si>
  <si>
    <t>AF25</t>
  </si>
  <si>
    <t>Medierør</t>
  </si>
  <si>
    <t>AluPex 16</t>
  </si>
  <si>
    <t>AluPex 20</t>
  </si>
  <si>
    <t>AluPex 25</t>
  </si>
  <si>
    <t>CuFlex 15</t>
  </si>
  <si>
    <t>CuFlex 18</t>
  </si>
  <si>
    <t>CuFlex 22</t>
  </si>
  <si>
    <t>Leveradør 1</t>
  </si>
  <si>
    <t>Leveradør 2</t>
  </si>
  <si>
    <t>Navn</t>
  </si>
  <si>
    <t>Gadenet twinrør</t>
  </si>
  <si>
    <t>Gadenet, rørtype</t>
  </si>
  <si>
    <t>Stik, rørtype</t>
  </si>
  <si>
    <t>Gadenet, isolering</t>
  </si>
  <si>
    <t>Gadenet</t>
  </si>
  <si>
    <t>Eksisterende</t>
  </si>
  <si>
    <t>Index7</t>
  </si>
  <si>
    <t>Indgreb: Stik</t>
  </si>
  <si>
    <t>Indgreb: Gadenet</t>
  </si>
  <si>
    <t>Index8</t>
  </si>
  <si>
    <t>Gadenet: Kode for Type: 100 * Index3 + 10*Index4 + Index5</t>
  </si>
  <si>
    <t>Stik: Kode for Type: 10*Index7 + Index8</t>
  </si>
  <si>
    <t>Forbedring af lambda-værdi pga. gadenets mufferenovering</t>
  </si>
  <si>
    <t>Nyt gadenet</t>
  </si>
  <si>
    <t>Nye stik</t>
  </si>
  <si>
    <t>Akku-</t>
  </si>
  <si>
    <t>muleret</t>
  </si>
  <si>
    <t>Gadenet, prærør</t>
  </si>
  <si>
    <t>Forskel B - A</t>
  </si>
  <si>
    <t>Beregningsmodel til renovering af ledninganlæg</t>
  </si>
  <si>
    <t>Bevarelse af eksisterende, mufferenovering eller ledningsudskiftning</t>
  </si>
  <si>
    <t>Kalkulationsrente</t>
  </si>
  <si>
    <t>Diskon-</t>
  </si>
  <si>
    <t>teret</t>
  </si>
  <si>
    <t>år for år</t>
  </si>
  <si>
    <t>Forskel</t>
  </si>
  <si>
    <t>Nuværdi over 30 år:</t>
  </si>
  <si>
    <t>Tilbagebetalingstid efter</t>
  </si>
  <si>
    <t>dffu</t>
  </si>
  <si>
    <t>Protection password for sheets</t>
  </si>
  <si>
    <t>NB: I tilfælde af stikledninger</t>
  </si>
  <si>
    <t>I den tilgængelig del består programmet af 3 faneblade:</t>
  </si>
  <si>
    <t xml:space="preserve"> Denne beskrivelse</t>
  </si>
  <si>
    <t xml:space="preserve"> Input</t>
  </si>
  <si>
    <t xml:space="preserve"> Resultater</t>
  </si>
  <si>
    <t>Input</t>
  </si>
  <si>
    <t>Under fanebladet ”Input” kan input foretages:</t>
  </si>
  <si>
    <t xml:space="preserve">Ved rørudskiftning kan der ikke skiftes dimension ift. den eksisterende dimension. </t>
  </si>
  <si>
    <t>Denne mulighed er fravalgt for at undgå, at programmet skulle blive for komplekst.</t>
  </si>
  <si>
    <t>Muffeudskiftning kan ikke foretages for stik, da det ikke vurderes at være relevant.</t>
  </si>
  <si>
    <t>Som udgangspunkt regnes de med en levetid efter mufferenovering på 30 år og en levetid for nyanlæg på 50 år, men det kan ændres i input.</t>
  </si>
  <si>
    <t>Resultater</t>
  </si>
  <si>
    <t xml:space="preserve">Når input angives udfører programmet beregninger umiddelbart. </t>
  </si>
  <si>
    <t>Under fanebladet ”Res” er resultaterne angivet.</t>
  </si>
  <si>
    <t>Ved den økonomiske beregning i Resultater kan der sammenlignes følgende 3 muligheder:</t>
  </si>
  <si>
    <t>• Rør-udskiftning kontra ingen indgreb</t>
  </si>
  <si>
    <t>• Rør-udskiftning kontra mufferenovering (ikke for stik)</t>
  </si>
  <si>
    <t>• Mufferenovering kontra ingen indgreb (ikke for stik)</t>
  </si>
  <si>
    <t xml:space="preserve">For hver mulighed beregnes økonomi, således at de to alternativer kan sammenlignes. </t>
  </si>
  <si>
    <t>Ved den økonomiske beregning benyttes nuværdi som beregningsmetode.</t>
  </si>
  <si>
    <t>Det alternativ, der har den laveste nuværdi over de 30 år, er i forhold til denne beregningsmetode, det mest økonomiske alternativ.</t>
  </si>
  <si>
    <t>Oversigt</t>
  </si>
  <si>
    <t xml:space="preserve">A) Der beskrives en eksisterende ledning med rørtype, temperaturer, antal reparationer mv. </t>
  </si>
  <si>
    <t>B) For videre strategi for denne ledning kan undersøges følgende muligheder:</t>
  </si>
  <si>
    <t xml:space="preserve"> - Rør-udskiftning</t>
  </si>
  <si>
    <t xml:space="preserve"> - Ingen indgreb</t>
  </si>
  <si>
    <t xml:space="preserve"> - Mufferenovering</t>
  </si>
  <si>
    <t>Der kan regnes på en dimenion eller flere dimensioner på én gang.</t>
  </si>
  <si>
    <t>Beskrivelse af inputparametre</t>
  </si>
  <si>
    <t xml:space="preserve">Kalkulationsrente: </t>
  </si>
  <si>
    <t xml:space="preserve">Produktionspris: </t>
  </si>
  <si>
    <t xml:space="preserve">Spædevandspris: </t>
  </si>
  <si>
    <t xml:space="preserve">Driftstemperaturer: </t>
  </si>
  <si>
    <t>Eksisterende rør:</t>
  </si>
  <si>
    <t>Her kan vælges mellem:</t>
  </si>
  <si>
    <t>• Betonkanal</t>
  </si>
  <si>
    <t>• Prærør før 1991</t>
  </si>
  <si>
    <t>• Prærør fra 1991 til 1996</t>
  </si>
  <si>
    <t>• Prærør efter 1996</t>
  </si>
  <si>
    <t>Der kan supplerende vælges mellem isoleringsklasser, serie 1, 2 og 3.</t>
  </si>
  <si>
    <t>Der kan vælges dimensioner fra DN 20 til DN 250.</t>
  </si>
  <si>
    <t>Anlægsudgifter for de respektive dimensioner:</t>
  </si>
  <si>
    <t>• Reparationsudgift ved brud (der må vurderes et bedst muligt gennemsnit)</t>
  </si>
  <si>
    <t xml:space="preserve">• Anlægsudgifter for nye ledninger opdelt på prærør og twinrør. </t>
  </si>
  <si>
    <t>• Anlægsudgifter ved mufferenovering pr. muffepar. Desuden angives en vurdering af muffeafstanden.</t>
  </si>
  <si>
    <t xml:space="preserve">Det er vigtigt, at der vælges anlægsudgifter, som svarer til erfaringspriser i det pågældende forsyningsområde. </t>
  </si>
  <si>
    <t>Indgreb:</t>
  </si>
  <si>
    <t>Under indgreb vælges det tiltag, der ønskes undersøgt.</t>
  </si>
  <si>
    <t xml:space="preserve">For alle ledninger kan der vælges ingen indgreb eller mufferenovering. </t>
  </si>
  <si>
    <t xml:space="preserve">Men for stik regner programmet i begge tilfælde med ingen indgreb, idet mufferenovering vurderes at være urelevant for stikledninger. </t>
  </si>
  <si>
    <t>hvis brugeren forsøger at mufferenovere stikledninger som alternativ."</t>
  </si>
  <si>
    <t>For gadeledninger kan vælges ingen indgreb eller mufferenovering.</t>
  </si>
  <si>
    <t>Supplerende oplysninger og korrektioner:</t>
  </si>
  <si>
    <t>• Antal år til indgreb. Dvs. det vælges, at indgrebet først skal finde sted om nogle år</t>
  </si>
  <si>
    <t>• Levetid for mufferenovering (her foreslås 30 år)</t>
  </si>
  <si>
    <t>• Levetid for nyanlæg (her foreslås 50 år)</t>
  </si>
  <si>
    <t>• Det kan vælges, at indlægge en prisudvikling for brudreparationer, hvis det forventes at disse bliver dyrere i forhold til i dag</t>
  </si>
  <si>
    <t xml:space="preserve">• Det kan vælges at give en priskorrektion til de angivne priser for mufferenovering og rørudskiftning via en procentangivelse. </t>
  </si>
  <si>
    <t>Sidstnævnte er en facilitet, som gør det let at udføre en følsomhedsberegning på en aktuel beregning</t>
  </si>
  <si>
    <t xml:space="preserve">Disse værdier kan angives i følgende 3 tilfælde: ”uden indgreb”, ”ved mufferenovering” samt ved rørudskiftning. </t>
  </si>
  <si>
    <t xml:space="preserve">Dette svarer ved selskabsøkonomi til nominel rente minus inflationen. </t>
  </si>
  <si>
    <t>Ved en rente på 5 % og en inflation på 2 % vil kalkulationsrenten være 3 %.</t>
  </si>
  <si>
    <t>Renten er i programmet fast i hele beregningsperioden</t>
  </si>
  <si>
    <t xml:space="preserve">Da renten i dag er meget lav kan kalkulationsrenten godt være nul eller måske negativ. </t>
  </si>
  <si>
    <t xml:space="preserve">Denne pris kan oplyses for i dag, om 10 år, om 20 år og om 30 år. </t>
  </si>
  <si>
    <t xml:space="preserve">Ved skiftende priser beregner programmet en liniær ændring mellem de oplyste priser. </t>
  </si>
  <si>
    <t xml:space="preserve">Da priserne benyttes ved beregning af udgifter til varmetab er det den gennemsnitlige marginale pris der skal indsættes. </t>
  </si>
  <si>
    <t xml:space="preserve">Det betyder, at det eksempelvis er spidslastprisen, der skal indgå i de perioder, der køres med spidslast. </t>
  </si>
  <si>
    <t xml:space="preserve">Der oplyses prisen ved produktion / indkøb af spædevand. </t>
  </si>
  <si>
    <t>Programmet beregner selv et tillæg for opvarmning af vandet. Det forudsættes, at vandet skal opvarmes fra jordtemperatur til fremløbstemperatur.</t>
  </si>
  <si>
    <t xml:space="preserve">Der oplyses den gennemsnitlige fremløbs- og returløbstemperatur på årsbasis, </t>
  </si>
  <si>
    <t>Denne værdi kan også angives med ændrede værdier over beregningsperioden.</t>
  </si>
  <si>
    <t>Jordtemperaturen er som udgangspunkt ansat til 8 grad. C, hvilket svarer til gennemsnittet i Danmark.</t>
  </si>
  <si>
    <t xml:space="preserve">For stik kan alene vælges rør-udskiftning samt den rørtype, der ønskes skiftet til. </t>
  </si>
  <si>
    <t xml:space="preserve">For gadeledninger kan vælges imellem rørudskiftning og mufferenovering.  </t>
  </si>
  <si>
    <t>Der kan vælges mellem prærør (enkeltrør) eller twinrør og med isoleringsklasser serie 1, 2 og 3.</t>
  </si>
  <si>
    <t>Alternativ til sammenligning:</t>
  </si>
  <si>
    <t>Yderligere supplerende oplysninger og korrektioner:</t>
  </si>
  <si>
    <t>Værdierne kan angives svarende til i dag, om 10 år, om 20 år og om 30 år.</t>
  </si>
  <si>
    <t xml:space="preserve">Der regnes i faste priser og der regnes år for år over 30 år for følgende: </t>
  </si>
  <si>
    <t>• Anlægsudgifter</t>
  </si>
  <si>
    <t>• Udgifter til reparationer</t>
  </si>
  <si>
    <t>• Udgifter til varmetab</t>
  </si>
  <si>
    <t>• Udgifter til spædevand</t>
  </si>
  <si>
    <t>• Udgifter i alt år for år</t>
  </si>
  <si>
    <t>• Diskonterede udgifter år for år. Her er kalkulationsrenten indregnet.</t>
  </si>
  <si>
    <t xml:space="preserve">Efter de 30 år korrigeres der for en eventuel scrapværdi (restværdi). </t>
  </si>
  <si>
    <t xml:space="preserve">Ved beregning af varmetab både for eksisterende rør og for nye rør er benyttet regnearket fra Dansk Fjernvarme. </t>
  </si>
  <si>
    <t>Ved valg af rørtyper for eksisterende rør indgå der derfor, de samme typer, som indgår i programmet fra Dansk Fjernvarme.</t>
  </si>
  <si>
    <t xml:space="preserve">Der er to resulterende kolonner, hvor de to alternativer sammenlignes, </t>
  </si>
  <si>
    <t xml:space="preserve">Efter de økonomiske tal er anført 4 kolonner, der for de to alternativer angiver: </t>
  </si>
  <si>
    <t>• Antal m udskiftede rør pr. år</t>
  </si>
  <si>
    <t>• Antal brud pr. år</t>
  </si>
  <si>
    <t>• Varmetab pr. år</t>
  </si>
  <si>
    <t>• Spædevandsforbrug pr. år.</t>
  </si>
  <si>
    <t xml:space="preserve">NB: Der er i programmet angivet nogle priseksempler, men disse kan ikke bruges som gældende generelle værdier. </t>
  </si>
  <si>
    <t>De angivne priseksempler er udelukkende taget med for at give en lettere forståelse af input til programmet.</t>
  </si>
  <si>
    <t xml:space="preserve">Desuden kan der i Input angives: </t>
  </si>
  <si>
    <t xml:space="preserve"> - forventede driftstal i form af forventet brudfrekvens, </t>
  </si>
  <si>
    <t xml:space="preserve"> - forringelse af varmetabet ift. de beregningsværdier, der indgår i regnearket </t>
  </si>
  <si>
    <t xml:space="preserve"> - forventet vandtab i m3/km/døgn for den pågældende strækning. </t>
  </si>
  <si>
    <t xml:space="preserve"> - sammenligning af de faktuelle udgifter  </t>
  </si>
  <si>
    <t xml:space="preserve"> - sammenligning af de diskonterede værdier </t>
  </si>
  <si>
    <t xml:space="preserve"> - Den akkumuleret værdi (den akkumulerede forskel i de diskonterende værdier). </t>
  </si>
  <si>
    <t xml:space="preserve">Når den akkumulerede værdi bliver positiv er det undersøgte indgreb tilbagebetalt. </t>
  </si>
  <si>
    <t xml:space="preserve">Denne tilbagebetalingsværdi er anført nederst under kolonnerne. </t>
  </si>
  <si>
    <t>Beskrivelse af resultater</t>
  </si>
  <si>
    <t xml:space="preserve">Dette program består af en række programdele, hvor de fleste dele er låst og ikke tilgængelig. </t>
  </si>
  <si>
    <t>klf rambøll</t>
  </si>
  <si>
    <t xml:space="preserve">For at sikre at brugeren er opmærksom på det, kommer der advarselsteksten "Kun gadenet mufferenoveres i alternativet", </t>
  </si>
  <si>
    <t>Twin AluPex 16 Serie 2</t>
  </si>
  <si>
    <t>Twin AluPex 20 Serie 2</t>
  </si>
  <si>
    <t>Twin AluPex 25 Serie 2</t>
  </si>
  <si>
    <t>Twin CuFlex 15 Serie 2</t>
  </si>
  <si>
    <t>Twin CuFlex 18 Serie 2</t>
  </si>
  <si>
    <t>Twin CuFlex 22 Serie 2</t>
  </si>
  <si>
    <t xml:space="preserve">Her kan vælges følgende rørtyper: Twin AluPex 16, 20 og 25 med serie 2-isolering samt Twin CuFlex 15, 18 og 22 med serie 2-isolering. </t>
  </si>
  <si>
    <t>Version 2015-07-29</t>
  </si>
  <si>
    <t>Eventuelle spørgsmål til regnearket kan rettes til Dansk Fjernvarmes Distributionsgruppe.</t>
  </si>
  <si>
    <t xml:space="preserve">Dansk Fjernvarmes Distributionsgruppe eller Rambøll Energi har intet ansvar i forbindelse med anvendelse af dette program (regneark).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</si>
</sst>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 * #,##0.00_ ;_ * \-#,##0.00_ ;_ * &quot;-&quot;??_ ;_ @_ "/>
    <numFmt numFmtId="165" formatCode="0.0%"/>
    <numFmt numFmtId="166" formatCode="0.0"/>
    <numFmt numFmtId="167" formatCode="0.0000"/>
    <numFmt numFmtId="168" formatCode="0.000"/>
    <numFmt numFmtId="169" formatCode="#,##0.0"/>
    <numFmt numFmtId="170" formatCode="#,##0.000"/>
  </numFmts>
  <fonts count="37" x14ac:knownFonts="1">
    <font>
      <sz val="9"/>
      <color theme="1"/>
      <name val="Verdana"/>
      <family val="2"/>
    </font>
    <font>
      <b/>
      <sz val="10"/>
      <name val="Verdana"/>
      <family val="2"/>
    </font>
    <font>
      <b/>
      <sz val="10"/>
      <color indexed="17"/>
      <name val="Verdana"/>
      <family val="2"/>
    </font>
    <font>
      <sz val="9"/>
      <name val="Verdana"/>
      <family val="2"/>
    </font>
    <font>
      <i/>
      <sz val="9"/>
      <name val="Verdana"/>
      <family val="2"/>
    </font>
    <font>
      <sz val="9"/>
      <color indexed="12"/>
      <name val="Verdana"/>
      <family val="2"/>
    </font>
    <font>
      <vertAlign val="superscript"/>
      <sz val="9"/>
      <name val="Verdana"/>
      <family val="2"/>
    </font>
    <font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vertAlign val="superscript"/>
      <sz val="10"/>
      <name val="Times New Roman"/>
      <family val="1"/>
    </font>
    <font>
      <sz val="12"/>
      <name val="Symbol"/>
      <family val="1"/>
      <charset val="2"/>
    </font>
    <font>
      <b/>
      <sz val="10"/>
      <color indexed="10"/>
      <name val="Times New Roman"/>
      <family val="1"/>
    </font>
    <font>
      <b/>
      <sz val="10"/>
      <color indexed="9"/>
      <name val="Times New Roman"/>
      <family val="1"/>
    </font>
    <font>
      <b/>
      <vertAlign val="subscript"/>
      <sz val="10"/>
      <name val="Times New Roman"/>
      <family val="1"/>
    </font>
    <font>
      <b/>
      <sz val="12"/>
      <name val="Symbol"/>
      <family val="1"/>
      <charset val="2"/>
    </font>
    <font>
      <b/>
      <u/>
      <sz val="10"/>
      <name val="Times New Roman"/>
      <family val="1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0000FF"/>
      <name val="Verdana"/>
      <family val="2"/>
    </font>
    <font>
      <i/>
      <sz val="9"/>
      <color theme="1"/>
      <name val="Verdana"/>
      <family val="2"/>
    </font>
    <font>
      <b/>
      <sz val="10"/>
      <color rgb="FF0000FF"/>
      <name val="Times New Roman"/>
      <family val="1"/>
    </font>
    <font>
      <sz val="9"/>
      <color rgb="FFC00000"/>
      <name val="Verdana"/>
      <family val="2"/>
    </font>
    <font>
      <sz val="8"/>
      <color rgb="FF0000FF"/>
      <name val="Arial"/>
      <family val="2"/>
    </font>
    <font>
      <i/>
      <sz val="9"/>
      <color rgb="FFC00000"/>
      <name val="Verdana"/>
      <family val="2"/>
    </font>
    <font>
      <sz val="9"/>
      <color rgb="FF99FFCC"/>
      <name val="Verdana"/>
      <family val="2"/>
    </font>
    <font>
      <sz val="9"/>
      <color rgb="FFCCFFFF"/>
      <name val="Verdana"/>
      <family val="2"/>
    </font>
    <font>
      <i/>
      <sz val="9"/>
      <color rgb="FFFF0000"/>
      <name val="Verdana"/>
      <family val="2"/>
    </font>
    <font>
      <i/>
      <sz val="8"/>
      <color theme="1"/>
      <name val="Verdana"/>
      <family val="2"/>
    </font>
    <font>
      <i/>
      <sz val="8"/>
      <color rgb="FF0000FF"/>
      <name val="Verdana"/>
      <family val="2"/>
    </font>
    <font>
      <sz val="8"/>
      <color theme="1"/>
      <name val="Verdana"/>
      <family val="2"/>
    </font>
    <font>
      <sz val="8"/>
      <name val="Verdana"/>
      <family val="2"/>
    </font>
    <font>
      <sz val="9"/>
      <color rgb="FF33CCCC"/>
      <name val="Verdana"/>
      <family val="2"/>
    </font>
    <font>
      <sz val="8"/>
      <color rgb="FF33CCCC"/>
      <name val="Verdana"/>
      <family val="2"/>
    </font>
  </fonts>
  <fills count="2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33CCCC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7" fillId="0" borderId="0"/>
    <xf numFmtId="0" fontId="11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36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Protection="1">
      <protection locked="0"/>
    </xf>
    <xf numFmtId="0" fontId="1" fillId="3" borderId="1" xfId="0" applyFont="1" applyFill="1" applyBorder="1"/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 applyAlignment="1">
      <alignment horizontal="right"/>
    </xf>
    <xf numFmtId="0" fontId="0" fillId="0" borderId="0" xfId="0" applyProtection="1">
      <protection locked="0"/>
    </xf>
    <xf numFmtId="0" fontId="2" fillId="3" borderId="4" xfId="0" applyFont="1" applyFill="1" applyBorder="1"/>
    <xf numFmtId="0" fontId="0" fillId="3" borderId="0" xfId="0" applyFill="1" applyBorder="1" applyAlignment="1">
      <alignment horizontal="center"/>
    </xf>
    <xf numFmtId="0" fontId="0" fillId="3" borderId="0" xfId="0" applyFill="1" applyBorder="1"/>
    <xf numFmtId="0" fontId="0" fillId="3" borderId="5" xfId="0" applyFill="1" applyBorder="1"/>
    <xf numFmtId="0" fontId="3" fillId="3" borderId="6" xfId="0" applyFont="1" applyFill="1" applyBorder="1"/>
    <xf numFmtId="0" fontId="0" fillId="3" borderId="7" xfId="0" applyFill="1" applyBorder="1" applyAlignment="1">
      <alignment horizontal="center"/>
    </xf>
    <xf numFmtId="0" fontId="0" fillId="3" borderId="7" xfId="0" applyFill="1" applyBorder="1"/>
    <xf numFmtId="0" fontId="0" fillId="3" borderId="8" xfId="0" applyFill="1" applyBorder="1"/>
    <xf numFmtId="0" fontId="4" fillId="0" borderId="0" xfId="0" applyFont="1" applyProtection="1">
      <protection locked="0"/>
    </xf>
    <xf numFmtId="0" fontId="5" fillId="2" borderId="0" xfId="0" applyFont="1" applyFill="1" applyAlignment="1" applyProtection="1">
      <alignment horizontal="center"/>
      <protection locked="0"/>
    </xf>
    <xf numFmtId="9" fontId="5" fillId="2" borderId="0" xfId="0" applyNumberFormat="1" applyFont="1" applyFill="1" applyAlignment="1" applyProtection="1">
      <alignment horizontal="center"/>
      <protection locked="0"/>
    </xf>
    <xf numFmtId="0" fontId="0" fillId="2" borderId="0" xfId="0" applyFill="1" applyAlignment="1">
      <alignment horizontal="left" indent="1"/>
    </xf>
    <xf numFmtId="0" fontId="6" fillId="2" borderId="0" xfId="0" applyFont="1" applyFill="1" applyAlignment="1">
      <alignment horizontal="center"/>
    </xf>
    <xf numFmtId="1" fontId="5" fillId="2" borderId="0" xfId="0" applyNumberFormat="1" applyFont="1" applyFill="1" applyAlignment="1" applyProtection="1">
      <alignment horizontal="center"/>
      <protection locked="0"/>
    </xf>
    <xf numFmtId="165" fontId="5" fillId="2" borderId="0" xfId="0" applyNumberFormat="1" applyFont="1" applyFill="1" applyAlignment="1" applyProtection="1">
      <alignment horizontal="center"/>
      <protection locked="0"/>
    </xf>
    <xf numFmtId="0" fontId="8" fillId="0" borderId="0" xfId="1" applyNumberFormat="1" applyFont="1" applyFill="1" applyBorder="1"/>
    <xf numFmtId="0" fontId="8" fillId="0" borderId="0" xfId="1" applyNumberFormat="1" applyFont="1" applyFill="1" applyBorder="1" applyAlignment="1">
      <alignment horizontal="center"/>
    </xf>
    <xf numFmtId="0" fontId="8" fillId="0" borderId="0" xfId="1" applyNumberFormat="1" applyFont="1"/>
    <xf numFmtId="0" fontId="9" fillId="0" borderId="0" xfId="1" applyNumberFormat="1" applyFont="1" applyFill="1" applyBorder="1"/>
    <xf numFmtId="0" fontId="9" fillId="4" borderId="0" xfId="1" applyNumberFormat="1" applyFont="1" applyFill="1" applyBorder="1"/>
    <xf numFmtId="0" fontId="10" fillId="4" borderId="0" xfId="1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 applyProtection="1">
      <alignment horizontal="center"/>
      <protection locked="0"/>
    </xf>
    <xf numFmtId="0" fontId="12" fillId="0" borderId="0" xfId="2" applyFont="1" applyProtection="1">
      <protection hidden="1"/>
    </xf>
    <xf numFmtId="0" fontId="10" fillId="0" borderId="0" xfId="1" applyFont="1" applyFill="1" applyBorder="1"/>
    <xf numFmtId="0" fontId="7" fillId="0" borderId="0" xfId="1" applyFill="1" applyBorder="1"/>
    <xf numFmtId="0" fontId="7" fillId="0" borderId="0" xfId="1" applyBorder="1"/>
    <xf numFmtId="0" fontId="7" fillId="0" borderId="0" xfId="1"/>
    <xf numFmtId="0" fontId="13" fillId="0" borderId="0" xfId="1" applyFont="1" applyFill="1" applyBorder="1"/>
    <xf numFmtId="0" fontId="7" fillId="0" borderId="0" xfId="1" applyFont="1" applyFill="1" applyBorder="1"/>
    <xf numFmtId="0" fontId="14" fillId="0" borderId="0" xfId="1" applyFont="1" applyFill="1" applyBorder="1"/>
    <xf numFmtId="166" fontId="12" fillId="0" borderId="0" xfId="2" applyNumberFormat="1" applyFont="1" applyProtection="1">
      <protection hidden="1"/>
    </xf>
    <xf numFmtId="3" fontId="7" fillId="0" borderId="0" xfId="1" applyNumberFormat="1" applyFill="1" applyBorder="1"/>
    <xf numFmtId="0" fontId="9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center"/>
    </xf>
    <xf numFmtId="0" fontId="10" fillId="0" borderId="0" xfId="1" applyFont="1"/>
    <xf numFmtId="0" fontId="12" fillId="0" borderId="0" xfId="2" applyFont="1" applyBorder="1" applyAlignment="1" applyProtection="1">
      <alignment horizontal="centerContinuous" vertical="center" wrapText="1"/>
      <protection hidden="1"/>
    </xf>
    <xf numFmtId="0" fontId="12" fillId="0" borderId="0" xfId="2" applyFont="1" applyBorder="1" applyAlignment="1" applyProtection="1">
      <alignment horizontal="centerContinuous"/>
      <protection hidden="1"/>
    </xf>
    <xf numFmtId="0" fontId="15" fillId="0" borderId="0" xfId="1" applyFont="1" applyFill="1" applyBorder="1" applyAlignment="1">
      <alignment vertical="center"/>
    </xf>
    <xf numFmtId="0" fontId="7" fillId="0" borderId="0" xfId="1" applyBorder="1" applyAlignment="1">
      <alignment vertical="center"/>
    </xf>
    <xf numFmtId="0" fontId="7" fillId="0" borderId="0" xfId="1" applyFill="1" applyBorder="1" applyAlignment="1">
      <alignment vertical="center"/>
    </xf>
    <xf numFmtId="0" fontId="16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12" fillId="0" borderId="0" xfId="2" applyFont="1" applyBorder="1" applyAlignment="1" applyProtection="1">
      <alignment vertical="center"/>
      <protection hidden="1"/>
    </xf>
    <xf numFmtId="0" fontId="10" fillId="0" borderId="0" xfId="1" applyFont="1" applyAlignment="1">
      <alignment vertical="center"/>
    </xf>
    <xf numFmtId="0" fontId="10" fillId="0" borderId="11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vertical="center"/>
    </xf>
    <xf numFmtId="0" fontId="10" fillId="0" borderId="14" xfId="1" applyFont="1" applyBorder="1" applyAlignment="1">
      <alignment vertical="center"/>
    </xf>
    <xf numFmtId="0" fontId="10" fillId="0" borderId="15" xfId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center" vertical="center"/>
    </xf>
    <xf numFmtId="0" fontId="10" fillId="0" borderId="17" xfId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/>
    </xf>
    <xf numFmtId="0" fontId="10" fillId="0" borderId="19" xfId="1" applyFont="1" applyFill="1" applyBorder="1" applyAlignment="1">
      <alignment horizontal="center" vertical="center"/>
    </xf>
    <xf numFmtId="0" fontId="10" fillId="4" borderId="9" xfId="1" applyFont="1" applyFill="1" applyBorder="1" applyAlignment="1" applyProtection="1">
      <alignment horizontal="center"/>
      <protection locked="0"/>
    </xf>
    <xf numFmtId="0" fontId="10" fillId="4" borderId="10" xfId="1" applyFont="1" applyFill="1" applyBorder="1" applyAlignment="1" applyProtection="1">
      <alignment horizontal="center"/>
      <protection locked="0"/>
    </xf>
    <xf numFmtId="0" fontId="10" fillId="4" borderId="11" xfId="1" applyFont="1" applyFill="1" applyBorder="1" applyAlignment="1" applyProtection="1">
      <alignment horizontal="center"/>
      <protection locked="0"/>
    </xf>
    <xf numFmtId="166" fontId="10" fillId="0" borderId="20" xfId="4" applyNumberFormat="1" applyFont="1" applyFill="1" applyBorder="1" applyAlignment="1">
      <alignment horizontal="center"/>
    </xf>
    <xf numFmtId="167" fontId="12" fillId="5" borderId="0" xfId="2" applyNumberFormat="1" applyFont="1" applyFill="1" applyProtection="1">
      <protection hidden="1"/>
    </xf>
    <xf numFmtId="167" fontId="12" fillId="6" borderId="21" xfId="2" applyNumberFormat="1" applyFont="1" applyFill="1" applyBorder="1" applyProtection="1">
      <protection hidden="1"/>
    </xf>
    <xf numFmtId="167" fontId="12" fillId="6" borderId="0" xfId="2" applyNumberFormat="1" applyFont="1" applyFill="1" applyProtection="1">
      <protection hidden="1"/>
    </xf>
    <xf numFmtId="168" fontId="12" fillId="0" borderId="0" xfId="2" applyNumberFormat="1" applyFont="1" applyBorder="1" applyProtection="1">
      <protection hidden="1"/>
    </xf>
    <xf numFmtId="167" fontId="12" fillId="0" borderId="0" xfId="2" applyNumberFormat="1" applyFont="1" applyBorder="1" applyProtection="1">
      <protection hidden="1"/>
    </xf>
    <xf numFmtId="2" fontId="12" fillId="0" borderId="0" xfId="2" applyNumberFormat="1" applyFont="1" applyBorder="1" applyProtection="1">
      <protection hidden="1"/>
    </xf>
    <xf numFmtId="166" fontId="12" fillId="0" borderId="0" xfId="2" applyNumberFormat="1" applyFont="1" applyBorder="1" applyProtection="1">
      <protection hidden="1"/>
    </xf>
    <xf numFmtId="0" fontId="7" fillId="0" borderId="0" xfId="1" applyBorder="1" applyProtection="1">
      <protection locked="0"/>
    </xf>
    <xf numFmtId="0" fontId="10" fillId="4" borderId="22" xfId="1" applyFont="1" applyFill="1" applyBorder="1" applyAlignment="1" applyProtection="1">
      <alignment horizontal="center"/>
      <protection locked="0"/>
    </xf>
    <xf numFmtId="0" fontId="10" fillId="4" borderId="23" xfId="1" applyFont="1" applyFill="1" applyBorder="1" applyAlignment="1" applyProtection="1">
      <alignment horizontal="center"/>
      <protection locked="0"/>
    </xf>
    <xf numFmtId="0" fontId="7" fillId="0" borderId="0" xfId="1" applyProtection="1">
      <protection locked="0"/>
    </xf>
    <xf numFmtId="0" fontId="10" fillId="4" borderId="15" xfId="1" applyFont="1" applyFill="1" applyBorder="1" applyAlignment="1" applyProtection="1">
      <alignment horizontal="center"/>
      <protection locked="0"/>
    </xf>
    <xf numFmtId="0" fontId="10" fillId="4" borderId="16" xfId="1" applyFont="1" applyFill="1" applyBorder="1" applyAlignment="1" applyProtection="1">
      <alignment horizontal="center"/>
      <protection locked="0"/>
    </xf>
    <xf numFmtId="0" fontId="10" fillId="4" borderId="17" xfId="1" applyFont="1" applyFill="1" applyBorder="1" applyAlignment="1" applyProtection="1">
      <alignment horizontal="center"/>
      <protection locked="0"/>
    </xf>
    <xf numFmtId="166" fontId="10" fillId="0" borderId="18" xfId="4" applyNumberFormat="1" applyFont="1" applyFill="1" applyBorder="1" applyAlignment="1">
      <alignment horizontal="center"/>
    </xf>
    <xf numFmtId="3" fontId="10" fillId="0" borderId="24" xfId="1" applyNumberFormat="1" applyFont="1" applyFill="1" applyBorder="1" applyAlignment="1">
      <alignment horizontal="center"/>
    </xf>
    <xf numFmtId="0" fontId="10" fillId="0" borderId="14" xfId="1" applyFont="1" applyFill="1" applyBorder="1"/>
    <xf numFmtId="3" fontId="10" fillId="0" borderId="14" xfId="1" applyNumberFormat="1" applyFont="1" applyFill="1" applyBorder="1" applyAlignment="1">
      <alignment horizontal="center"/>
    </xf>
    <xf numFmtId="3" fontId="10" fillId="0" borderId="25" xfId="1" applyNumberFormat="1" applyFont="1" applyFill="1" applyBorder="1" applyAlignment="1">
      <alignment horizontal="center"/>
    </xf>
    <xf numFmtId="0" fontId="19" fillId="0" borderId="0" xfId="1" applyFont="1"/>
    <xf numFmtId="0" fontId="19" fillId="0" borderId="0" xfId="1" applyFont="1" applyFill="1" applyBorder="1"/>
    <xf numFmtId="0" fontId="7" fillId="0" borderId="0" xfId="1" applyFill="1" applyBorder="1" applyAlignment="1">
      <alignment horizontal="center"/>
    </xf>
    <xf numFmtId="0" fontId="12" fillId="0" borderId="0" xfId="2" applyFont="1" applyBorder="1" applyProtection="1">
      <protection hidden="1"/>
    </xf>
    <xf numFmtId="0" fontId="7" fillId="0" borderId="0" xfId="1" applyAlignment="1">
      <alignment vertical="center"/>
    </xf>
    <xf numFmtId="0" fontId="12" fillId="0" borderId="0" xfId="2" applyFont="1" applyBorder="1" applyAlignment="1" applyProtection="1">
      <alignment horizontal="center" vertical="center"/>
      <protection hidden="1"/>
    </xf>
    <xf numFmtId="38" fontId="7" fillId="0" borderId="0" xfId="1" applyNumberFormat="1"/>
    <xf numFmtId="167" fontId="12" fillId="0" borderId="0" xfId="2" applyNumberFormat="1" applyFont="1" applyFill="1" applyBorder="1" applyProtection="1">
      <protection hidden="1"/>
    </xf>
    <xf numFmtId="0" fontId="7" fillId="0" borderId="0" xfId="1" applyAlignment="1">
      <alignment horizontal="center"/>
    </xf>
    <xf numFmtId="9" fontId="7" fillId="0" borderId="0" xfId="1" applyNumberFormat="1"/>
    <xf numFmtId="9" fontId="10" fillId="0" borderId="0" xfId="1" applyNumberFormat="1" applyFont="1"/>
    <xf numFmtId="0" fontId="9" fillId="4" borderId="0" xfId="1" applyNumberFormat="1" applyFont="1" applyFill="1" applyBorder="1" applyProtection="1">
      <protection locked="0"/>
    </xf>
    <xf numFmtId="0" fontId="7" fillId="0" borderId="0" xfId="1" applyFont="1"/>
    <xf numFmtId="0" fontId="10" fillId="0" borderId="26" xfId="1" applyFont="1" applyFill="1" applyBorder="1" applyAlignment="1">
      <alignment horizontal="center" vertical="center"/>
    </xf>
    <xf numFmtId="0" fontId="10" fillId="0" borderId="27" xfId="1" applyFont="1" applyFill="1" applyBorder="1" applyAlignment="1">
      <alignment horizontal="center" vertical="center"/>
    </xf>
    <xf numFmtId="0" fontId="7" fillId="0" borderId="0" xfId="1" applyAlignment="1">
      <alignment wrapText="1"/>
    </xf>
    <xf numFmtId="0" fontId="10" fillId="0" borderId="0" xfId="1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0" fillId="0" borderId="29" xfId="1" applyFont="1" applyFill="1" applyBorder="1" applyAlignment="1">
      <alignment horizontal="center" vertical="center"/>
    </xf>
    <xf numFmtId="0" fontId="10" fillId="0" borderId="30" xfId="1" applyFont="1" applyFill="1" applyBorder="1" applyAlignment="1">
      <alignment horizontal="center" vertical="center"/>
    </xf>
    <xf numFmtId="0" fontId="10" fillId="0" borderId="21" xfId="1" applyFont="1" applyFill="1" applyBorder="1" applyAlignment="1">
      <alignment horizontal="center" vertical="center"/>
    </xf>
    <xf numFmtId="0" fontId="10" fillId="0" borderId="31" xfId="1" applyFont="1" applyFill="1" applyBorder="1" applyAlignment="1">
      <alignment horizontal="center" vertical="center"/>
    </xf>
    <xf numFmtId="168" fontId="7" fillId="0" borderId="0" xfId="1" applyNumberFormat="1"/>
    <xf numFmtId="166" fontId="7" fillId="0" borderId="0" xfId="1" applyNumberFormat="1"/>
    <xf numFmtId="166" fontId="7" fillId="7" borderId="0" xfId="1" applyNumberFormat="1" applyFill="1"/>
    <xf numFmtId="0" fontId="10" fillId="0" borderId="21" xfId="1" applyFont="1" applyBorder="1" applyAlignment="1" applyProtection="1">
      <alignment horizontal="center"/>
    </xf>
    <xf numFmtId="0" fontId="10" fillId="0" borderId="0" xfId="1" applyFont="1" applyAlignment="1">
      <alignment horizontal="center"/>
    </xf>
    <xf numFmtId="166" fontId="7" fillId="0" borderId="0" xfId="1" applyNumberFormat="1" applyFill="1"/>
    <xf numFmtId="166" fontId="10" fillId="0" borderId="29" xfId="4" applyNumberFormat="1" applyFont="1" applyFill="1" applyBorder="1" applyAlignment="1" applyProtection="1">
      <alignment horizontal="center"/>
    </xf>
    <xf numFmtId="2" fontId="10" fillId="0" borderId="32" xfId="4" applyNumberFormat="1" applyFont="1" applyFill="1" applyBorder="1" applyAlignment="1" applyProtection="1">
      <alignment horizontal="center"/>
    </xf>
    <xf numFmtId="3" fontId="10" fillId="0" borderId="33" xfId="1" applyNumberFormat="1" applyFont="1" applyFill="1" applyBorder="1" applyAlignment="1">
      <alignment horizontal="center"/>
    </xf>
    <xf numFmtId="0" fontId="10" fillId="0" borderId="34" xfId="1" applyFont="1" applyFill="1" applyBorder="1" applyProtection="1"/>
    <xf numFmtId="3" fontId="10" fillId="0" borderId="16" xfId="1" applyNumberFormat="1" applyFont="1" applyFill="1" applyBorder="1" applyAlignment="1" applyProtection="1">
      <alignment horizontal="center"/>
    </xf>
    <xf numFmtId="169" fontId="10" fillId="0" borderId="17" xfId="1" applyNumberFormat="1" applyFont="1" applyFill="1" applyBorder="1" applyAlignment="1" applyProtection="1">
      <alignment horizontal="center"/>
    </xf>
    <xf numFmtId="0" fontId="0" fillId="8" borderId="0" xfId="0" applyFill="1"/>
    <xf numFmtId="166" fontId="0" fillId="8" borderId="0" xfId="0" applyNumberFormat="1" applyFill="1" applyAlignment="1">
      <alignment horizontal="center"/>
    </xf>
    <xf numFmtId="166" fontId="0" fillId="0" borderId="0" xfId="0" applyNumberFormat="1" applyAlignment="1">
      <alignment horizontal="center"/>
    </xf>
    <xf numFmtId="168" fontId="10" fillId="0" borderId="4" xfId="4" applyNumberFormat="1" applyFont="1" applyFill="1" applyBorder="1" applyAlignment="1">
      <alignment horizontal="center"/>
    </xf>
    <xf numFmtId="167" fontId="7" fillId="0" borderId="0" xfId="1" applyNumberFormat="1" applyFill="1" applyBorder="1" applyAlignment="1">
      <alignment horizontal="center"/>
    </xf>
    <xf numFmtId="168" fontId="0" fillId="0" borderId="0" xfId="0" applyNumberFormat="1" applyAlignment="1">
      <alignment horizontal="center"/>
    </xf>
    <xf numFmtId="168" fontId="0" fillId="8" borderId="0" xfId="0" applyNumberFormat="1" applyFill="1"/>
    <xf numFmtId="168" fontId="0" fillId="0" borderId="0" xfId="0" applyNumberFormat="1"/>
    <xf numFmtId="168" fontId="0" fillId="8" borderId="0" xfId="0" applyNumberFormat="1" applyFill="1" applyAlignment="1">
      <alignment horizontal="center"/>
    </xf>
    <xf numFmtId="168" fontId="10" fillId="0" borderId="16" xfId="4" applyNumberFormat="1" applyFont="1" applyFill="1" applyBorder="1" applyAlignment="1" applyProtection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168" fontId="0" fillId="0" borderId="0" xfId="0" applyNumberFormat="1" applyFill="1"/>
    <xf numFmtId="168" fontId="0" fillId="0" borderId="0" xfId="0" applyNumberFormat="1" applyFill="1" applyAlignment="1">
      <alignment horizontal="center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Fill="1" applyAlignment="1">
      <alignment horizontal="left"/>
    </xf>
    <xf numFmtId="168" fontId="0" fillId="0" borderId="0" xfId="0" applyNumberFormat="1" applyFill="1" applyAlignment="1">
      <alignment horizontal="left"/>
    </xf>
    <xf numFmtId="0" fontId="0" fillId="9" borderId="0" xfId="0" applyFill="1"/>
    <xf numFmtId="0" fontId="0" fillId="9" borderId="0" xfId="0" applyFill="1" applyAlignment="1">
      <alignment horizontal="left"/>
    </xf>
    <xf numFmtId="168" fontId="0" fillId="9" borderId="0" xfId="0" applyNumberForma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left"/>
    </xf>
    <xf numFmtId="168" fontId="0" fillId="10" borderId="0" xfId="0" applyNumberFormat="1" applyFill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8" borderId="0" xfId="0" applyFont="1" applyFill="1"/>
    <xf numFmtId="0" fontId="21" fillId="0" borderId="0" xfId="0" applyFont="1" applyFill="1"/>
    <xf numFmtId="0" fontId="0" fillId="11" borderId="0" xfId="0" applyFill="1"/>
    <xf numFmtId="0" fontId="0" fillId="11" borderId="0" xfId="0" applyFill="1" applyAlignment="1">
      <alignment horizontal="left"/>
    </xf>
    <xf numFmtId="168" fontId="0" fillId="11" borderId="0" xfId="0" applyNumberFormat="1" applyFill="1" applyAlignment="1">
      <alignment horizontal="center"/>
    </xf>
    <xf numFmtId="0" fontId="0" fillId="12" borderId="0" xfId="0" applyFill="1"/>
    <xf numFmtId="0" fontId="0" fillId="8" borderId="0" xfId="0" applyFill="1" applyAlignment="1">
      <alignment horizontal="left"/>
    </xf>
    <xf numFmtId="168" fontId="0" fillId="2" borderId="0" xfId="0" applyNumberFormat="1" applyFill="1" applyAlignment="1">
      <alignment horizontal="center"/>
    </xf>
    <xf numFmtId="166" fontId="0" fillId="2" borderId="0" xfId="0" applyNumberFormat="1" applyFill="1" applyAlignment="1">
      <alignment horizontal="center"/>
    </xf>
    <xf numFmtId="3" fontId="5" fillId="2" borderId="0" xfId="0" applyNumberFormat="1" applyFont="1" applyFill="1" applyAlignment="1" applyProtection="1">
      <alignment horizontal="center"/>
      <protection locked="0"/>
    </xf>
    <xf numFmtId="3" fontId="0" fillId="2" borderId="0" xfId="0" applyNumberFormat="1" applyFill="1" applyAlignment="1">
      <alignment horizontal="center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4" fillId="0" borderId="0" xfId="0" applyFont="1" applyFill="1" applyBorder="1" applyProtection="1">
      <protection locked="0"/>
    </xf>
    <xf numFmtId="3" fontId="0" fillId="2" borderId="0" xfId="0" applyNumberFormat="1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21" fillId="2" borderId="0" xfId="0" applyFont="1" applyFill="1"/>
    <xf numFmtId="166" fontId="22" fillId="2" borderId="0" xfId="0" applyNumberFormat="1" applyFont="1" applyFill="1" applyAlignment="1">
      <alignment horizontal="center"/>
    </xf>
    <xf numFmtId="0" fontId="0" fillId="2" borderId="0" xfId="0" applyFill="1" applyBorder="1" applyAlignment="1">
      <alignment horizontal="center"/>
    </xf>
    <xf numFmtId="3" fontId="0" fillId="2" borderId="0" xfId="0" applyNumberFormat="1" applyFont="1" applyFill="1" applyBorder="1" applyAlignment="1" applyProtection="1">
      <alignment horizontal="center"/>
      <protection locked="0"/>
    </xf>
    <xf numFmtId="9" fontId="22" fillId="2" borderId="0" xfId="5" applyFont="1" applyFill="1" applyAlignment="1">
      <alignment horizontal="center"/>
    </xf>
    <xf numFmtId="3" fontId="0" fillId="13" borderId="0" xfId="0" applyNumberFormat="1" applyFill="1" applyAlignment="1">
      <alignment horizontal="center"/>
    </xf>
    <xf numFmtId="0" fontId="0" fillId="13" borderId="0" xfId="0" applyFill="1"/>
    <xf numFmtId="169" fontId="0" fillId="2" borderId="0" xfId="0" applyNumberFormat="1" applyFill="1" applyAlignment="1">
      <alignment horizontal="center"/>
    </xf>
    <xf numFmtId="0" fontId="21" fillId="13" borderId="0" xfId="0" applyFont="1" applyFill="1"/>
    <xf numFmtId="0" fontId="0" fillId="13" borderId="0" xfId="0" applyFill="1" applyAlignment="1">
      <alignment horizontal="center"/>
    </xf>
    <xf numFmtId="9" fontId="5" fillId="13" borderId="0" xfId="0" applyNumberFormat="1" applyFont="1" applyFill="1" applyAlignment="1" applyProtection="1">
      <alignment horizontal="center"/>
      <protection locked="0"/>
    </xf>
    <xf numFmtId="1" fontId="0" fillId="2" borderId="0" xfId="0" applyNumberFormat="1" applyFill="1" applyAlignment="1">
      <alignment horizontal="center"/>
    </xf>
    <xf numFmtId="0" fontId="0" fillId="3" borderId="5" xfId="0" applyFill="1" applyBorder="1" applyAlignment="1">
      <alignment horizontal="right"/>
    </xf>
    <xf numFmtId="1" fontId="0" fillId="13" borderId="0" xfId="0" applyNumberFormat="1" applyFill="1" applyAlignment="1">
      <alignment horizontal="center"/>
    </xf>
    <xf numFmtId="0" fontId="0" fillId="3" borderId="8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 indent="2"/>
    </xf>
    <xf numFmtId="2" fontId="0" fillId="13" borderId="0" xfId="0" applyNumberFormat="1" applyFill="1" applyAlignment="1">
      <alignment horizontal="center"/>
    </xf>
    <xf numFmtId="9" fontId="0" fillId="2" borderId="0" xfId="0" applyNumberFormat="1" applyFill="1" applyAlignment="1">
      <alignment horizontal="center"/>
    </xf>
    <xf numFmtId="0" fontId="0" fillId="3" borderId="1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6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168" fontId="0" fillId="13" borderId="0" xfId="0" applyNumberFormat="1" applyFill="1" applyAlignment="1">
      <alignment horizontal="center"/>
    </xf>
    <xf numFmtId="9" fontId="0" fillId="13" borderId="0" xfId="5" applyFont="1" applyFill="1" applyAlignment="1">
      <alignment horizontal="center"/>
    </xf>
    <xf numFmtId="0" fontId="0" fillId="12" borderId="0" xfId="0" applyFill="1" applyProtection="1">
      <protection locked="0"/>
    </xf>
    <xf numFmtId="0" fontId="0" fillId="12" borderId="0" xfId="0" applyFill="1" applyAlignment="1">
      <alignment horizontal="left" indent="1"/>
    </xf>
    <xf numFmtId="0" fontId="0" fillId="12" borderId="0" xfId="0" applyFill="1" applyBorder="1" applyAlignment="1">
      <alignment horizontal="center"/>
    </xf>
    <xf numFmtId="9" fontId="22" fillId="12" borderId="0" xfId="5" applyFont="1" applyFill="1" applyAlignment="1">
      <alignment horizontal="center"/>
    </xf>
    <xf numFmtId="166" fontId="0" fillId="12" borderId="0" xfId="0" applyNumberFormat="1" applyFill="1" applyAlignment="1">
      <alignment horizontal="center"/>
    </xf>
    <xf numFmtId="0" fontId="21" fillId="13" borderId="0" xfId="0" applyFont="1" applyFill="1" applyAlignment="1">
      <alignment horizontal="left"/>
    </xf>
    <xf numFmtId="3" fontId="0" fillId="13" borderId="0" xfId="5" applyNumberFormat="1" applyFont="1" applyFill="1" applyAlignment="1">
      <alignment horizontal="center"/>
    </xf>
    <xf numFmtId="0" fontId="0" fillId="2" borderId="0" xfId="0" applyFill="1" applyBorder="1" applyAlignment="1">
      <alignment horizontal="left"/>
    </xf>
    <xf numFmtId="0" fontId="0" fillId="2" borderId="35" xfId="0" applyFill="1" applyBorder="1"/>
    <xf numFmtId="0" fontId="0" fillId="2" borderId="35" xfId="0" applyFill="1" applyBorder="1" applyAlignment="1">
      <alignment horizontal="center"/>
    </xf>
    <xf numFmtId="0" fontId="23" fillId="0" borderId="0" xfId="0" applyFont="1" applyAlignment="1">
      <alignment horizontal="center"/>
    </xf>
    <xf numFmtId="0" fontId="0" fillId="0" borderId="0" xfId="0" applyFont="1"/>
    <xf numFmtId="0" fontId="10" fillId="0" borderId="9" xfId="1" applyFont="1" applyFill="1" applyBorder="1" applyAlignment="1">
      <alignment horizontal="center" vertical="center" wrapText="1"/>
    </xf>
    <xf numFmtId="0" fontId="18" fillId="0" borderId="10" xfId="1" applyFont="1" applyFill="1" applyBorder="1" applyAlignment="1">
      <alignment horizontal="center" vertical="center" wrapText="1"/>
    </xf>
    <xf numFmtId="166" fontId="10" fillId="0" borderId="37" xfId="4" applyNumberFormat="1" applyFont="1" applyFill="1" applyBorder="1" applyAlignment="1">
      <alignment horizontal="center"/>
    </xf>
    <xf numFmtId="168" fontId="10" fillId="0" borderId="37" xfId="4" applyNumberFormat="1" applyFont="1" applyFill="1" applyBorder="1" applyAlignment="1">
      <alignment horizontal="center"/>
    </xf>
    <xf numFmtId="166" fontId="10" fillId="0" borderId="36" xfId="4" applyNumberFormat="1" applyFont="1" applyFill="1" applyBorder="1" applyAlignment="1">
      <alignment horizontal="center"/>
    </xf>
    <xf numFmtId="166" fontId="10" fillId="0" borderId="38" xfId="4" applyNumberFormat="1" applyFont="1" applyFill="1" applyBorder="1" applyAlignment="1">
      <alignment horizontal="center"/>
    </xf>
    <xf numFmtId="168" fontId="10" fillId="0" borderId="38" xfId="4" applyNumberFormat="1" applyFont="1" applyFill="1" applyBorder="1" applyAlignment="1">
      <alignment horizontal="center"/>
    </xf>
    <xf numFmtId="166" fontId="10" fillId="0" borderId="23" xfId="4" applyNumberFormat="1" applyFont="1" applyFill="1" applyBorder="1" applyAlignment="1">
      <alignment horizontal="center"/>
    </xf>
    <xf numFmtId="0" fontId="10" fillId="0" borderId="40" xfId="1" applyFont="1" applyFill="1" applyBorder="1" applyAlignment="1" applyProtection="1">
      <alignment horizontal="center" vertical="center"/>
    </xf>
    <xf numFmtId="166" fontId="10" fillId="0" borderId="40" xfId="4" applyNumberFormat="1" applyFont="1" applyFill="1" applyBorder="1" applyAlignment="1" applyProtection="1">
      <alignment horizontal="center"/>
    </xf>
    <xf numFmtId="168" fontId="10" fillId="0" borderId="41" xfId="4" applyNumberFormat="1" applyFont="1" applyFill="1" applyBorder="1" applyAlignment="1" applyProtection="1">
      <alignment horizontal="center"/>
    </xf>
    <xf numFmtId="2" fontId="10" fillId="0" borderId="42" xfId="4" applyNumberFormat="1" applyFont="1" applyFill="1" applyBorder="1" applyAlignment="1" applyProtection="1">
      <alignment horizontal="center"/>
    </xf>
    <xf numFmtId="0" fontId="10" fillId="0" borderId="44" xfId="1" applyFont="1" applyFill="1" applyBorder="1" applyAlignment="1" applyProtection="1">
      <alignment horizontal="center"/>
    </xf>
    <xf numFmtId="166" fontId="10" fillId="0" borderId="44" xfId="4" applyNumberFormat="1" applyFont="1" applyFill="1" applyBorder="1" applyAlignment="1" applyProtection="1">
      <alignment horizontal="center"/>
    </xf>
    <xf numFmtId="168" fontId="10" fillId="0" borderId="45" xfId="4" applyNumberFormat="1" applyFont="1" applyFill="1" applyBorder="1" applyAlignment="1" applyProtection="1">
      <alignment horizontal="center"/>
    </xf>
    <xf numFmtId="2" fontId="10" fillId="0" borderId="46" xfId="4" applyNumberFormat="1" applyFont="1" applyFill="1" applyBorder="1" applyAlignment="1" applyProtection="1">
      <alignment horizontal="center"/>
    </xf>
    <xf numFmtId="0" fontId="10" fillId="4" borderId="21" xfId="1" applyFont="1" applyFill="1" applyBorder="1" applyAlignment="1" applyProtection="1">
      <alignment horizontal="center"/>
      <protection locked="0"/>
    </xf>
    <xf numFmtId="0" fontId="10" fillId="4" borderId="39" xfId="1" applyFont="1" applyFill="1" applyBorder="1" applyAlignment="1" applyProtection="1">
      <alignment horizontal="center"/>
      <protection locked="0"/>
    </xf>
    <xf numFmtId="0" fontId="10" fillId="4" borderId="43" xfId="1" applyFont="1" applyFill="1" applyBorder="1" applyAlignment="1" applyProtection="1">
      <alignment horizontal="center"/>
      <protection locked="0"/>
    </xf>
    <xf numFmtId="166" fontId="10" fillId="4" borderId="23" xfId="1" applyNumberFormat="1" applyFont="1" applyFill="1" applyBorder="1" applyAlignment="1" applyProtection="1">
      <alignment horizontal="center"/>
      <protection locked="0"/>
    </xf>
    <xf numFmtId="166" fontId="10" fillId="4" borderId="10" xfId="1" applyNumberFormat="1" applyFont="1" applyFill="1" applyBorder="1" applyAlignment="1" applyProtection="1">
      <alignment horizontal="center"/>
      <protection locked="0"/>
    </xf>
    <xf numFmtId="2" fontId="10" fillId="4" borderId="10" xfId="1" applyNumberFormat="1" applyFont="1" applyFill="1" applyBorder="1" applyAlignment="1" applyProtection="1">
      <alignment horizontal="center"/>
      <protection locked="0"/>
    </xf>
    <xf numFmtId="2" fontId="10" fillId="4" borderId="23" xfId="1" applyNumberFormat="1" applyFont="1" applyFill="1" applyBorder="1" applyAlignment="1" applyProtection="1">
      <alignment horizontal="center"/>
      <protection locked="0"/>
    </xf>
    <xf numFmtId="166" fontId="10" fillId="4" borderId="11" xfId="1" applyNumberFormat="1" applyFont="1" applyFill="1" applyBorder="1" applyAlignment="1" applyProtection="1">
      <alignment horizontal="center"/>
      <protection locked="0"/>
    </xf>
    <xf numFmtId="166" fontId="10" fillId="4" borderId="17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14" borderId="0" xfId="0" applyFill="1"/>
    <xf numFmtId="0" fontId="24" fillId="4" borderId="23" xfId="1" applyFont="1" applyFill="1" applyBorder="1" applyAlignment="1" applyProtection="1">
      <alignment horizontal="center"/>
      <protection locked="0"/>
    </xf>
    <xf numFmtId="0" fontId="22" fillId="0" borderId="0" xfId="0" applyFont="1" applyAlignment="1">
      <alignment horizontal="center"/>
    </xf>
    <xf numFmtId="0" fontId="26" fillId="0" borderId="0" xfId="2" applyFont="1" applyProtection="1">
      <protection hidden="1"/>
    </xf>
    <xf numFmtId="166" fontId="10" fillId="4" borderId="16" xfId="1" applyNumberFormat="1" applyFont="1" applyFill="1" applyBorder="1" applyAlignment="1" applyProtection="1">
      <alignment horizontal="center"/>
      <protection locked="0"/>
    </xf>
    <xf numFmtId="3" fontId="0" fillId="0" borderId="0" xfId="0" applyNumberFormat="1"/>
    <xf numFmtId="2" fontId="10" fillId="4" borderId="17" xfId="1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3" xfId="0" applyFill="1" applyBorder="1"/>
    <xf numFmtId="0" fontId="0" fillId="0" borderId="4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20" xfId="0" applyBorder="1"/>
    <xf numFmtId="0" fontId="22" fillId="0" borderId="20" xfId="0" applyFont="1" applyBorder="1" applyAlignment="1">
      <alignment horizontal="center"/>
    </xf>
    <xf numFmtId="0" fontId="0" fillId="0" borderId="48" xfId="0" applyBorder="1"/>
    <xf numFmtId="169" fontId="0" fillId="0" borderId="20" xfId="0" applyNumberFormat="1" applyBorder="1" applyAlignment="1">
      <alignment horizontal="center"/>
    </xf>
    <xf numFmtId="0" fontId="0" fillId="0" borderId="47" xfId="0" applyBorder="1"/>
    <xf numFmtId="3" fontId="0" fillId="0" borderId="20" xfId="0" applyNumberFormat="1" applyBorder="1" applyAlignment="1">
      <alignment horizontal="center"/>
    </xf>
    <xf numFmtId="170" fontId="0" fillId="0" borderId="20" xfId="0" applyNumberFormat="1" applyBorder="1" applyAlignment="1">
      <alignment horizontal="center"/>
    </xf>
    <xf numFmtId="170" fontId="22" fillId="0" borderId="20" xfId="0" applyNumberFormat="1" applyFont="1" applyBorder="1" applyAlignment="1">
      <alignment horizontal="center"/>
    </xf>
    <xf numFmtId="170" fontId="25" fillId="0" borderId="20" xfId="0" applyNumberFormat="1" applyFont="1" applyBorder="1" applyAlignment="1">
      <alignment horizontal="center"/>
    </xf>
    <xf numFmtId="0" fontId="0" fillId="0" borderId="0" xfId="0" applyBorder="1"/>
    <xf numFmtId="170" fontId="0" fillId="0" borderId="0" xfId="0" applyNumberFormat="1" applyFill="1" applyBorder="1" applyAlignment="1">
      <alignment horizontal="left" indent="1"/>
    </xf>
    <xf numFmtId="0" fontId="0" fillId="8" borderId="0" xfId="0" applyFill="1" applyAlignment="1">
      <alignment horizontal="center"/>
    </xf>
    <xf numFmtId="0" fontId="27" fillId="0" borderId="0" xfId="0" applyFont="1"/>
    <xf numFmtId="168" fontId="0" fillId="14" borderId="0" xfId="0" applyNumberFormat="1" applyFill="1" applyAlignment="1">
      <alignment horizontal="center"/>
    </xf>
    <xf numFmtId="168" fontId="7" fillId="0" borderId="0" xfId="1" applyNumberFormat="1" applyFill="1" applyBorder="1"/>
    <xf numFmtId="1" fontId="7" fillId="0" borderId="0" xfId="1" applyNumberFormat="1" applyFill="1" applyBorder="1" applyAlignment="1">
      <alignment horizontal="center"/>
    </xf>
    <xf numFmtId="9" fontId="22" fillId="0" borderId="0" xfId="0" applyNumberFormat="1" applyFont="1"/>
    <xf numFmtId="0" fontId="0" fillId="0" borderId="0" xfId="0" quotePrefix="1"/>
    <xf numFmtId="0" fontId="0" fillId="2" borderId="0" xfId="0" quotePrefix="1" applyFill="1" applyAlignment="1">
      <alignment horizontal="left"/>
    </xf>
    <xf numFmtId="0" fontId="25" fillId="2" borderId="0" xfId="0" applyFont="1" applyFill="1"/>
    <xf numFmtId="0" fontId="25" fillId="2" borderId="0" xfId="0" applyFont="1" applyFill="1" applyAlignment="1">
      <alignment horizontal="center"/>
    </xf>
    <xf numFmtId="3" fontId="25" fillId="2" borderId="0" xfId="0" applyNumberFormat="1" applyFont="1" applyFill="1" applyAlignment="1" applyProtection="1">
      <alignment horizontal="center"/>
    </xf>
    <xf numFmtId="2" fontId="0" fillId="0" borderId="20" xfId="0" applyNumberFormat="1" applyBorder="1" applyAlignment="1">
      <alignment horizontal="center"/>
    </xf>
    <xf numFmtId="9" fontId="0" fillId="0" borderId="0" xfId="0" applyNumberFormat="1"/>
    <xf numFmtId="0" fontId="10" fillId="9" borderId="22" xfId="1" applyFont="1" applyFill="1" applyBorder="1" applyAlignment="1" applyProtection="1">
      <alignment horizontal="center"/>
      <protection locked="0"/>
    </xf>
    <xf numFmtId="0" fontId="10" fillId="9" borderId="23" xfId="1" applyFont="1" applyFill="1" applyBorder="1" applyAlignment="1" applyProtection="1">
      <alignment horizontal="center"/>
      <protection locked="0"/>
    </xf>
    <xf numFmtId="166" fontId="10" fillId="9" borderId="23" xfId="1" applyNumberFormat="1" applyFont="1" applyFill="1" applyBorder="1" applyAlignment="1" applyProtection="1">
      <alignment horizontal="center"/>
      <protection locked="0"/>
    </xf>
    <xf numFmtId="2" fontId="10" fillId="9" borderId="23" xfId="1" applyNumberFormat="1" applyFont="1" applyFill="1" applyBorder="1" applyAlignment="1" applyProtection="1">
      <alignment horizontal="center"/>
      <protection locked="0"/>
    </xf>
    <xf numFmtId="0" fontId="10" fillId="15" borderId="22" xfId="1" applyFont="1" applyFill="1" applyBorder="1" applyAlignment="1" applyProtection="1">
      <alignment horizontal="center"/>
      <protection locked="0"/>
    </xf>
    <xf numFmtId="0" fontId="10" fillId="15" borderId="23" xfId="1" applyFont="1" applyFill="1" applyBorder="1" applyAlignment="1" applyProtection="1">
      <alignment horizontal="center"/>
      <protection locked="0"/>
    </xf>
    <xf numFmtId="166" fontId="10" fillId="15" borderId="23" xfId="1" applyNumberFormat="1" applyFont="1" applyFill="1" applyBorder="1" applyAlignment="1" applyProtection="1">
      <alignment horizontal="center"/>
      <protection locked="0"/>
    </xf>
    <xf numFmtId="2" fontId="10" fillId="15" borderId="23" xfId="1" applyNumberFormat="1" applyFont="1" applyFill="1" applyBorder="1" applyAlignment="1" applyProtection="1">
      <alignment horizontal="center"/>
      <protection locked="0"/>
    </xf>
    <xf numFmtId="0" fontId="10" fillId="15" borderId="15" xfId="1" applyFont="1" applyFill="1" applyBorder="1" applyAlignment="1" applyProtection="1">
      <alignment horizontal="center"/>
      <protection locked="0"/>
    </xf>
    <xf numFmtId="0" fontId="10" fillId="15" borderId="16" xfId="1" applyFont="1" applyFill="1" applyBorder="1" applyAlignment="1" applyProtection="1">
      <alignment horizontal="center"/>
      <protection locked="0"/>
    </xf>
    <xf numFmtId="166" fontId="10" fillId="15" borderId="17" xfId="1" applyNumberFormat="1" applyFont="1" applyFill="1" applyBorder="1" applyAlignment="1" applyProtection="1">
      <alignment horizontal="center"/>
      <protection locked="0"/>
    </xf>
    <xf numFmtId="166" fontId="10" fillId="15" borderId="16" xfId="1" applyNumberFormat="1" applyFont="1" applyFill="1" applyBorder="1" applyAlignment="1" applyProtection="1">
      <alignment horizontal="center"/>
      <protection locked="0"/>
    </xf>
    <xf numFmtId="0" fontId="10" fillId="15" borderId="17" xfId="1" applyFont="1" applyFill="1" applyBorder="1" applyAlignment="1" applyProtection="1">
      <alignment horizontal="center"/>
      <protection locked="0"/>
    </xf>
    <xf numFmtId="2" fontId="10" fillId="15" borderId="17" xfId="1" applyNumberFormat="1" applyFont="1" applyFill="1" applyBorder="1" applyAlignment="1" applyProtection="1">
      <alignment horizontal="center"/>
      <protection locked="0"/>
    </xf>
    <xf numFmtId="1" fontId="10" fillId="9" borderId="23" xfId="1" applyNumberFormat="1" applyFont="1" applyFill="1" applyBorder="1" applyAlignment="1" applyProtection="1">
      <alignment horizontal="center"/>
      <protection locked="0"/>
    </xf>
    <xf numFmtId="1" fontId="10" fillId="15" borderId="23" xfId="1" applyNumberFormat="1" applyFont="1" applyFill="1" applyBorder="1" applyAlignment="1" applyProtection="1">
      <alignment horizontal="center"/>
      <protection locked="0"/>
    </xf>
    <xf numFmtId="1" fontId="10" fillId="15" borderId="17" xfId="1" applyNumberFormat="1" applyFont="1" applyFill="1" applyBorder="1" applyAlignment="1" applyProtection="1">
      <alignment horizontal="center"/>
      <protection locked="0"/>
    </xf>
    <xf numFmtId="0" fontId="10" fillId="0" borderId="32" xfId="1" applyFont="1" applyFill="1" applyBorder="1" applyAlignment="1">
      <alignment horizontal="center" vertical="center"/>
    </xf>
    <xf numFmtId="166" fontId="10" fillId="0" borderId="50" xfId="4" applyNumberFormat="1" applyFont="1" applyFill="1" applyBorder="1" applyAlignment="1">
      <alignment horizontal="center"/>
    </xf>
    <xf numFmtId="166" fontId="10" fillId="0" borderId="51" xfId="4" applyNumberFormat="1" applyFont="1" applyFill="1" applyBorder="1" applyAlignment="1">
      <alignment horizontal="center"/>
    </xf>
    <xf numFmtId="0" fontId="10" fillId="4" borderId="52" xfId="1" applyFont="1" applyFill="1" applyBorder="1" applyAlignment="1" applyProtection="1">
      <alignment horizontal="center"/>
      <protection locked="0"/>
    </xf>
    <xf numFmtId="168" fontId="10" fillId="0" borderId="18" xfId="4" applyNumberFormat="1" applyFont="1" applyFill="1" applyBorder="1" applyAlignment="1">
      <alignment horizontal="center"/>
    </xf>
    <xf numFmtId="166" fontId="10" fillId="0" borderId="53" xfId="4" applyNumberFormat="1" applyFont="1" applyFill="1" applyBorder="1" applyAlignment="1">
      <alignment horizontal="center"/>
    </xf>
    <xf numFmtId="0" fontId="10" fillId="9" borderId="54" xfId="1" applyFont="1" applyFill="1" applyBorder="1" applyAlignment="1" applyProtection="1">
      <alignment horizontal="center"/>
      <protection locked="0"/>
    </xf>
    <xf numFmtId="0" fontId="10" fillId="9" borderId="36" xfId="1" applyFont="1" applyFill="1" applyBorder="1" applyAlignment="1" applyProtection="1">
      <alignment horizontal="center"/>
      <protection locked="0"/>
    </xf>
    <xf numFmtId="166" fontId="10" fillId="9" borderId="36" xfId="1" applyNumberFormat="1" applyFont="1" applyFill="1" applyBorder="1" applyAlignment="1" applyProtection="1">
      <alignment horizontal="center"/>
      <protection locked="0"/>
    </xf>
    <xf numFmtId="2" fontId="10" fillId="9" borderId="36" xfId="1" applyNumberFormat="1" applyFont="1" applyFill="1" applyBorder="1" applyAlignment="1" applyProtection="1">
      <alignment horizontal="center"/>
      <protection locked="0"/>
    </xf>
    <xf numFmtId="166" fontId="10" fillId="0" borderId="55" xfId="4" applyNumberFormat="1" applyFont="1" applyFill="1" applyBorder="1" applyAlignment="1">
      <alignment horizontal="center"/>
    </xf>
    <xf numFmtId="3" fontId="10" fillId="0" borderId="56" xfId="1" applyNumberFormat="1" applyFont="1" applyFill="1" applyBorder="1" applyAlignment="1">
      <alignment horizontal="center"/>
    </xf>
    <xf numFmtId="168" fontId="10" fillId="9" borderId="36" xfId="1" applyNumberFormat="1" applyFont="1" applyFill="1" applyBorder="1" applyAlignment="1" applyProtection="1">
      <alignment horizontal="center"/>
      <protection locked="0"/>
    </xf>
    <xf numFmtId="0" fontId="0" fillId="0" borderId="38" xfId="0" applyFill="1" applyBorder="1"/>
    <xf numFmtId="0" fontId="0" fillId="0" borderId="49" xfId="0" applyFill="1" applyBorder="1"/>
    <xf numFmtId="166" fontId="0" fillId="0" borderId="20" xfId="0" applyNumberFormat="1" applyBorder="1" applyAlignment="1">
      <alignment horizontal="center"/>
    </xf>
    <xf numFmtId="0" fontId="0" fillId="0" borderId="38" xfId="0" applyBorder="1"/>
    <xf numFmtId="170" fontId="0" fillId="0" borderId="47" xfId="0" applyNumberFormat="1" applyBorder="1" applyAlignment="1">
      <alignment horizontal="center"/>
    </xf>
    <xf numFmtId="170" fontId="0" fillId="0" borderId="48" xfId="0" applyNumberFormat="1" applyBorder="1" applyAlignment="1">
      <alignment horizontal="center"/>
    </xf>
    <xf numFmtId="0" fontId="0" fillId="2" borderId="0" xfId="0" applyFill="1" applyAlignment="1">
      <alignment horizontal="right" indent="1"/>
    </xf>
    <xf numFmtId="0" fontId="0" fillId="2" borderId="0" xfId="0" applyFill="1" applyAlignment="1">
      <alignment horizontal="right"/>
    </xf>
    <xf numFmtId="0" fontId="0" fillId="3" borderId="2" xfId="0" applyFill="1" applyBorder="1" applyAlignment="1">
      <alignment horizontal="right"/>
    </xf>
    <xf numFmtId="0" fontId="0" fillId="3" borderId="0" xfId="0" applyFill="1" applyBorder="1" applyAlignment="1">
      <alignment horizontal="right"/>
    </xf>
    <xf numFmtId="0" fontId="23" fillId="2" borderId="0" xfId="0" applyFont="1" applyFill="1"/>
    <xf numFmtId="3" fontId="23" fillId="2" borderId="0" xfId="0" applyNumberFormat="1" applyFont="1" applyFill="1" applyAlignment="1">
      <alignment horizontal="center"/>
    </xf>
    <xf numFmtId="166" fontId="23" fillId="2" borderId="0" xfId="0" applyNumberFormat="1" applyFont="1" applyFill="1" applyAlignment="1">
      <alignment horizontal="right"/>
    </xf>
    <xf numFmtId="0" fontId="23" fillId="2" borderId="0" xfId="0" applyFont="1" applyFill="1" applyAlignment="1">
      <alignment horizontal="left"/>
    </xf>
    <xf numFmtId="3" fontId="0" fillId="16" borderId="0" xfId="0" applyNumberFormat="1" applyFill="1" applyAlignment="1">
      <alignment horizontal="center"/>
    </xf>
    <xf numFmtId="3" fontId="29" fillId="17" borderId="0" xfId="0" applyNumberFormat="1" applyFont="1" applyFill="1" applyAlignment="1">
      <alignment horizontal="center"/>
    </xf>
    <xf numFmtId="0" fontId="0" fillId="18" borderId="0" xfId="0" applyFill="1" applyAlignment="1">
      <alignment horizontal="center"/>
    </xf>
    <xf numFmtId="0" fontId="0" fillId="13" borderId="0" xfId="0" applyFill="1" applyAlignment="1">
      <alignment horizontal="left"/>
    </xf>
    <xf numFmtId="1" fontId="0" fillId="2" borderId="0" xfId="0" applyNumberFormat="1" applyFill="1"/>
    <xf numFmtId="3" fontId="0" fillId="2" borderId="0" xfId="0" applyNumberFormat="1" applyFill="1"/>
    <xf numFmtId="1" fontId="0" fillId="8" borderId="0" xfId="0" applyNumberFormat="1" applyFill="1" applyAlignment="1">
      <alignment horizontal="center"/>
    </xf>
    <xf numFmtId="0" fontId="3" fillId="2" borderId="0" xfId="0" applyFont="1" applyFill="1" applyAlignment="1" applyProtection="1">
      <alignment horizontal="center"/>
    </xf>
    <xf numFmtId="3" fontId="0" fillId="2" borderId="0" xfId="0" applyNumberFormat="1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 indent="1"/>
      <protection locked="0"/>
    </xf>
    <xf numFmtId="0" fontId="23" fillId="2" borderId="0" xfId="0" applyFont="1" applyFill="1" applyProtection="1">
      <protection locked="0"/>
    </xf>
    <xf numFmtId="3" fontId="28" fillId="2" borderId="0" xfId="0" applyNumberFormat="1" applyFont="1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right"/>
      <protection locked="0"/>
    </xf>
    <xf numFmtId="3" fontId="30" fillId="2" borderId="0" xfId="0" applyNumberFormat="1" applyFont="1" applyFill="1" applyAlignment="1" applyProtection="1">
      <alignment horizontal="left"/>
    </xf>
    <xf numFmtId="0" fontId="30" fillId="2" borderId="0" xfId="0" applyFont="1" applyFill="1" applyAlignment="1">
      <alignment horizontal="left"/>
    </xf>
    <xf numFmtId="0" fontId="0" fillId="2" borderId="0" xfId="0" applyFill="1" applyProtection="1"/>
    <xf numFmtId="0" fontId="0" fillId="2" borderId="0" xfId="0" applyFill="1" applyAlignment="1" applyProtection="1">
      <alignment horizontal="center"/>
    </xf>
    <xf numFmtId="0" fontId="1" fillId="3" borderId="1" xfId="0" applyFont="1" applyFill="1" applyBorder="1" applyProtection="1"/>
    <xf numFmtId="0" fontId="0" fillId="3" borderId="2" xfId="0" applyFill="1" applyBorder="1" applyAlignment="1" applyProtection="1">
      <alignment horizontal="center"/>
    </xf>
    <xf numFmtId="0" fontId="0" fillId="3" borderId="2" xfId="0" applyFill="1" applyBorder="1" applyProtection="1"/>
    <xf numFmtId="0" fontId="2" fillId="3" borderId="4" xfId="0" applyFont="1" applyFill="1" applyBorder="1" applyProtection="1"/>
    <xf numFmtId="0" fontId="0" fillId="3" borderId="0" xfId="0" applyFill="1" applyBorder="1" applyAlignment="1" applyProtection="1">
      <alignment horizontal="center"/>
    </xf>
    <xf numFmtId="0" fontId="3" fillId="3" borderId="6" xfId="0" applyFont="1" applyFill="1" applyBorder="1" applyProtection="1"/>
    <xf numFmtId="0" fontId="0" fillId="3" borderId="7" xfId="0" applyFill="1" applyBorder="1" applyAlignment="1" applyProtection="1">
      <alignment horizontal="center"/>
    </xf>
    <xf numFmtId="0" fontId="0" fillId="2" borderId="0" xfId="0" applyFill="1" applyAlignment="1" applyProtection="1">
      <alignment horizontal="right"/>
    </xf>
    <xf numFmtId="0" fontId="21" fillId="13" borderId="0" xfId="0" applyFont="1" applyFill="1" applyProtection="1"/>
    <xf numFmtId="0" fontId="0" fillId="13" borderId="0" xfId="0" applyFill="1" applyAlignment="1" applyProtection="1">
      <alignment horizontal="center"/>
    </xf>
    <xf numFmtId="0" fontId="21" fillId="13" borderId="0" xfId="0" applyFont="1" applyFill="1" applyAlignment="1" applyProtection="1">
      <alignment horizontal="left"/>
    </xf>
    <xf numFmtId="0" fontId="0" fillId="2" borderId="0" xfId="0" applyFill="1" applyAlignment="1" applyProtection="1">
      <alignment horizontal="left"/>
    </xf>
    <xf numFmtId="3" fontId="0" fillId="2" borderId="0" xfId="0" applyNumberFormat="1" applyFill="1" applyAlignment="1" applyProtection="1">
      <alignment horizontal="center"/>
    </xf>
    <xf numFmtId="0" fontId="0" fillId="2" borderId="0" xfId="0" applyFill="1" applyAlignment="1" applyProtection="1">
      <alignment horizontal="left" indent="1"/>
    </xf>
    <xf numFmtId="0" fontId="21" fillId="2" borderId="0" xfId="0" applyFont="1" applyFill="1" applyAlignment="1" applyProtection="1">
      <alignment horizontal="left"/>
    </xf>
    <xf numFmtId="9" fontId="5" fillId="13" borderId="0" xfId="0" applyNumberFormat="1" applyFont="1" applyFill="1" applyAlignment="1" applyProtection="1">
      <alignment horizontal="center"/>
    </xf>
    <xf numFmtId="0" fontId="0" fillId="13" borderId="0" xfId="0" applyFill="1" applyProtection="1"/>
    <xf numFmtId="0" fontId="31" fillId="13" borderId="0" xfId="0" applyFont="1" applyFill="1" applyAlignment="1">
      <alignment horizontal="right"/>
    </xf>
    <xf numFmtId="0" fontId="32" fillId="13" borderId="0" xfId="0" applyFont="1" applyFill="1" applyAlignment="1" applyProtection="1">
      <alignment horizontal="right"/>
    </xf>
    <xf numFmtId="0" fontId="33" fillId="13" borderId="0" xfId="0" applyFont="1" applyFill="1" applyAlignment="1">
      <alignment horizontal="right"/>
    </xf>
    <xf numFmtId="0" fontId="0" fillId="3" borderId="7" xfId="0" applyFill="1" applyBorder="1" applyAlignment="1" applyProtection="1">
      <alignment horizontal="right"/>
    </xf>
    <xf numFmtId="0" fontId="31" fillId="3" borderId="7" xfId="0" applyFont="1" applyFill="1" applyBorder="1" applyAlignment="1" applyProtection="1">
      <alignment horizontal="center"/>
    </xf>
    <xf numFmtId="0" fontId="31" fillId="3" borderId="7" xfId="0" applyFont="1" applyFill="1" applyBorder="1" applyAlignment="1">
      <alignment horizontal="center"/>
    </xf>
    <xf numFmtId="0" fontId="0" fillId="19" borderId="0" xfId="0" applyFill="1" applyBorder="1" applyAlignment="1" applyProtection="1">
      <alignment horizontal="center"/>
    </xf>
    <xf numFmtId="0" fontId="35" fillId="3" borderId="2" xfId="0" applyFont="1" applyFill="1" applyBorder="1" applyProtection="1"/>
    <xf numFmtId="0" fontId="36" fillId="3" borderId="3" xfId="0" applyFont="1" applyFill="1" applyBorder="1" applyAlignment="1" applyProtection="1">
      <alignment horizontal="right"/>
    </xf>
    <xf numFmtId="0" fontId="35" fillId="3" borderId="0" xfId="0" applyFont="1" applyFill="1" applyBorder="1" applyAlignment="1" applyProtection="1">
      <alignment horizontal="center"/>
    </xf>
    <xf numFmtId="0" fontId="35" fillId="3" borderId="5" xfId="0" applyFont="1" applyFill="1" applyBorder="1" applyAlignment="1" applyProtection="1">
      <alignment horizontal="right"/>
    </xf>
    <xf numFmtId="0" fontId="35" fillId="3" borderId="7" xfId="0" applyFont="1" applyFill="1" applyBorder="1" applyAlignment="1" applyProtection="1">
      <alignment horizontal="center"/>
    </xf>
    <xf numFmtId="0" fontId="35" fillId="3" borderId="8" xfId="0" applyFont="1" applyFill="1" applyBorder="1" applyAlignment="1" applyProtection="1">
      <alignment horizontal="center"/>
    </xf>
    <xf numFmtId="0" fontId="34" fillId="13" borderId="0" xfId="0" applyFont="1" applyFill="1" applyAlignment="1" applyProtection="1">
      <alignment horizontal="right"/>
    </xf>
    <xf numFmtId="9" fontId="22" fillId="2" borderId="0" xfId="5" applyFont="1" applyFill="1" applyAlignment="1" applyProtection="1">
      <alignment horizontal="center"/>
      <protection locked="0"/>
    </xf>
    <xf numFmtId="2" fontId="22" fillId="2" borderId="0" xfId="0" applyNumberFormat="1" applyFont="1" applyFill="1" applyAlignment="1" applyProtection="1">
      <alignment horizontal="center"/>
      <protection locked="0"/>
    </xf>
    <xf numFmtId="0" fontId="0" fillId="0" borderId="3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38" xfId="0" applyFill="1" applyBorder="1" applyAlignment="1">
      <alignment horizontal="center"/>
    </xf>
    <xf numFmtId="0" fontId="0" fillId="0" borderId="45" xfId="0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0" fontId="10" fillId="0" borderId="26" xfId="1" applyFont="1" applyFill="1" applyBorder="1" applyAlignment="1">
      <alignment horizontal="center" vertical="center"/>
    </xf>
    <xf numFmtId="0" fontId="10" fillId="0" borderId="10" xfId="1" applyFont="1" applyFill="1" applyBorder="1" applyAlignment="1">
      <alignment horizontal="center" vertical="center"/>
    </xf>
    <xf numFmtId="0" fontId="10" fillId="0" borderId="28" xfId="1" applyFont="1" applyFill="1" applyBorder="1" applyAlignment="1">
      <alignment horizontal="center" vertical="center"/>
    </xf>
    <xf numFmtId="0" fontId="10" fillId="0" borderId="12" xfId="1" applyFont="1" applyFill="1" applyBorder="1" applyAlignment="1">
      <alignment horizontal="center" vertical="center"/>
    </xf>
    <xf numFmtId="0" fontId="10" fillId="0" borderId="13" xfId="1" applyFont="1" applyFill="1" applyBorder="1" applyAlignment="1">
      <alignment horizontal="center" vertical="center"/>
    </xf>
  </cellXfs>
  <cellStyles count="6">
    <cellStyle name="Comma 2" xfId="4"/>
    <cellStyle name="Normal" xfId="0" builtinId="0"/>
    <cellStyle name="Normal 2" xfId="1"/>
    <cellStyle name="Normal_Straight City calculation template" xfId="2"/>
    <cellStyle name="Percent" xfId="5" builtinId="5"/>
    <cellStyle name="Percent 2" xfId="3"/>
  </cellStyles>
  <dxfs count="0"/>
  <tableStyles count="0" defaultTableStyle="TableStyleMedium2" defaultPivotStyle="PivotStyleLight16"/>
  <colors>
    <mruColors>
      <color rgb="FF33CCCC"/>
      <color rgb="FF0000FF"/>
      <color rgb="FF66FF99"/>
      <color rgb="FFCCFFFF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654573075820081E-2"/>
          <c:y val="0.11158573928258968"/>
          <c:w val="0.87619639756348711"/>
          <c:h val="0.690360800453800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LambdaNy!$N$45</c:f>
              <c:strCache>
                <c:ptCount val="1"/>
                <c:pt idx="0">
                  <c:v>Enkeltrør - Serie 1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LambdaNy!$B$14:$B$34</c:f>
              <c:strCache>
                <c:ptCount val="21"/>
                <c:pt idx="0">
                  <c:v>AluPex 16</c:v>
                </c:pt>
                <c:pt idx="1">
                  <c:v>AluPex 20</c:v>
                </c:pt>
                <c:pt idx="2">
                  <c:v>AluPex 25</c:v>
                </c:pt>
                <c:pt idx="3">
                  <c:v>CuFlex 15</c:v>
                </c:pt>
                <c:pt idx="4">
                  <c:v>CuFlex 18</c:v>
                </c:pt>
                <c:pt idx="5">
                  <c:v>CuFlex 22</c:v>
                </c:pt>
                <c:pt idx="7">
                  <c:v>20</c:v>
                </c:pt>
                <c:pt idx="8">
                  <c:v>25</c:v>
                </c:pt>
                <c:pt idx="9">
                  <c:v>32</c:v>
                </c:pt>
                <c:pt idx="10">
                  <c:v>40</c:v>
                </c:pt>
                <c:pt idx="11">
                  <c:v>50</c:v>
                </c:pt>
                <c:pt idx="12">
                  <c:v>65</c:v>
                </c:pt>
                <c:pt idx="13">
                  <c:v>80</c:v>
                </c:pt>
                <c:pt idx="14">
                  <c:v>100</c:v>
                </c:pt>
                <c:pt idx="15">
                  <c:v>125</c:v>
                </c:pt>
                <c:pt idx="16">
                  <c:v>150</c:v>
                </c:pt>
                <c:pt idx="17">
                  <c:v>175</c:v>
                </c:pt>
                <c:pt idx="18">
                  <c:v>200</c:v>
                </c:pt>
                <c:pt idx="19">
                  <c:v>225</c:v>
                </c:pt>
                <c:pt idx="20">
                  <c:v>250</c:v>
                </c:pt>
              </c:strCache>
            </c:strRef>
          </c:cat>
          <c:val>
            <c:numRef>
              <c:f>LambdaNy!$C$14:$C$34</c:f>
              <c:numCache>
                <c:formatCode>#,##0.000</c:formatCode>
                <c:ptCount val="21"/>
                <c:pt idx="0">
                  <c:v>0.21173396771184294</c:v>
                </c:pt>
                <c:pt idx="1">
                  <c:v>0.24599349729066439</c:v>
                </c:pt>
                <c:pt idx="2">
                  <c:v>0.29347809457103496</c:v>
                </c:pt>
                <c:pt idx="3">
                  <c:v>0.20354447137374515</c:v>
                </c:pt>
                <c:pt idx="4">
                  <c:v>0.22854327900991656</c:v>
                </c:pt>
                <c:pt idx="5">
                  <c:v>0.26426575527913154</c:v>
                </c:pt>
                <c:pt idx="7">
                  <c:v>0.27669347010252815</c:v>
                </c:pt>
                <c:pt idx="8">
                  <c:v>0.33607398435682823</c:v>
                </c:pt>
                <c:pt idx="9">
                  <c:v>0.34473964789004446</c:v>
                </c:pt>
                <c:pt idx="10">
                  <c:v>0.39734261748233912</c:v>
                </c:pt>
                <c:pt idx="11">
                  <c:v>0.44465441869705635</c:v>
                </c:pt>
                <c:pt idx="12">
                  <c:v>0.52814336197840883</c:v>
                </c:pt>
                <c:pt idx="13">
                  <c:v>0.54470234644959281</c:v>
                </c:pt>
                <c:pt idx="14">
                  <c:v>0.57358047010772439</c:v>
                </c:pt>
                <c:pt idx="15">
                  <c:v>0.66826762666436124</c:v>
                </c:pt>
                <c:pt idx="16">
                  <c:v>0.79739307376084723</c:v>
                </c:pt>
                <c:pt idx="17">
                  <c:v>0.83376294643754778</c:v>
                </c:pt>
                <c:pt idx="18">
                  <c:v>0.87013281911424822</c:v>
                </c:pt>
                <c:pt idx="19">
                  <c:v>0.84986970169780673</c:v>
                </c:pt>
                <c:pt idx="20">
                  <c:v>0.82960658428136513</c:v>
                </c:pt>
              </c:numCache>
            </c:numRef>
          </c:val>
        </c:ser>
        <c:ser>
          <c:idx val="1"/>
          <c:order val="1"/>
          <c:tx>
            <c:strRef>
              <c:f>LambdaNy!$N$46</c:f>
              <c:strCache>
                <c:ptCount val="1"/>
                <c:pt idx="0">
                  <c:v>Enkeltrør - Serie 2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LambdaNy!$B$14:$B$34</c:f>
              <c:strCache>
                <c:ptCount val="21"/>
                <c:pt idx="0">
                  <c:v>AluPex 16</c:v>
                </c:pt>
                <c:pt idx="1">
                  <c:v>AluPex 20</c:v>
                </c:pt>
                <c:pt idx="2">
                  <c:v>AluPex 25</c:v>
                </c:pt>
                <c:pt idx="3">
                  <c:v>CuFlex 15</c:v>
                </c:pt>
                <c:pt idx="4">
                  <c:v>CuFlex 18</c:v>
                </c:pt>
                <c:pt idx="5">
                  <c:v>CuFlex 22</c:v>
                </c:pt>
                <c:pt idx="7">
                  <c:v>20</c:v>
                </c:pt>
                <c:pt idx="8">
                  <c:v>25</c:v>
                </c:pt>
                <c:pt idx="9">
                  <c:v>32</c:v>
                </c:pt>
                <c:pt idx="10">
                  <c:v>40</c:v>
                </c:pt>
                <c:pt idx="11">
                  <c:v>50</c:v>
                </c:pt>
                <c:pt idx="12">
                  <c:v>65</c:v>
                </c:pt>
                <c:pt idx="13">
                  <c:v>80</c:v>
                </c:pt>
                <c:pt idx="14">
                  <c:v>100</c:v>
                </c:pt>
                <c:pt idx="15">
                  <c:v>125</c:v>
                </c:pt>
                <c:pt idx="16">
                  <c:v>150</c:v>
                </c:pt>
                <c:pt idx="17">
                  <c:v>175</c:v>
                </c:pt>
                <c:pt idx="18">
                  <c:v>200</c:v>
                </c:pt>
                <c:pt idx="19">
                  <c:v>225</c:v>
                </c:pt>
                <c:pt idx="20">
                  <c:v>250</c:v>
                </c:pt>
              </c:strCache>
            </c:strRef>
          </c:cat>
          <c:val>
            <c:numRef>
              <c:f>LambdaNy!$D$14:$D$34</c:f>
              <c:numCache>
                <c:formatCode>#,##0.000</c:formatCode>
                <c:ptCount val="21"/>
                <c:pt idx="0">
                  <c:v>0.19312587664461897</c:v>
                </c:pt>
                <c:pt idx="1">
                  <c:v>0.22122864176744056</c:v>
                </c:pt>
                <c:pt idx="2">
                  <c:v>0.25890158017496467</c:v>
                </c:pt>
                <c:pt idx="3">
                  <c:v>0.1862893449703279</c:v>
                </c:pt>
                <c:pt idx="4">
                  <c:v>0.20701357324364822</c:v>
                </c:pt>
                <c:pt idx="5">
                  <c:v>0.23589735891064761</c:v>
                </c:pt>
                <c:pt idx="7">
                  <c:v>0.23647192478452253</c:v>
                </c:pt>
                <c:pt idx="8">
                  <c:v>0.28053976615034548</c:v>
                </c:pt>
                <c:pt idx="9">
                  <c:v>0.30529255317725712</c:v>
                </c:pt>
                <c:pt idx="10">
                  <c:v>0.34583698747979175</c:v>
                </c:pt>
                <c:pt idx="11">
                  <c:v>0.38769555416878887</c:v>
                </c:pt>
                <c:pt idx="12">
                  <c:v>0.43590504323891921</c:v>
                </c:pt>
                <c:pt idx="13">
                  <c:v>0.45712245780350541</c:v>
                </c:pt>
                <c:pt idx="14">
                  <c:v>0.47866969153372324</c:v>
                </c:pt>
                <c:pt idx="15">
                  <c:v>0.55357463740542057</c:v>
                </c:pt>
                <c:pt idx="16">
                  <c:v>0.62972410672710388</c:v>
                </c:pt>
                <c:pt idx="17">
                  <c:v>0.64723094048207241</c:v>
                </c:pt>
                <c:pt idx="18">
                  <c:v>0.66473777423704106</c:v>
                </c:pt>
                <c:pt idx="19">
                  <c:v>0.65516759882362985</c:v>
                </c:pt>
                <c:pt idx="20">
                  <c:v>0.64559742341021864</c:v>
                </c:pt>
              </c:numCache>
            </c:numRef>
          </c:val>
        </c:ser>
        <c:ser>
          <c:idx val="2"/>
          <c:order val="2"/>
          <c:tx>
            <c:strRef>
              <c:f>LambdaNy!$N$47</c:f>
              <c:strCache>
                <c:ptCount val="1"/>
                <c:pt idx="0">
                  <c:v>Enkeltrør - Serie 3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LambdaNy!$B$14:$B$34</c:f>
              <c:strCache>
                <c:ptCount val="21"/>
                <c:pt idx="0">
                  <c:v>AluPex 16</c:v>
                </c:pt>
                <c:pt idx="1">
                  <c:v>AluPex 20</c:v>
                </c:pt>
                <c:pt idx="2">
                  <c:v>AluPex 25</c:v>
                </c:pt>
                <c:pt idx="3">
                  <c:v>CuFlex 15</c:v>
                </c:pt>
                <c:pt idx="4">
                  <c:v>CuFlex 18</c:v>
                </c:pt>
                <c:pt idx="5">
                  <c:v>CuFlex 22</c:v>
                </c:pt>
                <c:pt idx="7">
                  <c:v>20</c:v>
                </c:pt>
                <c:pt idx="8">
                  <c:v>25</c:v>
                </c:pt>
                <c:pt idx="9">
                  <c:v>32</c:v>
                </c:pt>
                <c:pt idx="10">
                  <c:v>40</c:v>
                </c:pt>
                <c:pt idx="11">
                  <c:v>50</c:v>
                </c:pt>
                <c:pt idx="12">
                  <c:v>65</c:v>
                </c:pt>
                <c:pt idx="13">
                  <c:v>80</c:v>
                </c:pt>
                <c:pt idx="14">
                  <c:v>100</c:v>
                </c:pt>
                <c:pt idx="15">
                  <c:v>125</c:v>
                </c:pt>
                <c:pt idx="16">
                  <c:v>150</c:v>
                </c:pt>
                <c:pt idx="17">
                  <c:v>175</c:v>
                </c:pt>
                <c:pt idx="18">
                  <c:v>200</c:v>
                </c:pt>
                <c:pt idx="19">
                  <c:v>225</c:v>
                </c:pt>
                <c:pt idx="20">
                  <c:v>250</c:v>
                </c:pt>
              </c:strCache>
            </c:strRef>
          </c:cat>
          <c:val>
            <c:numRef>
              <c:f>LambdaNy!$E$14:$E$34</c:f>
              <c:numCache>
                <c:formatCode>General</c:formatCode>
                <c:ptCount val="21"/>
                <c:pt idx="7" formatCode="#,##0.000">
                  <c:v>0.21660356868899883</c:v>
                </c:pt>
                <c:pt idx="8" formatCode="#,##0.000">
                  <c:v>0.25300735089239912</c:v>
                </c:pt>
                <c:pt idx="9" formatCode="#,##0.000">
                  <c:v>0.27644215725498372</c:v>
                </c:pt>
                <c:pt idx="10" formatCode="#,##0.000">
                  <c:v>0.30927366344083018</c:v>
                </c:pt>
                <c:pt idx="11" formatCode="#,##0.000">
                  <c:v>0.3178578124524607</c:v>
                </c:pt>
                <c:pt idx="12" formatCode="#,##0.000">
                  <c:v>0.3779560633762441</c:v>
                </c:pt>
                <c:pt idx="13" formatCode="#,##0.000">
                  <c:v>0.40073616120686029</c:v>
                </c:pt>
                <c:pt idx="14" formatCode="#,##0.000">
                  <c:v>0.41703213331311645</c:v>
                </c:pt>
                <c:pt idx="15" formatCode="#,##0.000">
                  <c:v>0.46795836446412303</c:v>
                </c:pt>
                <c:pt idx="16" formatCode="#,##0.000">
                  <c:v>0.51708129737102193</c:v>
                </c:pt>
                <c:pt idx="17" formatCode="#,##0.000">
                  <c:v>0.52828027404131284</c:v>
                </c:pt>
                <c:pt idx="18" formatCode="#,##0.000">
                  <c:v>0.53947925071160374</c:v>
                </c:pt>
                <c:pt idx="19" formatCode="#,##0.000">
                  <c:v>0.53911473114482389</c:v>
                </c:pt>
                <c:pt idx="20" formatCode="#,##0.000">
                  <c:v>0.53875021157804404</c:v>
                </c:pt>
              </c:numCache>
            </c:numRef>
          </c:val>
        </c:ser>
        <c:ser>
          <c:idx val="3"/>
          <c:order val="3"/>
          <c:tx>
            <c:strRef>
              <c:f>LambdaNy!$N$48</c:f>
              <c:strCache>
                <c:ptCount val="1"/>
                <c:pt idx="0">
                  <c:v>Twinrør - Serie 1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LambdaNy!$B$14:$B$34</c:f>
              <c:strCache>
                <c:ptCount val="21"/>
                <c:pt idx="0">
                  <c:v>AluPex 16</c:v>
                </c:pt>
                <c:pt idx="1">
                  <c:v>AluPex 20</c:v>
                </c:pt>
                <c:pt idx="2">
                  <c:v>AluPex 25</c:v>
                </c:pt>
                <c:pt idx="3">
                  <c:v>CuFlex 15</c:v>
                </c:pt>
                <c:pt idx="4">
                  <c:v>CuFlex 18</c:v>
                </c:pt>
                <c:pt idx="5">
                  <c:v>CuFlex 22</c:v>
                </c:pt>
                <c:pt idx="7">
                  <c:v>20</c:v>
                </c:pt>
                <c:pt idx="8">
                  <c:v>25</c:v>
                </c:pt>
                <c:pt idx="9">
                  <c:v>32</c:v>
                </c:pt>
                <c:pt idx="10">
                  <c:v>40</c:v>
                </c:pt>
                <c:pt idx="11">
                  <c:v>50</c:v>
                </c:pt>
                <c:pt idx="12">
                  <c:v>65</c:v>
                </c:pt>
                <c:pt idx="13">
                  <c:v>80</c:v>
                </c:pt>
                <c:pt idx="14">
                  <c:v>100</c:v>
                </c:pt>
                <c:pt idx="15">
                  <c:v>125</c:v>
                </c:pt>
                <c:pt idx="16">
                  <c:v>150</c:v>
                </c:pt>
                <c:pt idx="17">
                  <c:v>175</c:v>
                </c:pt>
                <c:pt idx="18">
                  <c:v>200</c:v>
                </c:pt>
                <c:pt idx="19">
                  <c:v>225</c:v>
                </c:pt>
                <c:pt idx="20">
                  <c:v>250</c:v>
                </c:pt>
              </c:strCache>
            </c:strRef>
          </c:cat>
          <c:val>
            <c:numRef>
              <c:f>LambdaNy!$F$14:$F$34</c:f>
              <c:numCache>
                <c:formatCode>#,##0.000</c:formatCode>
                <c:ptCount val="21"/>
                <c:pt idx="0">
                  <c:v>0.17190594322084649</c:v>
                </c:pt>
                <c:pt idx="1">
                  <c:v>0.21261811008326195</c:v>
                </c:pt>
                <c:pt idx="2">
                  <c:v>0.20468470930364518</c:v>
                </c:pt>
                <c:pt idx="3">
                  <c:v>0.16328371041038672</c:v>
                </c:pt>
                <c:pt idx="4">
                  <c:v>0.19082784554411855</c:v>
                </c:pt>
                <c:pt idx="5">
                  <c:v>0.23833970612613886</c:v>
                </c:pt>
                <c:pt idx="7">
                  <c:v>0.1963896111845444</c:v>
                </c:pt>
                <c:pt idx="8">
                  <c:v>0.21512812223855471</c:v>
                </c:pt>
                <c:pt idx="9">
                  <c:v>0.2343230181657168</c:v>
                </c:pt>
                <c:pt idx="10">
                  <c:v>0.28547404028518941</c:v>
                </c:pt>
                <c:pt idx="11">
                  <c:v>0.27257088262339041</c:v>
                </c:pt>
                <c:pt idx="12">
                  <c:v>0.32996281967022989</c:v>
                </c:pt>
                <c:pt idx="13">
                  <c:v>0.38275424116881268</c:v>
                </c:pt>
                <c:pt idx="14">
                  <c:v>0.37971432652762532</c:v>
                </c:pt>
                <c:pt idx="15">
                  <c:v>0.36537667459427914</c:v>
                </c:pt>
                <c:pt idx="16">
                  <c:v>0.42662110037078782</c:v>
                </c:pt>
                <c:pt idx="17">
                  <c:v>0.44598516718332604</c:v>
                </c:pt>
                <c:pt idx="18">
                  <c:v>0.46534923399586425</c:v>
                </c:pt>
                <c:pt idx="19">
                  <c:v>0.47068442657527187</c:v>
                </c:pt>
                <c:pt idx="20">
                  <c:v>0.48288517428844813</c:v>
                </c:pt>
              </c:numCache>
            </c:numRef>
          </c:val>
        </c:ser>
        <c:ser>
          <c:idx val="4"/>
          <c:order val="4"/>
          <c:tx>
            <c:strRef>
              <c:f>LambdaNy!$N$49</c:f>
              <c:strCache>
                <c:ptCount val="1"/>
                <c:pt idx="0">
                  <c:v>Twinrør - Serie 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LambdaNy!$B$14:$B$34</c:f>
              <c:strCache>
                <c:ptCount val="21"/>
                <c:pt idx="0">
                  <c:v>AluPex 16</c:v>
                </c:pt>
                <c:pt idx="1">
                  <c:v>AluPex 20</c:v>
                </c:pt>
                <c:pt idx="2">
                  <c:v>AluPex 25</c:v>
                </c:pt>
                <c:pt idx="3">
                  <c:v>CuFlex 15</c:v>
                </c:pt>
                <c:pt idx="4">
                  <c:v>CuFlex 18</c:v>
                </c:pt>
                <c:pt idx="5">
                  <c:v>CuFlex 22</c:v>
                </c:pt>
                <c:pt idx="7">
                  <c:v>20</c:v>
                </c:pt>
                <c:pt idx="8">
                  <c:v>25</c:v>
                </c:pt>
                <c:pt idx="9">
                  <c:v>32</c:v>
                </c:pt>
                <c:pt idx="10">
                  <c:v>40</c:v>
                </c:pt>
                <c:pt idx="11">
                  <c:v>50</c:v>
                </c:pt>
                <c:pt idx="12">
                  <c:v>65</c:v>
                </c:pt>
                <c:pt idx="13">
                  <c:v>80</c:v>
                </c:pt>
                <c:pt idx="14">
                  <c:v>100</c:v>
                </c:pt>
                <c:pt idx="15">
                  <c:v>125</c:v>
                </c:pt>
                <c:pt idx="16">
                  <c:v>150</c:v>
                </c:pt>
                <c:pt idx="17">
                  <c:v>175</c:v>
                </c:pt>
                <c:pt idx="18">
                  <c:v>200</c:v>
                </c:pt>
                <c:pt idx="19">
                  <c:v>225</c:v>
                </c:pt>
                <c:pt idx="20">
                  <c:v>250</c:v>
                </c:pt>
              </c:strCache>
            </c:strRef>
          </c:cat>
          <c:val>
            <c:numRef>
              <c:f>LambdaNy!$G$14:$G$34</c:f>
              <c:numCache>
                <c:formatCode>#,##0.000</c:formatCode>
                <c:ptCount val="21"/>
                <c:pt idx="0">
                  <c:v>0.14092855081967742</c:v>
                </c:pt>
                <c:pt idx="1">
                  <c:v>0.16599263456225721</c:v>
                </c:pt>
                <c:pt idx="2">
                  <c:v>0.17500531653686163</c:v>
                </c:pt>
                <c:pt idx="3">
                  <c:v>0.13522010622391101</c:v>
                </c:pt>
                <c:pt idx="4">
                  <c:v>0.15296308683185755</c:v>
                </c:pt>
                <c:pt idx="5">
                  <c:v>0.18026093262754814</c:v>
                </c:pt>
                <c:pt idx="7">
                  <c:v>0.17165262460198538</c:v>
                </c:pt>
                <c:pt idx="8">
                  <c:v>0.18128984567638198</c:v>
                </c:pt>
                <c:pt idx="9">
                  <c:v>0.19841753209760871</c:v>
                </c:pt>
                <c:pt idx="10">
                  <c:v>0.23186481061454017</c:v>
                </c:pt>
                <c:pt idx="11">
                  <c:v>0.22489169339325221</c:v>
                </c:pt>
                <c:pt idx="12">
                  <c:v>0.26593068673739234</c:v>
                </c:pt>
                <c:pt idx="13">
                  <c:v>0.29147615276622285</c:v>
                </c:pt>
                <c:pt idx="14">
                  <c:v>0.28741163177017603</c:v>
                </c:pt>
                <c:pt idx="15">
                  <c:v>0.28006787805534972</c:v>
                </c:pt>
                <c:pt idx="16">
                  <c:v>0.32010464945772799</c:v>
                </c:pt>
                <c:pt idx="17">
                  <c:v>0.32455626357045309</c:v>
                </c:pt>
                <c:pt idx="18">
                  <c:v>0.32900787768317813</c:v>
                </c:pt>
                <c:pt idx="19">
                  <c:v>0.34249346831519117</c:v>
                </c:pt>
                <c:pt idx="20">
                  <c:v>0.34991084861750216</c:v>
                </c:pt>
              </c:numCache>
            </c:numRef>
          </c:val>
        </c:ser>
        <c:ser>
          <c:idx val="5"/>
          <c:order val="5"/>
          <c:tx>
            <c:strRef>
              <c:f>LambdaNy!$N$50</c:f>
              <c:strCache>
                <c:ptCount val="1"/>
                <c:pt idx="0">
                  <c:v>Twinrør - Serie 3</c:v>
                </c:pt>
              </c:strCache>
            </c:strRef>
          </c:tx>
          <c:invertIfNegative val="0"/>
          <c:val>
            <c:numRef>
              <c:f>LambdaNy!$H$14:$H$34</c:f>
              <c:numCache>
                <c:formatCode>General</c:formatCode>
                <c:ptCount val="21"/>
                <c:pt idx="7" formatCode="#,##0.000">
                  <c:v>0.15006105419429713</c:v>
                </c:pt>
                <c:pt idx="8" formatCode="#,##0.000">
                  <c:v>0.15986689079137434</c:v>
                </c:pt>
                <c:pt idx="9" formatCode="#,##0.000">
                  <c:v>0.17564075042651078</c:v>
                </c:pt>
                <c:pt idx="10" formatCode="#,##0.000">
                  <c:v>0.20059767215309668</c:v>
                </c:pt>
                <c:pt idx="11" formatCode="#,##0.000">
                  <c:v>0.19561967201044714</c:v>
                </c:pt>
                <c:pt idx="12" formatCode="#,##0.000">
                  <c:v>0.2224996970075673</c:v>
                </c:pt>
                <c:pt idx="13" formatCode="#,##0.000">
                  <c:v>0.23709414541917431</c:v>
                </c:pt>
                <c:pt idx="14" formatCode="#,##0.000">
                  <c:v>0.23450082235552314</c:v>
                </c:pt>
                <c:pt idx="15" formatCode="#,##0.000">
                  <c:v>0.22671102990299616</c:v>
                </c:pt>
                <c:pt idx="16" formatCode="#,##0.000">
                  <c:v>0.25700622545976187</c:v>
                </c:pt>
                <c:pt idx="17" formatCode="#,##0.000">
                  <c:v>0.2607346101328597</c:v>
                </c:pt>
                <c:pt idx="18" formatCode="#,##0.000">
                  <c:v>0.26446722658537403</c:v>
                </c:pt>
                <c:pt idx="19" formatCode="#,##0.000">
                  <c:v>0.25520569962757572</c:v>
                </c:pt>
                <c:pt idx="20" formatCode="#,##0.000">
                  <c:v>0.26034729279167762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5093504"/>
        <c:axId val="245095424"/>
      </c:barChart>
      <c:catAx>
        <c:axId val="245093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/>
                </a:pPr>
                <a:r>
                  <a:rPr lang="en-US" sz="1100" b="0"/>
                  <a:t>Nominel rørdiameter</a:t>
                </a:r>
              </a:p>
            </c:rich>
          </c:tx>
          <c:layout>
            <c:manualLayout>
              <c:xMode val="edge"/>
              <c:yMode val="edge"/>
              <c:x val="0.43116760575637558"/>
              <c:y val="0.9254702554946077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45095424"/>
        <c:crosses val="autoZero"/>
        <c:auto val="1"/>
        <c:lblAlgn val="ctr"/>
        <c:lblOffset val="100"/>
        <c:noMultiLvlLbl val="0"/>
      </c:catAx>
      <c:valAx>
        <c:axId val="245095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 b="0"/>
                </a:pPr>
                <a:r>
                  <a:rPr lang="en-US" sz="1200" b="0"/>
                  <a:t>Varmetabsfaktorer W/mK</a:t>
                </a:r>
              </a:p>
            </c:rich>
          </c:tx>
          <c:layout>
            <c:manualLayout>
              <c:xMode val="edge"/>
              <c:yMode val="edge"/>
              <c:x val="8.7693954730442615E-4"/>
              <c:y val="0.27663525455872867"/>
            </c:manualLayout>
          </c:layout>
          <c:overlay val="0"/>
        </c:title>
        <c:numFmt formatCode="#,##0.00" sourceLinked="0"/>
        <c:majorTickMark val="out"/>
        <c:minorTickMark val="none"/>
        <c:tickLblPos val="nextTo"/>
        <c:crossAx val="2450935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26204881937504"/>
          <c:y val="0.13560407565731"/>
          <c:w val="0.18446838310206568"/>
          <c:h val="0.40352381005372928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/>
            </a:pPr>
            <a:r>
              <a:rPr lang="en-US" sz="1400" b="0"/>
              <a:t>Twinrør, serie 1 trendlinje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319685039370078"/>
          <c:y val="0.13936351706036745"/>
          <c:w val="0.76252449693788271"/>
          <c:h val="0.707619568387284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og"/>
            <c:dispRSqr val="0"/>
            <c:dispEq val="1"/>
            <c:trendlineLbl>
              <c:layout>
                <c:manualLayout>
                  <c:x val="-6.0896981627296586E-2"/>
                  <c:y val="0.39304389034703996"/>
                </c:manualLayout>
              </c:layout>
              <c:numFmt formatCode="General" sourceLinked="0"/>
            </c:trendlineLbl>
          </c:trendline>
          <c:xVal>
            <c:numRef>
              <c:f>LambdaNy!$B$21:$B$32</c:f>
              <c:numCache>
                <c:formatCode>General</c:formatCode>
                <c:ptCount val="12"/>
                <c:pt idx="0">
                  <c:v>20</c:v>
                </c:pt>
                <c:pt idx="1">
                  <c:v>25</c:v>
                </c:pt>
                <c:pt idx="2">
                  <c:v>32</c:v>
                </c:pt>
                <c:pt idx="3">
                  <c:v>40</c:v>
                </c:pt>
                <c:pt idx="4">
                  <c:v>50</c:v>
                </c:pt>
                <c:pt idx="5">
                  <c:v>65</c:v>
                </c:pt>
                <c:pt idx="6">
                  <c:v>80</c:v>
                </c:pt>
                <c:pt idx="7">
                  <c:v>100</c:v>
                </c:pt>
                <c:pt idx="8">
                  <c:v>125</c:v>
                </c:pt>
                <c:pt idx="9">
                  <c:v>150</c:v>
                </c:pt>
                <c:pt idx="10">
                  <c:v>175</c:v>
                </c:pt>
                <c:pt idx="11">
                  <c:v>200</c:v>
                </c:pt>
              </c:numCache>
            </c:numRef>
          </c:xVal>
          <c:yVal>
            <c:numRef>
              <c:f>LambdaNy!$F$21:$F$32</c:f>
              <c:numCache>
                <c:formatCode>#,##0.000</c:formatCode>
                <c:ptCount val="12"/>
                <c:pt idx="0">
                  <c:v>0.1963896111845444</c:v>
                </c:pt>
                <c:pt idx="1">
                  <c:v>0.21512812223855471</c:v>
                </c:pt>
                <c:pt idx="2">
                  <c:v>0.2343230181657168</c:v>
                </c:pt>
                <c:pt idx="3">
                  <c:v>0.28547404028518941</c:v>
                </c:pt>
                <c:pt idx="4">
                  <c:v>0.27257088262339041</c:v>
                </c:pt>
                <c:pt idx="5">
                  <c:v>0.32996281967022989</c:v>
                </c:pt>
                <c:pt idx="6">
                  <c:v>0.38275424116881268</c:v>
                </c:pt>
                <c:pt idx="7">
                  <c:v>0.37971432652762532</c:v>
                </c:pt>
                <c:pt idx="8">
                  <c:v>0.36537667459427914</c:v>
                </c:pt>
                <c:pt idx="9">
                  <c:v>0.42662110037078782</c:v>
                </c:pt>
                <c:pt idx="10">
                  <c:v>0.44598516718332604</c:v>
                </c:pt>
                <c:pt idx="11">
                  <c:v>0.46534923399586425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773824"/>
        <c:axId val="245775744"/>
      </c:scatterChart>
      <c:valAx>
        <c:axId val="245773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/>
                </a:pPr>
                <a:r>
                  <a:rPr lang="en-US" sz="1100" b="0"/>
                  <a:t>Nominel rørdiameter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45775744"/>
        <c:crosses val="autoZero"/>
        <c:crossBetween val="midCat"/>
      </c:valAx>
      <c:valAx>
        <c:axId val="245775744"/>
        <c:scaling>
          <c:orientation val="minMax"/>
          <c:max val="0.5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0"/>
                </a:pPr>
                <a:r>
                  <a:rPr lang="en-US" sz="1100" b="0"/>
                  <a:t>Lambda-værdi W/mK</a:t>
                </a:r>
              </a:p>
            </c:rich>
          </c:tx>
          <c:layout>
            <c:manualLayout>
              <c:xMode val="edge"/>
              <c:yMode val="edge"/>
              <c:x val="1.5472222222222222E-2"/>
              <c:y val="0.24893700787401574"/>
            </c:manualLayout>
          </c:layout>
          <c:overlay val="0"/>
        </c:title>
        <c:numFmt formatCode="#,##0.00" sourceLinked="0"/>
        <c:majorTickMark val="out"/>
        <c:minorTickMark val="none"/>
        <c:tickLblPos val="nextTo"/>
        <c:crossAx val="2457738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/>
            </a:pPr>
            <a:r>
              <a:rPr lang="en-US" sz="1400" b="0"/>
              <a:t>Twinrør, serie 2</a:t>
            </a:r>
            <a:r>
              <a:rPr lang="en-US" sz="1400" b="0" baseline="0"/>
              <a:t> trendlinje</a:t>
            </a:r>
            <a:endParaRPr lang="en-US" sz="1400" b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319685039370078"/>
          <c:y val="0.13936351706036745"/>
          <c:w val="0.76252449693788271"/>
          <c:h val="0.707619568387284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og"/>
            <c:dispRSqr val="0"/>
            <c:dispEq val="1"/>
            <c:trendlineLbl>
              <c:layout>
                <c:manualLayout>
                  <c:x val="-6.0896981627296586E-2"/>
                  <c:y val="0.22598498104403617"/>
                </c:manualLayout>
              </c:layout>
              <c:numFmt formatCode="General" sourceLinked="0"/>
            </c:trendlineLbl>
          </c:trendline>
          <c:xVal>
            <c:numRef>
              <c:f>LambdaNy!$B$21:$B$32</c:f>
              <c:numCache>
                <c:formatCode>General</c:formatCode>
                <c:ptCount val="12"/>
                <c:pt idx="0">
                  <c:v>20</c:v>
                </c:pt>
                <c:pt idx="1">
                  <c:v>25</c:v>
                </c:pt>
                <c:pt idx="2">
                  <c:v>32</c:v>
                </c:pt>
                <c:pt idx="3">
                  <c:v>40</c:v>
                </c:pt>
                <c:pt idx="4">
                  <c:v>50</c:v>
                </c:pt>
                <c:pt idx="5">
                  <c:v>65</c:v>
                </c:pt>
                <c:pt idx="6">
                  <c:v>80</c:v>
                </c:pt>
                <c:pt idx="7">
                  <c:v>100</c:v>
                </c:pt>
                <c:pt idx="8">
                  <c:v>125</c:v>
                </c:pt>
                <c:pt idx="9">
                  <c:v>150</c:v>
                </c:pt>
                <c:pt idx="10">
                  <c:v>175</c:v>
                </c:pt>
                <c:pt idx="11">
                  <c:v>200</c:v>
                </c:pt>
              </c:numCache>
            </c:numRef>
          </c:xVal>
          <c:yVal>
            <c:numRef>
              <c:f>LambdaNy!$G$21:$G$32</c:f>
              <c:numCache>
                <c:formatCode>#,##0.000</c:formatCode>
                <c:ptCount val="12"/>
                <c:pt idx="0">
                  <c:v>0.17165262460198538</c:v>
                </c:pt>
                <c:pt idx="1">
                  <c:v>0.18128984567638198</c:v>
                </c:pt>
                <c:pt idx="2">
                  <c:v>0.19841753209760871</c:v>
                </c:pt>
                <c:pt idx="3">
                  <c:v>0.23186481061454017</c:v>
                </c:pt>
                <c:pt idx="4">
                  <c:v>0.22489169339325221</c:v>
                </c:pt>
                <c:pt idx="5">
                  <c:v>0.26593068673739234</c:v>
                </c:pt>
                <c:pt idx="6">
                  <c:v>0.29147615276622285</c:v>
                </c:pt>
                <c:pt idx="7">
                  <c:v>0.28741163177017603</c:v>
                </c:pt>
                <c:pt idx="8">
                  <c:v>0.28006787805534972</c:v>
                </c:pt>
                <c:pt idx="9">
                  <c:v>0.32010464945772799</c:v>
                </c:pt>
                <c:pt idx="10">
                  <c:v>0.32455626357045309</c:v>
                </c:pt>
                <c:pt idx="11">
                  <c:v>0.32900787768317813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819264"/>
        <c:axId val="247660544"/>
      </c:scatterChart>
      <c:valAx>
        <c:axId val="245819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/>
                </a:pPr>
                <a:r>
                  <a:rPr lang="en-US" sz="1100" b="0"/>
                  <a:t>Nominel rørdiameter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47660544"/>
        <c:crosses val="autoZero"/>
        <c:crossBetween val="midCat"/>
      </c:valAx>
      <c:valAx>
        <c:axId val="247660544"/>
        <c:scaling>
          <c:orientation val="minMax"/>
          <c:max val="0.5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0"/>
                </a:pPr>
                <a:r>
                  <a:rPr lang="en-US" sz="1100" b="0"/>
                  <a:t>Lambda-værdi W/mK</a:t>
                </a:r>
              </a:p>
            </c:rich>
          </c:tx>
          <c:layout>
            <c:manualLayout>
              <c:xMode val="edge"/>
              <c:yMode val="edge"/>
              <c:x val="1.5472222222222222E-2"/>
              <c:y val="0.24893700787401574"/>
            </c:manualLayout>
          </c:layout>
          <c:overlay val="0"/>
        </c:title>
        <c:numFmt formatCode="#,##0.00" sourceLinked="0"/>
        <c:majorTickMark val="out"/>
        <c:minorTickMark val="none"/>
        <c:tickLblPos val="nextTo"/>
        <c:crossAx val="2458192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/>
            </a:pPr>
            <a:r>
              <a:rPr lang="en-US" sz="1400" b="0"/>
              <a:t>Twinrør, serie 3 trendlinje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319685039370078"/>
          <c:y val="0.13936351706036745"/>
          <c:w val="0.76252449693788271"/>
          <c:h val="0.707619568387284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og"/>
            <c:dispRSqr val="0"/>
            <c:dispEq val="1"/>
            <c:trendlineLbl>
              <c:layout>
                <c:manualLayout>
                  <c:x val="-7.7785870516185476E-2"/>
                  <c:y val="0.13635644502770486"/>
                </c:manualLayout>
              </c:layout>
              <c:numFmt formatCode="General" sourceLinked="0"/>
            </c:trendlineLbl>
          </c:trendline>
          <c:xVal>
            <c:numRef>
              <c:f>LambdaNy!$B$21:$B$32</c:f>
              <c:numCache>
                <c:formatCode>General</c:formatCode>
                <c:ptCount val="12"/>
                <c:pt idx="0">
                  <c:v>20</c:v>
                </c:pt>
                <c:pt idx="1">
                  <c:v>25</c:v>
                </c:pt>
                <c:pt idx="2">
                  <c:v>32</c:v>
                </c:pt>
                <c:pt idx="3">
                  <c:v>40</c:v>
                </c:pt>
                <c:pt idx="4">
                  <c:v>50</c:v>
                </c:pt>
                <c:pt idx="5">
                  <c:v>65</c:v>
                </c:pt>
                <c:pt idx="6">
                  <c:v>80</c:v>
                </c:pt>
                <c:pt idx="7">
                  <c:v>100</c:v>
                </c:pt>
                <c:pt idx="8">
                  <c:v>125</c:v>
                </c:pt>
                <c:pt idx="9">
                  <c:v>150</c:v>
                </c:pt>
                <c:pt idx="10">
                  <c:v>175</c:v>
                </c:pt>
                <c:pt idx="11">
                  <c:v>200</c:v>
                </c:pt>
              </c:numCache>
            </c:numRef>
          </c:xVal>
          <c:yVal>
            <c:numRef>
              <c:f>LambdaNy!$H$21:$H$32</c:f>
              <c:numCache>
                <c:formatCode>#,##0.000</c:formatCode>
                <c:ptCount val="12"/>
                <c:pt idx="0">
                  <c:v>0.15006105419429713</c:v>
                </c:pt>
                <c:pt idx="1">
                  <c:v>0.15986689079137434</c:v>
                </c:pt>
                <c:pt idx="2">
                  <c:v>0.17564075042651078</c:v>
                </c:pt>
                <c:pt idx="3">
                  <c:v>0.20059767215309668</c:v>
                </c:pt>
                <c:pt idx="4">
                  <c:v>0.19561967201044714</c:v>
                </c:pt>
                <c:pt idx="5">
                  <c:v>0.2224996970075673</c:v>
                </c:pt>
                <c:pt idx="6">
                  <c:v>0.23709414541917431</c:v>
                </c:pt>
                <c:pt idx="7">
                  <c:v>0.23450082235552314</c:v>
                </c:pt>
                <c:pt idx="8">
                  <c:v>0.22671102990299616</c:v>
                </c:pt>
                <c:pt idx="9">
                  <c:v>0.25700622545976187</c:v>
                </c:pt>
                <c:pt idx="10">
                  <c:v>0.2607346101328597</c:v>
                </c:pt>
                <c:pt idx="11">
                  <c:v>0.26446722658537403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7678080"/>
        <c:axId val="247680000"/>
      </c:scatterChart>
      <c:valAx>
        <c:axId val="24767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/>
                </a:pPr>
                <a:r>
                  <a:rPr lang="en-US" sz="1100" b="0"/>
                  <a:t>Nominel rørdiameter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47680000"/>
        <c:crosses val="autoZero"/>
        <c:crossBetween val="midCat"/>
      </c:valAx>
      <c:valAx>
        <c:axId val="247680000"/>
        <c:scaling>
          <c:orientation val="minMax"/>
          <c:max val="0.5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0"/>
                </a:pPr>
                <a:r>
                  <a:rPr lang="en-US" sz="1100" b="0"/>
                  <a:t>Lambda-værdi W/mK</a:t>
                </a:r>
              </a:p>
            </c:rich>
          </c:tx>
          <c:layout>
            <c:manualLayout>
              <c:xMode val="edge"/>
              <c:yMode val="edge"/>
              <c:x val="1.5472222222222222E-2"/>
              <c:y val="0.24893700787401574"/>
            </c:manualLayout>
          </c:layout>
          <c:overlay val="0"/>
        </c:title>
        <c:numFmt formatCode="#,##0.00" sourceLinked="0"/>
        <c:majorTickMark val="out"/>
        <c:minorTickMark val="none"/>
        <c:tickLblPos val="nextTo"/>
        <c:crossAx val="2476780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Style="combo" dx="14" fmlaLink="Index1" fmlaRange="Valg!$C$8:$C$11" sel="3" val="0"/>
</file>

<file path=xl/ctrlProps/ctrlProp2.xml><?xml version="1.0" encoding="utf-8"?>
<formControlPr xmlns="http://schemas.microsoft.com/office/spreadsheetml/2009/9/main" objectType="Drop" dropStyle="combo" dx="14" fmlaLink="Index2" fmlaRange="Valg!$C$14:$C$16" val="0"/>
</file>

<file path=xl/ctrlProps/ctrlProp3.xml><?xml version="1.0" encoding="utf-8"?>
<formControlPr xmlns="http://schemas.microsoft.com/office/spreadsheetml/2009/9/main" objectType="Drop" dropStyle="combo" dx="14" fmlaLink="Index3" fmlaRange="Valg!$C$80:$C$81" sel="2" val="0"/>
</file>

<file path=xl/ctrlProps/ctrlProp4.xml><?xml version="1.0" encoding="utf-8"?>
<formControlPr xmlns="http://schemas.microsoft.com/office/spreadsheetml/2009/9/main" objectType="Drop" dropStyle="combo" dx="14" fmlaLink="Index4" fmlaRange="Valg!$C$85:$C$86" sel="2" val="0"/>
</file>

<file path=xl/ctrlProps/ctrlProp5.xml><?xml version="1.0" encoding="utf-8"?>
<formControlPr xmlns="http://schemas.microsoft.com/office/spreadsheetml/2009/9/main" objectType="Drop" dropStyle="combo" dx="14" fmlaLink="Index5" fmlaRange="Valg!$C$90:$D$92" sel="3" val="0"/>
</file>

<file path=xl/ctrlProps/ctrlProp6.xml><?xml version="1.0" encoding="utf-8"?>
<formControlPr xmlns="http://schemas.microsoft.com/office/spreadsheetml/2009/9/main" objectType="Drop" dropStyle="combo" dx="14" fmlaLink="Index6" fmlaRange="Valg!$C$96:$C$97" val="0"/>
</file>

<file path=xl/ctrlProps/ctrlProp7.xml><?xml version="1.0" encoding="utf-8"?>
<formControlPr xmlns="http://schemas.microsoft.com/office/spreadsheetml/2009/9/main" objectType="Drop" dropStyle="combo" dx="14" fmlaLink="Index8" fmlaRange="Valg!$C$108:$C$113" sel="5" val="0"/>
</file>

<file path=xl/ctrlProps/ctrlProp8.xml><?xml version="1.0" encoding="utf-8"?>
<formControlPr xmlns="http://schemas.microsoft.com/office/spreadsheetml/2009/9/main" objectType="Drop" dropStyle="combo" dx="14" fmlaLink="Index7" fmlaRange="Valg!$C$103:$C$104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314325</xdr:colOff>
      <xdr:row>1</xdr:row>
      <xdr:rowOff>19050</xdr:rowOff>
    </xdr:from>
    <xdr:to>
      <xdr:col>15</xdr:col>
      <xdr:colOff>618803</xdr:colOff>
      <xdr:row>3</xdr:row>
      <xdr:rowOff>133539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48525" y="161925"/>
          <a:ext cx="1542728" cy="438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276225</xdr:colOff>
      <xdr:row>1</xdr:row>
      <xdr:rowOff>19050</xdr:rowOff>
    </xdr:from>
    <xdr:to>
      <xdr:col>23</xdr:col>
      <xdr:colOff>599753</xdr:colOff>
      <xdr:row>3</xdr:row>
      <xdr:rowOff>133539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0" y="161925"/>
          <a:ext cx="1542728" cy="43833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21</xdr:row>
          <xdr:rowOff>104775</xdr:rowOff>
        </xdr:from>
        <xdr:to>
          <xdr:col>3</xdr:col>
          <xdr:colOff>590550</xdr:colOff>
          <xdr:row>23</xdr:row>
          <xdr:rowOff>19050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21</xdr:row>
          <xdr:rowOff>104775</xdr:rowOff>
        </xdr:from>
        <xdr:to>
          <xdr:col>8</xdr:col>
          <xdr:colOff>66675</xdr:colOff>
          <xdr:row>23</xdr:row>
          <xdr:rowOff>19050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41</xdr:row>
          <xdr:rowOff>123825</xdr:rowOff>
        </xdr:from>
        <xdr:to>
          <xdr:col>4</xdr:col>
          <xdr:colOff>28575</xdr:colOff>
          <xdr:row>43</xdr:row>
          <xdr:rowOff>38100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41</xdr:row>
          <xdr:rowOff>123825</xdr:rowOff>
        </xdr:from>
        <xdr:to>
          <xdr:col>8</xdr:col>
          <xdr:colOff>28575</xdr:colOff>
          <xdr:row>43</xdr:row>
          <xdr:rowOff>38100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41</xdr:row>
          <xdr:rowOff>114300</xdr:rowOff>
        </xdr:from>
        <xdr:to>
          <xdr:col>12</xdr:col>
          <xdr:colOff>9525</xdr:colOff>
          <xdr:row>43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44</xdr:row>
          <xdr:rowOff>123825</xdr:rowOff>
        </xdr:from>
        <xdr:to>
          <xdr:col>4</xdr:col>
          <xdr:colOff>19050</xdr:colOff>
          <xdr:row>46</xdr:row>
          <xdr:rowOff>38100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39</xdr:row>
          <xdr:rowOff>123825</xdr:rowOff>
        </xdr:from>
        <xdr:to>
          <xdr:col>8</xdr:col>
          <xdr:colOff>38100</xdr:colOff>
          <xdr:row>41</xdr:row>
          <xdr:rowOff>38100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39</xdr:row>
          <xdr:rowOff>123825</xdr:rowOff>
        </xdr:from>
        <xdr:to>
          <xdr:col>4</xdr:col>
          <xdr:colOff>38100</xdr:colOff>
          <xdr:row>41</xdr:row>
          <xdr:rowOff>38100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457200</xdr:colOff>
      <xdr:row>1</xdr:row>
      <xdr:rowOff>19050</xdr:rowOff>
    </xdr:from>
    <xdr:to>
      <xdr:col>21</xdr:col>
      <xdr:colOff>171128</xdr:colOff>
      <xdr:row>3</xdr:row>
      <xdr:rowOff>133539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4225" y="161925"/>
          <a:ext cx="1542728" cy="43833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247649</xdr:colOff>
      <xdr:row>9</xdr:row>
      <xdr:rowOff>4761</xdr:rowOff>
    </xdr:from>
    <xdr:to>
      <xdr:col>18</xdr:col>
      <xdr:colOff>257175</xdr:colOff>
      <xdr:row>32</xdr:row>
      <xdr:rowOff>133349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647700</xdr:colOff>
      <xdr:row>9</xdr:row>
      <xdr:rowOff>90487</xdr:rowOff>
    </xdr:from>
    <xdr:to>
      <xdr:col>25</xdr:col>
      <xdr:colOff>419100</xdr:colOff>
      <xdr:row>28</xdr:row>
      <xdr:rowOff>119062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552450</xdr:colOff>
      <xdr:row>9</xdr:row>
      <xdr:rowOff>85725</xdr:rowOff>
    </xdr:from>
    <xdr:to>
      <xdr:col>32</xdr:col>
      <xdr:colOff>323850</xdr:colOff>
      <xdr:row>28</xdr:row>
      <xdr:rowOff>114300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533400</xdr:colOff>
      <xdr:row>9</xdr:row>
      <xdr:rowOff>95250</xdr:rowOff>
    </xdr:from>
    <xdr:to>
      <xdr:col>39</xdr:col>
      <xdr:colOff>304800</xdr:colOff>
      <xdr:row>28</xdr:row>
      <xdr:rowOff>123825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609600</xdr:colOff>
      <xdr:row>71</xdr:row>
      <xdr:rowOff>116244</xdr:rowOff>
    </xdr:from>
    <xdr:to>
      <xdr:col>16</xdr:col>
      <xdr:colOff>541758</xdr:colOff>
      <xdr:row>92</xdr:row>
      <xdr:rowOff>123230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0" y="13432194"/>
          <a:ext cx="7275933" cy="3712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</sheetPr>
  <dimension ref="A1:R162"/>
  <sheetViews>
    <sheetView workbookViewId="0">
      <selection activeCell="J9" sqref="J9"/>
    </sheetView>
  </sheetViews>
  <sheetFormatPr defaultRowHeight="11.25" x14ac:dyDescent="0.15"/>
  <cols>
    <col min="1" max="1" width="1.625" customWidth="1"/>
    <col min="2" max="16" width="8.125" customWidth="1"/>
    <col min="17" max="17" width="2.375" customWidth="1"/>
    <col min="18" max="18" width="2.25" customWidth="1"/>
  </cols>
  <sheetData>
    <row r="1" spans="1:18" x14ac:dyDescent="0.15">
      <c r="A1" s="323"/>
      <c r="B1" s="323"/>
      <c r="C1" s="324"/>
      <c r="D1" s="324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</row>
    <row r="2" spans="1:18" ht="12.75" x14ac:dyDescent="0.2">
      <c r="A2" s="323"/>
      <c r="B2" s="325" t="s">
        <v>1</v>
      </c>
      <c r="C2" s="326"/>
      <c r="D2" s="326"/>
      <c r="E2" s="327"/>
      <c r="F2" s="327"/>
      <c r="G2" s="327"/>
      <c r="H2" s="327"/>
      <c r="I2" s="327"/>
      <c r="J2" s="327"/>
      <c r="K2" s="327"/>
      <c r="L2" s="327"/>
      <c r="M2" s="327"/>
      <c r="N2" s="349"/>
      <c r="O2" s="349"/>
      <c r="P2" s="350" t="s">
        <v>447</v>
      </c>
      <c r="Q2" s="323"/>
      <c r="R2" s="323"/>
    </row>
    <row r="3" spans="1:18" ht="12.75" x14ac:dyDescent="0.2">
      <c r="A3" s="323"/>
      <c r="B3" s="328" t="s">
        <v>0</v>
      </c>
      <c r="C3" s="329"/>
      <c r="D3" s="329"/>
      <c r="E3" s="329"/>
      <c r="F3" s="329"/>
      <c r="G3" s="329"/>
      <c r="H3" s="329"/>
      <c r="I3" s="348"/>
      <c r="J3" s="329"/>
      <c r="K3" s="329"/>
      <c r="L3" s="329"/>
      <c r="M3" s="329"/>
      <c r="N3" s="351"/>
      <c r="O3" s="351"/>
      <c r="P3" s="352" t="s">
        <v>438</v>
      </c>
      <c r="Q3" s="323"/>
      <c r="R3" s="323"/>
    </row>
    <row r="4" spans="1:18" x14ac:dyDescent="0.15">
      <c r="A4" s="323"/>
      <c r="B4" s="330" t="s">
        <v>238</v>
      </c>
      <c r="C4" s="331"/>
      <c r="D4" s="331"/>
      <c r="E4" s="331"/>
      <c r="F4" s="331"/>
      <c r="G4" s="331"/>
      <c r="H4" s="331"/>
      <c r="I4" s="346" t="str">
        <f>$P$2</f>
        <v>Version 2015-07-29</v>
      </c>
      <c r="J4" s="331"/>
      <c r="K4" s="331"/>
      <c r="L4" s="331"/>
      <c r="M4" s="345"/>
      <c r="N4" s="353"/>
      <c r="O4" s="353"/>
      <c r="P4" s="354"/>
      <c r="Q4" s="323"/>
      <c r="R4" s="323"/>
    </row>
    <row r="5" spans="1:18" x14ac:dyDescent="0.15">
      <c r="A5" s="323"/>
      <c r="B5" s="323"/>
      <c r="C5" s="324"/>
      <c r="D5" s="324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32"/>
      <c r="Q5" s="323"/>
      <c r="R5" s="323"/>
    </row>
    <row r="6" spans="1:18" x14ac:dyDescent="0.15">
      <c r="A6" s="323"/>
      <c r="B6" s="333" t="s">
        <v>351</v>
      </c>
      <c r="C6" s="334"/>
      <c r="D6" s="334"/>
      <c r="E6" s="334"/>
      <c r="F6" s="334"/>
      <c r="G6" s="334"/>
      <c r="H6" s="334"/>
      <c r="I6" s="335"/>
      <c r="J6" s="334"/>
      <c r="K6" s="334"/>
      <c r="L6" s="334"/>
      <c r="M6" s="334"/>
      <c r="N6" s="334"/>
      <c r="O6" s="334"/>
      <c r="P6" s="343"/>
      <c r="Q6" s="323"/>
      <c r="R6" s="323"/>
    </row>
    <row r="7" spans="1:18" x14ac:dyDescent="0.15">
      <c r="A7" s="323"/>
      <c r="B7" s="323"/>
      <c r="C7" s="324"/>
      <c r="D7" s="324"/>
      <c r="E7" s="323"/>
      <c r="F7" s="323"/>
      <c r="G7" s="323"/>
      <c r="H7" s="323"/>
      <c r="I7" s="323"/>
      <c r="J7" s="323"/>
      <c r="K7" s="323"/>
      <c r="L7" s="323"/>
      <c r="M7" s="323"/>
      <c r="N7" s="323"/>
      <c r="O7" s="323"/>
      <c r="P7" s="323"/>
      <c r="Q7" s="323"/>
      <c r="R7" s="323"/>
    </row>
    <row r="8" spans="1:18" x14ac:dyDescent="0.15">
      <c r="A8" s="323"/>
      <c r="B8" s="336" t="s">
        <v>449</v>
      </c>
      <c r="C8" s="324"/>
      <c r="D8" s="324"/>
      <c r="E8" s="323"/>
      <c r="F8" s="323"/>
      <c r="G8" s="323"/>
      <c r="H8" s="323"/>
      <c r="I8" s="323"/>
      <c r="J8" s="323"/>
      <c r="K8" s="323"/>
      <c r="L8" s="323"/>
      <c r="M8" s="323"/>
      <c r="N8" s="323"/>
      <c r="O8" s="323"/>
      <c r="P8" s="323"/>
      <c r="Q8" s="323"/>
      <c r="R8" s="323"/>
    </row>
    <row r="9" spans="1:18" x14ac:dyDescent="0.15">
      <c r="A9" s="323"/>
      <c r="B9" s="336" t="s">
        <v>448</v>
      </c>
      <c r="C9" s="324"/>
      <c r="D9" s="324"/>
      <c r="E9" s="323"/>
      <c r="F9" s="323"/>
      <c r="G9" s="323"/>
      <c r="H9" s="323"/>
      <c r="I9" s="323"/>
      <c r="J9" s="323"/>
      <c r="K9" s="323"/>
      <c r="L9" s="323"/>
      <c r="M9" s="323"/>
      <c r="N9" s="323"/>
      <c r="O9" s="323"/>
      <c r="P9" s="323"/>
      <c r="Q9" s="323"/>
      <c r="R9" s="323"/>
    </row>
    <row r="10" spans="1:18" x14ac:dyDescent="0.15">
      <c r="A10" s="323"/>
      <c r="B10" s="338"/>
      <c r="C10" s="324"/>
      <c r="D10" s="324"/>
      <c r="E10" s="323"/>
      <c r="F10" s="323"/>
      <c r="G10" s="323"/>
      <c r="H10" s="323"/>
      <c r="I10" s="323"/>
      <c r="J10" s="323"/>
      <c r="K10" s="323"/>
      <c r="L10" s="323"/>
      <c r="M10" s="323"/>
      <c r="N10" s="323"/>
      <c r="O10" s="323"/>
      <c r="P10" s="323"/>
      <c r="Q10" s="323"/>
      <c r="R10" s="323"/>
    </row>
    <row r="11" spans="1:18" x14ac:dyDescent="0.15">
      <c r="A11" s="323"/>
      <c r="B11" s="338" t="s">
        <v>437</v>
      </c>
      <c r="C11" s="337"/>
      <c r="D11" s="324"/>
      <c r="E11" s="323"/>
      <c r="F11" s="323"/>
      <c r="G11" s="323"/>
      <c r="H11" s="323"/>
      <c r="I11" s="323"/>
      <c r="J11" s="323"/>
      <c r="K11" s="323"/>
      <c r="L11" s="323"/>
      <c r="M11" s="323"/>
      <c r="N11" s="323"/>
      <c r="O11" s="323"/>
      <c r="P11" s="337"/>
      <c r="Q11" s="323"/>
      <c r="R11" s="323"/>
    </row>
    <row r="12" spans="1:18" x14ac:dyDescent="0.15">
      <c r="A12" s="323"/>
      <c r="B12" s="338" t="s">
        <v>331</v>
      </c>
      <c r="C12" s="337"/>
      <c r="D12" s="324"/>
      <c r="E12" s="323"/>
      <c r="F12" s="323"/>
      <c r="G12" s="323"/>
      <c r="H12" s="323"/>
      <c r="I12" s="323"/>
      <c r="J12" s="323"/>
      <c r="K12" s="323"/>
      <c r="L12" s="323"/>
      <c r="M12" s="323"/>
      <c r="N12" s="323"/>
      <c r="O12" s="323"/>
      <c r="P12" s="337"/>
      <c r="Q12" s="323"/>
      <c r="R12" s="323"/>
    </row>
    <row r="13" spans="1:18" x14ac:dyDescent="0.15">
      <c r="A13" s="323"/>
      <c r="B13" s="338"/>
      <c r="C13" s="337"/>
      <c r="D13" s="324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O13" s="323"/>
      <c r="P13" s="337"/>
      <c r="Q13" s="323"/>
      <c r="R13" s="323"/>
    </row>
    <row r="14" spans="1:18" x14ac:dyDescent="0.15">
      <c r="A14" s="323"/>
      <c r="B14" s="338" t="s">
        <v>332</v>
      </c>
      <c r="C14" s="337"/>
      <c r="D14" s="324"/>
      <c r="E14" s="323"/>
      <c r="F14" s="323"/>
      <c r="G14" s="323"/>
      <c r="H14" s="323"/>
      <c r="I14" s="323"/>
      <c r="J14" s="323"/>
      <c r="K14" s="323"/>
      <c r="L14" s="323"/>
      <c r="M14" s="323"/>
      <c r="N14" s="323"/>
      <c r="O14" s="323"/>
      <c r="P14" s="337"/>
      <c r="Q14" s="323"/>
      <c r="R14" s="323"/>
    </row>
    <row r="15" spans="1:18" x14ac:dyDescent="0.15">
      <c r="A15" s="323"/>
      <c r="B15" s="338" t="s">
        <v>333</v>
      </c>
      <c r="C15" s="337"/>
      <c r="D15" s="324"/>
      <c r="E15" s="323"/>
      <c r="F15" s="323"/>
      <c r="G15" s="323"/>
      <c r="H15" s="323"/>
      <c r="I15" s="323"/>
      <c r="J15" s="323"/>
      <c r="K15" s="323"/>
      <c r="L15" s="323"/>
      <c r="M15" s="323"/>
      <c r="N15" s="323"/>
      <c r="O15" s="323"/>
      <c r="P15" s="337"/>
      <c r="Q15" s="323"/>
      <c r="R15" s="323"/>
    </row>
    <row r="16" spans="1:18" x14ac:dyDescent="0.15">
      <c r="A16" s="323"/>
      <c r="B16" s="338" t="s">
        <v>334</v>
      </c>
      <c r="C16" s="337"/>
      <c r="D16" s="324"/>
      <c r="E16" s="323"/>
      <c r="F16" s="323"/>
      <c r="G16" s="323"/>
      <c r="H16" s="323"/>
      <c r="I16" s="323"/>
      <c r="J16" s="323"/>
      <c r="K16" s="323"/>
      <c r="L16" s="323"/>
      <c r="M16" s="323"/>
      <c r="N16" s="323"/>
      <c r="O16" s="323"/>
      <c r="P16" s="337"/>
      <c r="Q16" s="323"/>
      <c r="R16" s="323"/>
    </row>
    <row r="17" spans="1:18" x14ac:dyDescent="0.15">
      <c r="A17" s="323"/>
      <c r="B17" s="338"/>
      <c r="C17" s="337"/>
      <c r="D17" s="324"/>
      <c r="E17" s="323"/>
      <c r="F17" s="323"/>
      <c r="G17" s="323"/>
      <c r="H17" s="323"/>
      <c r="I17" s="323"/>
      <c r="J17" s="323"/>
      <c r="K17" s="323"/>
      <c r="L17" s="323"/>
      <c r="M17" s="323"/>
      <c r="N17" s="323"/>
      <c r="O17" s="323"/>
      <c r="P17" s="337"/>
      <c r="Q17" s="323"/>
      <c r="R17" s="323"/>
    </row>
    <row r="18" spans="1:18" x14ac:dyDescent="0.15">
      <c r="A18" s="323"/>
      <c r="B18" s="339" t="s">
        <v>335</v>
      </c>
      <c r="C18" s="337"/>
      <c r="D18" s="324"/>
      <c r="E18" s="323"/>
      <c r="F18" s="323"/>
      <c r="G18" s="323"/>
      <c r="H18" s="323"/>
      <c r="I18" s="323"/>
      <c r="J18" s="323"/>
      <c r="K18" s="323"/>
      <c r="L18" s="323"/>
      <c r="M18" s="323"/>
      <c r="N18" s="323"/>
      <c r="O18" s="323"/>
      <c r="P18" s="337"/>
      <c r="Q18" s="323"/>
      <c r="R18" s="323"/>
    </row>
    <row r="19" spans="1:18" x14ac:dyDescent="0.15">
      <c r="A19" s="323"/>
      <c r="B19" s="338" t="s">
        <v>336</v>
      </c>
      <c r="C19" s="337"/>
      <c r="D19" s="324"/>
      <c r="E19" s="323"/>
      <c r="F19" s="323"/>
      <c r="G19" s="323"/>
      <c r="H19" s="323"/>
      <c r="I19" s="323"/>
      <c r="J19" s="323"/>
      <c r="K19" s="323"/>
      <c r="L19" s="323"/>
      <c r="M19" s="323"/>
      <c r="N19" s="323"/>
      <c r="O19" s="323"/>
      <c r="P19" s="337"/>
      <c r="Q19" s="323"/>
      <c r="R19" s="323"/>
    </row>
    <row r="20" spans="1:18" x14ac:dyDescent="0.15">
      <c r="A20" s="323"/>
      <c r="B20" s="338"/>
      <c r="C20" s="337"/>
      <c r="D20" s="324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23"/>
      <c r="P20" s="337"/>
      <c r="Q20" s="323"/>
      <c r="R20" s="323"/>
    </row>
    <row r="21" spans="1:18" x14ac:dyDescent="0.15">
      <c r="A21" s="323"/>
      <c r="B21" s="338" t="s">
        <v>352</v>
      </c>
      <c r="C21" s="337"/>
      <c r="D21" s="324"/>
      <c r="E21" s="323"/>
      <c r="F21" s="323"/>
      <c r="G21" s="323"/>
      <c r="H21" s="323"/>
      <c r="I21" s="323"/>
      <c r="J21" s="323"/>
      <c r="K21" s="323"/>
      <c r="L21" s="323"/>
      <c r="M21" s="323"/>
      <c r="N21" s="323"/>
      <c r="O21" s="323"/>
      <c r="P21" s="337"/>
      <c r="Q21" s="323"/>
      <c r="R21" s="323"/>
    </row>
    <row r="22" spans="1:18" x14ac:dyDescent="0.15">
      <c r="A22" s="323"/>
      <c r="B22" s="338" t="s">
        <v>353</v>
      </c>
      <c r="C22" s="337"/>
      <c r="D22" s="324"/>
      <c r="E22" s="323"/>
      <c r="F22" s="323"/>
      <c r="G22" s="323"/>
      <c r="H22" s="323"/>
      <c r="I22" s="323"/>
      <c r="J22" s="323"/>
      <c r="K22" s="323"/>
      <c r="L22" s="323"/>
      <c r="M22" s="323"/>
      <c r="N22" s="323"/>
      <c r="O22" s="323"/>
      <c r="P22" s="337"/>
      <c r="Q22" s="323"/>
      <c r="R22" s="323"/>
    </row>
    <row r="23" spans="1:18" x14ac:dyDescent="0.15">
      <c r="A23" s="323"/>
      <c r="B23" s="338" t="s">
        <v>354</v>
      </c>
      <c r="C23" s="337"/>
      <c r="D23" s="324"/>
      <c r="E23" s="323"/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37"/>
      <c r="Q23" s="323"/>
      <c r="R23" s="323"/>
    </row>
    <row r="24" spans="1:18" x14ac:dyDescent="0.15">
      <c r="A24" s="323"/>
      <c r="B24" s="338" t="s">
        <v>356</v>
      </c>
      <c r="C24" s="337"/>
      <c r="D24" s="324"/>
      <c r="E24" s="323"/>
      <c r="F24" s="323"/>
      <c r="G24" s="323"/>
      <c r="H24" s="323"/>
      <c r="I24" s="323"/>
      <c r="J24" s="323"/>
      <c r="K24" s="323"/>
      <c r="L24" s="323"/>
      <c r="M24" s="323"/>
      <c r="N24" s="323"/>
      <c r="O24" s="323"/>
      <c r="P24" s="337"/>
      <c r="Q24" s="323"/>
      <c r="R24" s="323"/>
    </row>
    <row r="25" spans="1:18" x14ac:dyDescent="0.15">
      <c r="A25" s="323"/>
      <c r="B25" s="338" t="s">
        <v>355</v>
      </c>
      <c r="C25" s="337"/>
      <c r="D25" s="324"/>
      <c r="E25" s="323"/>
      <c r="F25" s="323"/>
      <c r="G25" s="323"/>
      <c r="H25" s="323"/>
      <c r="I25" s="323"/>
      <c r="J25" s="323"/>
      <c r="K25" s="323"/>
      <c r="L25" s="323"/>
      <c r="M25" s="323"/>
      <c r="N25" s="323"/>
      <c r="O25" s="323"/>
      <c r="P25" s="337"/>
      <c r="Q25" s="323"/>
      <c r="R25" s="323"/>
    </row>
    <row r="26" spans="1:18" x14ac:dyDescent="0.15">
      <c r="A26" s="323"/>
      <c r="B26" s="338"/>
      <c r="C26" s="337"/>
      <c r="D26" s="324"/>
      <c r="E26" s="323"/>
      <c r="F26" s="323"/>
      <c r="G26" s="323"/>
      <c r="H26" s="323"/>
      <c r="I26" s="323"/>
      <c r="J26" s="323"/>
      <c r="K26" s="323"/>
      <c r="L26" s="323"/>
      <c r="M26" s="323"/>
      <c r="N26" s="323"/>
      <c r="O26" s="323"/>
      <c r="P26" s="337"/>
      <c r="Q26" s="323"/>
      <c r="R26" s="323"/>
    </row>
    <row r="27" spans="1:18" x14ac:dyDescent="0.15">
      <c r="A27" s="323"/>
      <c r="B27" s="338" t="s">
        <v>357</v>
      </c>
      <c r="C27" s="337"/>
      <c r="D27" s="324"/>
      <c r="E27" s="323"/>
      <c r="F27" s="323"/>
      <c r="G27" s="323"/>
      <c r="H27" s="323"/>
      <c r="I27" s="323"/>
      <c r="J27" s="323"/>
      <c r="K27" s="323"/>
      <c r="L27" s="323"/>
      <c r="M27" s="323"/>
      <c r="N27" s="323"/>
      <c r="O27" s="323"/>
      <c r="P27" s="337"/>
      <c r="Q27" s="323"/>
      <c r="R27" s="323"/>
    </row>
    <row r="28" spans="1:18" x14ac:dyDescent="0.15">
      <c r="A28" s="323"/>
      <c r="B28" s="338"/>
      <c r="C28" s="337"/>
      <c r="D28" s="324"/>
      <c r="E28" s="323"/>
      <c r="F28" s="323"/>
      <c r="G28" s="323"/>
      <c r="H28" s="323"/>
      <c r="I28" s="323"/>
      <c r="J28" s="323"/>
      <c r="K28" s="323"/>
      <c r="L28" s="323"/>
      <c r="M28" s="323"/>
      <c r="N28" s="323"/>
      <c r="O28" s="323"/>
      <c r="P28" s="337"/>
      <c r="Q28" s="323"/>
      <c r="R28" s="323"/>
    </row>
    <row r="29" spans="1:18" x14ac:dyDescent="0.15">
      <c r="A29" s="323"/>
      <c r="B29" s="338" t="s">
        <v>337</v>
      </c>
      <c r="C29" s="337"/>
      <c r="D29" s="324"/>
      <c r="E29" s="323"/>
      <c r="F29" s="323"/>
      <c r="G29" s="323"/>
      <c r="H29" s="323"/>
      <c r="I29" s="323"/>
      <c r="J29" s="323"/>
      <c r="K29" s="323"/>
      <c r="L29" s="323"/>
      <c r="M29" s="323"/>
      <c r="N29" s="323"/>
      <c r="O29" s="323"/>
      <c r="P29" s="337"/>
      <c r="Q29" s="323"/>
      <c r="R29" s="323"/>
    </row>
    <row r="30" spans="1:18" x14ac:dyDescent="0.15">
      <c r="A30" s="323"/>
      <c r="B30" s="338" t="s">
        <v>338</v>
      </c>
      <c r="C30" s="337"/>
      <c r="D30" s="324"/>
      <c r="E30" s="323"/>
      <c r="F30" s="323"/>
      <c r="G30" s="323"/>
      <c r="H30" s="323"/>
      <c r="I30" s="323"/>
      <c r="J30" s="323"/>
      <c r="K30" s="323"/>
      <c r="L30" s="323"/>
      <c r="M30" s="323"/>
      <c r="N30" s="323"/>
      <c r="O30" s="323"/>
      <c r="P30" s="337"/>
      <c r="Q30" s="323"/>
      <c r="R30" s="323"/>
    </row>
    <row r="31" spans="1:18" x14ac:dyDescent="0.15">
      <c r="A31" s="323"/>
      <c r="B31" s="338"/>
      <c r="C31" s="337"/>
      <c r="D31" s="324"/>
      <c r="E31" s="323"/>
      <c r="F31" s="323"/>
      <c r="G31" s="323"/>
      <c r="H31" s="323"/>
      <c r="I31" s="323"/>
      <c r="J31" s="323"/>
      <c r="K31" s="323"/>
      <c r="L31" s="323"/>
      <c r="M31" s="323"/>
      <c r="N31" s="323"/>
      <c r="O31" s="323"/>
      <c r="P31" s="337"/>
      <c r="Q31" s="323"/>
      <c r="R31" s="323"/>
    </row>
    <row r="32" spans="1:18" x14ac:dyDescent="0.15">
      <c r="A32" s="323"/>
      <c r="B32" s="338" t="s">
        <v>339</v>
      </c>
      <c r="C32" s="337"/>
      <c r="D32" s="324"/>
      <c r="E32" s="323"/>
      <c r="F32" s="323"/>
      <c r="G32" s="323"/>
      <c r="H32" s="323"/>
      <c r="I32" s="323"/>
      <c r="J32" s="323"/>
      <c r="K32" s="323"/>
      <c r="L32" s="323"/>
      <c r="M32" s="323"/>
      <c r="N32" s="323"/>
      <c r="O32" s="323"/>
      <c r="P32" s="337"/>
      <c r="Q32" s="323"/>
      <c r="R32" s="323"/>
    </row>
    <row r="33" spans="1:18" x14ac:dyDescent="0.15">
      <c r="A33" s="323"/>
      <c r="B33" s="338"/>
      <c r="C33" s="337"/>
      <c r="D33" s="324"/>
      <c r="E33" s="323"/>
      <c r="F33" s="323"/>
      <c r="G33" s="323"/>
      <c r="H33" s="323"/>
      <c r="I33" s="323"/>
      <c r="J33" s="323"/>
      <c r="K33" s="323"/>
      <c r="L33" s="323"/>
      <c r="M33" s="323"/>
      <c r="N33" s="323"/>
      <c r="O33" s="323"/>
      <c r="P33" s="337"/>
      <c r="Q33" s="323"/>
      <c r="R33" s="323"/>
    </row>
    <row r="34" spans="1:18" x14ac:dyDescent="0.15">
      <c r="A34" s="323"/>
      <c r="B34" s="338" t="s">
        <v>340</v>
      </c>
      <c r="C34" s="337"/>
      <c r="D34" s="324"/>
      <c r="E34" s="323"/>
      <c r="F34" s="323"/>
      <c r="G34" s="323"/>
      <c r="H34" s="323"/>
      <c r="I34" s="323"/>
      <c r="J34" s="323"/>
      <c r="K34" s="323"/>
      <c r="L34" s="323"/>
      <c r="M34" s="323"/>
      <c r="N34" s="323"/>
      <c r="O34" s="323"/>
      <c r="P34" s="337"/>
      <c r="Q34" s="323"/>
      <c r="R34" s="323"/>
    </row>
    <row r="35" spans="1:18" x14ac:dyDescent="0.15">
      <c r="A35" s="323"/>
      <c r="B35" s="338"/>
      <c r="C35" s="337"/>
      <c r="D35" s="324"/>
      <c r="E35" s="323"/>
      <c r="F35" s="323"/>
      <c r="G35" s="323"/>
      <c r="H35" s="323"/>
      <c r="I35" s="323"/>
      <c r="J35" s="323"/>
      <c r="K35" s="323"/>
      <c r="L35" s="323"/>
      <c r="M35" s="323"/>
      <c r="N35" s="323"/>
      <c r="O35" s="323"/>
      <c r="P35" s="337"/>
      <c r="Q35" s="323"/>
      <c r="R35" s="323"/>
    </row>
    <row r="36" spans="1:18" x14ac:dyDescent="0.15">
      <c r="A36" s="323"/>
      <c r="B36" s="339" t="s">
        <v>341</v>
      </c>
      <c r="C36" s="337"/>
      <c r="D36" s="324"/>
      <c r="E36" s="323"/>
      <c r="F36" s="323"/>
      <c r="G36" s="323"/>
      <c r="H36" s="323"/>
      <c r="I36" s="323"/>
      <c r="J36" s="323"/>
      <c r="K36" s="323"/>
      <c r="L36" s="323"/>
      <c r="M36" s="323"/>
      <c r="N36" s="323"/>
      <c r="O36" s="323"/>
      <c r="P36" s="337"/>
      <c r="Q36" s="323"/>
      <c r="R36" s="323"/>
    </row>
    <row r="37" spans="1:18" x14ac:dyDescent="0.15">
      <c r="A37" s="323"/>
      <c r="B37" s="338" t="s">
        <v>342</v>
      </c>
      <c r="C37" s="337"/>
      <c r="D37" s="324"/>
      <c r="E37" s="323"/>
      <c r="F37" s="323"/>
      <c r="G37" s="323"/>
      <c r="H37" s="323"/>
      <c r="I37" s="323"/>
      <c r="J37" s="323"/>
      <c r="K37" s="323"/>
      <c r="L37" s="323"/>
      <c r="M37" s="323"/>
      <c r="N37" s="323"/>
      <c r="O37" s="323"/>
      <c r="P37" s="337"/>
      <c r="Q37" s="323"/>
      <c r="R37" s="323"/>
    </row>
    <row r="38" spans="1:18" x14ac:dyDescent="0.15">
      <c r="A38" s="323"/>
      <c r="B38" s="338" t="s">
        <v>343</v>
      </c>
      <c r="C38" s="337"/>
      <c r="D38" s="324"/>
      <c r="E38" s="323"/>
      <c r="F38" s="323"/>
      <c r="G38" s="323"/>
      <c r="H38" s="323"/>
      <c r="I38" s="323"/>
      <c r="J38" s="323"/>
      <c r="K38" s="323"/>
      <c r="L38" s="323"/>
      <c r="M38" s="323"/>
      <c r="N38" s="323"/>
      <c r="O38" s="323"/>
      <c r="P38" s="337"/>
      <c r="Q38" s="323"/>
      <c r="R38" s="323"/>
    </row>
    <row r="39" spans="1:18" x14ac:dyDescent="0.15">
      <c r="A39" s="323"/>
      <c r="B39" s="338"/>
      <c r="C39" s="337"/>
      <c r="D39" s="324"/>
      <c r="E39" s="323"/>
      <c r="F39" s="323"/>
      <c r="G39" s="323"/>
      <c r="H39" s="323"/>
      <c r="I39" s="323"/>
      <c r="J39" s="323"/>
      <c r="K39" s="323"/>
      <c r="L39" s="323"/>
      <c r="M39" s="323"/>
      <c r="N39" s="323"/>
      <c r="O39" s="323"/>
      <c r="P39" s="337"/>
      <c r="Q39" s="323"/>
      <c r="R39" s="323"/>
    </row>
    <row r="40" spans="1:18" x14ac:dyDescent="0.15">
      <c r="A40" s="323"/>
      <c r="B40" s="338" t="s">
        <v>344</v>
      </c>
      <c r="C40" s="337"/>
      <c r="D40" s="324"/>
      <c r="E40" s="323"/>
      <c r="F40" s="323"/>
      <c r="G40" s="323"/>
      <c r="H40" s="323"/>
      <c r="I40" s="323"/>
      <c r="J40" s="323"/>
      <c r="K40" s="323"/>
      <c r="L40" s="323"/>
      <c r="M40" s="323"/>
      <c r="N40" s="323"/>
      <c r="O40" s="323"/>
      <c r="P40" s="337"/>
      <c r="Q40" s="323"/>
      <c r="R40" s="323"/>
    </row>
    <row r="41" spans="1:18" x14ac:dyDescent="0.15">
      <c r="A41" s="323"/>
      <c r="B41" s="338"/>
      <c r="C41" s="337"/>
      <c r="D41" s="324"/>
      <c r="E41" s="323"/>
      <c r="F41" s="323"/>
      <c r="G41" s="323"/>
      <c r="H41" s="323"/>
      <c r="I41" s="323"/>
      <c r="J41" s="323"/>
      <c r="K41" s="323"/>
      <c r="L41" s="323"/>
      <c r="M41" s="323"/>
      <c r="N41" s="323"/>
      <c r="O41" s="323"/>
      <c r="P41" s="337"/>
      <c r="Q41" s="323"/>
      <c r="R41" s="323"/>
    </row>
    <row r="42" spans="1:18" x14ac:dyDescent="0.15">
      <c r="A42" s="323"/>
      <c r="B42" s="338" t="s">
        <v>345</v>
      </c>
      <c r="C42" s="337"/>
      <c r="D42" s="324"/>
      <c r="E42" s="323"/>
      <c r="F42" s="323"/>
      <c r="G42" s="323"/>
      <c r="H42" s="323"/>
      <c r="I42" s="323"/>
      <c r="J42" s="323"/>
      <c r="K42" s="323"/>
      <c r="L42" s="323"/>
      <c r="M42" s="323"/>
      <c r="N42" s="323"/>
      <c r="O42" s="323"/>
      <c r="P42" s="337"/>
      <c r="Q42" s="323"/>
      <c r="R42" s="323"/>
    </row>
    <row r="43" spans="1:18" x14ac:dyDescent="0.15">
      <c r="A43" s="323"/>
      <c r="B43" s="338" t="s">
        <v>346</v>
      </c>
      <c r="C43" s="337"/>
      <c r="D43" s="324"/>
      <c r="E43" s="323"/>
      <c r="F43" s="323"/>
      <c r="G43" s="323"/>
      <c r="H43" s="323"/>
      <c r="I43" s="323"/>
      <c r="J43" s="323"/>
      <c r="K43" s="323"/>
      <c r="L43" s="323"/>
      <c r="M43" s="323"/>
      <c r="N43" s="323"/>
      <c r="O43" s="323"/>
      <c r="P43" s="337"/>
      <c r="Q43" s="323"/>
      <c r="R43" s="323"/>
    </row>
    <row r="44" spans="1:18" x14ac:dyDescent="0.15">
      <c r="A44" s="323"/>
      <c r="B44" s="338" t="s">
        <v>347</v>
      </c>
      <c r="C44" s="337"/>
      <c r="D44" s="324"/>
      <c r="E44" s="323"/>
      <c r="F44" s="323"/>
      <c r="G44" s="323"/>
      <c r="H44" s="323"/>
      <c r="I44" s="323"/>
      <c r="J44" s="323"/>
      <c r="K44" s="323"/>
      <c r="L44" s="323"/>
      <c r="M44" s="323"/>
      <c r="N44" s="323"/>
      <c r="O44" s="323"/>
      <c r="P44" s="337"/>
      <c r="Q44" s="323"/>
      <c r="R44" s="323"/>
    </row>
    <row r="45" spans="1:18" x14ac:dyDescent="0.15">
      <c r="A45" s="323"/>
      <c r="B45" s="338"/>
      <c r="C45" s="337"/>
      <c r="D45" s="324"/>
      <c r="E45" s="323"/>
      <c r="F45" s="323"/>
      <c r="G45" s="323"/>
      <c r="H45" s="323"/>
      <c r="I45" s="323"/>
      <c r="J45" s="323"/>
      <c r="K45" s="323"/>
      <c r="L45" s="323"/>
      <c r="M45" s="323"/>
      <c r="N45" s="323"/>
      <c r="O45" s="323"/>
      <c r="P45" s="337"/>
      <c r="Q45" s="323"/>
      <c r="R45" s="323"/>
    </row>
    <row r="46" spans="1:18" x14ac:dyDescent="0.15">
      <c r="A46" s="323"/>
      <c r="B46" s="338" t="s">
        <v>348</v>
      </c>
      <c r="C46" s="337"/>
      <c r="D46" s="324"/>
      <c r="E46" s="323"/>
      <c r="F46" s="323"/>
      <c r="G46" s="323"/>
      <c r="H46" s="323"/>
      <c r="I46" s="323"/>
      <c r="J46" s="323"/>
      <c r="K46" s="323"/>
      <c r="L46" s="323"/>
      <c r="M46" s="323"/>
      <c r="N46" s="323"/>
      <c r="O46" s="323"/>
      <c r="P46" s="337"/>
      <c r="Q46" s="323"/>
      <c r="R46" s="323"/>
    </row>
    <row r="47" spans="1:18" x14ac:dyDescent="0.15">
      <c r="A47" s="323"/>
      <c r="B47" s="338"/>
      <c r="C47" s="337"/>
      <c r="D47" s="324"/>
      <c r="E47" s="323"/>
      <c r="F47" s="323"/>
      <c r="G47" s="323"/>
      <c r="H47" s="323"/>
      <c r="I47" s="323"/>
      <c r="J47" s="323"/>
      <c r="K47" s="323"/>
      <c r="L47" s="323"/>
      <c r="M47" s="323"/>
      <c r="N47" s="323"/>
      <c r="O47" s="323"/>
      <c r="P47" s="337"/>
      <c r="Q47" s="323"/>
      <c r="R47" s="323"/>
    </row>
    <row r="48" spans="1:18" x14ac:dyDescent="0.15">
      <c r="A48" s="323"/>
      <c r="B48" s="338" t="s">
        <v>349</v>
      </c>
      <c r="C48" s="337"/>
      <c r="D48" s="324"/>
      <c r="E48" s="323"/>
      <c r="F48" s="323"/>
      <c r="G48" s="323"/>
      <c r="H48" s="323"/>
      <c r="I48" s="323"/>
      <c r="J48" s="323"/>
      <c r="K48" s="323"/>
      <c r="L48" s="323"/>
      <c r="M48" s="323"/>
      <c r="N48" s="323"/>
      <c r="O48" s="323"/>
      <c r="P48" s="337"/>
      <c r="Q48" s="323"/>
      <c r="R48" s="323"/>
    </row>
    <row r="49" spans="1:18" x14ac:dyDescent="0.15">
      <c r="A49" s="323"/>
      <c r="B49" s="338" t="s">
        <v>350</v>
      </c>
      <c r="C49" s="337"/>
      <c r="D49" s="324"/>
      <c r="E49" s="323"/>
      <c r="F49" s="323"/>
      <c r="G49" s="323"/>
      <c r="H49" s="323"/>
      <c r="I49" s="323"/>
      <c r="J49" s="323"/>
      <c r="K49" s="323"/>
      <c r="L49" s="323"/>
      <c r="M49" s="323"/>
      <c r="N49" s="323"/>
      <c r="O49" s="323"/>
      <c r="P49" s="337"/>
      <c r="Q49" s="323"/>
      <c r="R49" s="323"/>
    </row>
    <row r="50" spans="1:18" x14ac:dyDescent="0.15">
      <c r="A50" s="323"/>
      <c r="B50" s="338"/>
      <c r="C50" s="337"/>
      <c r="D50" s="324"/>
      <c r="E50" s="323"/>
      <c r="F50" s="323"/>
      <c r="G50" s="323"/>
      <c r="H50" s="323"/>
      <c r="I50" s="323"/>
      <c r="J50" s="323"/>
      <c r="K50" s="323"/>
      <c r="L50" s="323"/>
      <c r="M50" s="323"/>
      <c r="N50" s="323"/>
      <c r="O50" s="323"/>
      <c r="P50" s="337"/>
      <c r="Q50" s="323"/>
      <c r="R50" s="323"/>
    </row>
    <row r="51" spans="1:18" x14ac:dyDescent="0.15">
      <c r="A51" s="323"/>
      <c r="B51" s="338"/>
      <c r="C51" s="337"/>
      <c r="D51" s="324"/>
      <c r="E51" s="323"/>
      <c r="F51" s="323"/>
      <c r="G51" s="323"/>
      <c r="H51" s="323"/>
      <c r="I51" s="323"/>
      <c r="J51" s="323"/>
      <c r="K51" s="323"/>
      <c r="L51" s="323"/>
      <c r="M51" s="323"/>
      <c r="N51" s="323"/>
      <c r="O51" s="323"/>
      <c r="P51" s="337"/>
      <c r="Q51" s="323"/>
      <c r="R51" s="323"/>
    </row>
    <row r="52" spans="1:18" x14ac:dyDescent="0.15">
      <c r="A52" s="323"/>
      <c r="B52" s="333" t="s">
        <v>358</v>
      </c>
      <c r="C52" s="334"/>
      <c r="D52" s="334"/>
      <c r="E52" s="334"/>
      <c r="F52" s="334"/>
      <c r="G52" s="334"/>
      <c r="H52" s="334"/>
      <c r="I52" s="335"/>
      <c r="J52" s="334"/>
      <c r="K52" s="334"/>
      <c r="L52" s="334"/>
      <c r="M52" s="334"/>
      <c r="N52" s="334"/>
      <c r="O52" s="334"/>
      <c r="P52" s="334"/>
      <c r="Q52" s="323"/>
      <c r="R52" s="323"/>
    </row>
    <row r="53" spans="1:18" x14ac:dyDescent="0.15">
      <c r="A53" s="323"/>
      <c r="B53" s="338"/>
      <c r="C53" s="337"/>
      <c r="D53" s="324"/>
      <c r="E53" s="323"/>
      <c r="F53" s="323"/>
      <c r="G53" s="323"/>
      <c r="H53" s="323"/>
      <c r="I53" s="323"/>
      <c r="J53" s="323"/>
      <c r="K53" s="323"/>
      <c r="L53" s="323"/>
      <c r="M53" s="323"/>
      <c r="N53" s="323"/>
      <c r="O53" s="323"/>
      <c r="P53" s="337"/>
      <c r="Q53" s="323"/>
      <c r="R53" s="323"/>
    </row>
    <row r="54" spans="1:18" x14ac:dyDescent="0.15">
      <c r="A54" s="323"/>
      <c r="B54" s="336" t="s">
        <v>359</v>
      </c>
      <c r="C54" s="337"/>
      <c r="D54" s="324"/>
      <c r="E54" s="323"/>
      <c r="F54" s="323"/>
      <c r="G54" s="323"/>
      <c r="H54" s="323"/>
      <c r="I54" s="323"/>
      <c r="J54" s="323"/>
      <c r="K54" s="323"/>
      <c r="L54" s="323"/>
      <c r="M54" s="323"/>
      <c r="N54" s="323"/>
      <c r="O54" s="323"/>
      <c r="P54" s="337"/>
      <c r="Q54" s="323"/>
      <c r="R54" s="323"/>
    </row>
    <row r="55" spans="1:18" x14ac:dyDescent="0.15">
      <c r="A55" s="323"/>
      <c r="B55" s="338" t="s">
        <v>390</v>
      </c>
      <c r="C55" s="337"/>
      <c r="D55" s="324"/>
      <c r="E55" s="323"/>
      <c r="F55" s="323"/>
      <c r="G55" s="323"/>
      <c r="H55" s="323"/>
      <c r="I55" s="323"/>
      <c r="J55" s="323"/>
      <c r="K55" s="323"/>
      <c r="L55" s="323"/>
      <c r="M55" s="323"/>
      <c r="N55" s="323"/>
      <c r="O55" s="323"/>
      <c r="P55" s="337"/>
      <c r="Q55" s="323"/>
      <c r="R55" s="323"/>
    </row>
    <row r="56" spans="1:18" x14ac:dyDescent="0.15">
      <c r="A56" s="323"/>
      <c r="B56" s="338" t="s">
        <v>391</v>
      </c>
      <c r="C56" s="337"/>
      <c r="D56" s="324"/>
      <c r="E56" s="323"/>
      <c r="F56" s="323"/>
      <c r="G56" s="323"/>
      <c r="H56" s="323"/>
      <c r="I56" s="323"/>
      <c r="J56" s="323"/>
      <c r="K56" s="323"/>
      <c r="L56" s="323"/>
      <c r="M56" s="323"/>
      <c r="N56" s="323"/>
      <c r="O56" s="323"/>
      <c r="P56" s="337"/>
      <c r="Q56" s="323"/>
      <c r="R56" s="323"/>
    </row>
    <row r="57" spans="1:18" x14ac:dyDescent="0.15">
      <c r="A57" s="323"/>
      <c r="B57" s="338" t="s">
        <v>393</v>
      </c>
      <c r="C57" s="337"/>
      <c r="D57" s="324"/>
      <c r="E57" s="323"/>
      <c r="F57" s="323"/>
      <c r="G57" s="323"/>
      <c r="H57" s="323"/>
      <c r="I57" s="323"/>
      <c r="J57" s="323"/>
      <c r="K57" s="323"/>
      <c r="L57" s="323"/>
      <c r="M57" s="323"/>
      <c r="N57" s="323"/>
      <c r="O57" s="323"/>
      <c r="P57" s="337"/>
      <c r="Q57" s="323"/>
      <c r="R57" s="323"/>
    </row>
    <row r="58" spans="1:18" x14ac:dyDescent="0.15">
      <c r="A58" s="323"/>
      <c r="B58" s="338" t="s">
        <v>392</v>
      </c>
      <c r="C58" s="337"/>
      <c r="D58" s="324"/>
      <c r="E58" s="323"/>
      <c r="F58" s="323"/>
      <c r="G58" s="323"/>
      <c r="H58" s="323"/>
      <c r="I58" s="323"/>
      <c r="J58" s="323"/>
      <c r="K58" s="323"/>
      <c r="L58" s="323"/>
      <c r="M58" s="323"/>
      <c r="N58" s="323"/>
      <c r="O58" s="323"/>
      <c r="P58" s="337"/>
      <c r="Q58" s="323"/>
      <c r="R58" s="323"/>
    </row>
    <row r="59" spans="1:18" x14ac:dyDescent="0.15">
      <c r="A59" s="323"/>
      <c r="B59" s="338"/>
      <c r="C59" s="337"/>
      <c r="D59" s="324"/>
      <c r="E59" s="323"/>
      <c r="F59" s="323"/>
      <c r="G59" s="323"/>
      <c r="H59" s="323"/>
      <c r="I59" s="323"/>
      <c r="J59" s="323"/>
      <c r="K59" s="323"/>
      <c r="L59" s="323"/>
      <c r="M59" s="323"/>
      <c r="N59" s="323"/>
      <c r="O59" s="323"/>
      <c r="P59" s="337"/>
      <c r="Q59" s="323"/>
      <c r="R59" s="323"/>
    </row>
    <row r="60" spans="1:18" x14ac:dyDescent="0.15">
      <c r="A60" s="323"/>
      <c r="B60" s="336" t="s">
        <v>360</v>
      </c>
      <c r="C60" s="337"/>
      <c r="D60" s="324"/>
      <c r="E60" s="323"/>
      <c r="F60" s="323"/>
      <c r="G60" s="323"/>
      <c r="H60" s="323"/>
      <c r="I60" s="323"/>
      <c r="J60" s="323"/>
      <c r="K60" s="323"/>
      <c r="L60" s="323"/>
      <c r="M60" s="323"/>
      <c r="N60" s="323"/>
      <c r="O60" s="323"/>
      <c r="P60" s="337"/>
      <c r="Q60" s="323"/>
      <c r="R60" s="323"/>
    </row>
    <row r="61" spans="1:18" x14ac:dyDescent="0.15">
      <c r="A61" s="323"/>
      <c r="B61" s="338" t="s">
        <v>394</v>
      </c>
      <c r="C61" s="337"/>
      <c r="D61" s="324"/>
      <c r="E61" s="323"/>
      <c r="F61" s="323"/>
      <c r="G61" s="323"/>
      <c r="H61" s="323"/>
      <c r="I61" s="323"/>
      <c r="J61" s="323"/>
      <c r="K61" s="323"/>
      <c r="L61" s="323"/>
      <c r="M61" s="323"/>
      <c r="N61" s="323"/>
      <c r="O61" s="323"/>
      <c r="P61" s="337"/>
      <c r="Q61" s="323"/>
      <c r="R61" s="323"/>
    </row>
    <row r="62" spans="1:18" x14ac:dyDescent="0.15">
      <c r="A62" s="323"/>
      <c r="B62" s="338" t="s">
        <v>395</v>
      </c>
      <c r="C62" s="337"/>
      <c r="D62" s="324"/>
      <c r="E62" s="323"/>
      <c r="F62" s="323"/>
      <c r="G62" s="323"/>
      <c r="H62" s="323"/>
      <c r="I62" s="323"/>
      <c r="J62" s="323"/>
      <c r="K62" s="323"/>
      <c r="L62" s="323"/>
      <c r="M62" s="323"/>
      <c r="N62" s="323"/>
      <c r="O62" s="323"/>
      <c r="P62" s="337"/>
      <c r="Q62" s="323"/>
      <c r="R62" s="323"/>
    </row>
    <row r="63" spans="1:18" x14ac:dyDescent="0.15">
      <c r="A63" s="323"/>
      <c r="B63" s="338" t="s">
        <v>396</v>
      </c>
      <c r="C63" s="337"/>
      <c r="D63" s="324"/>
      <c r="E63" s="323"/>
      <c r="F63" s="323"/>
      <c r="G63" s="323"/>
      <c r="H63" s="323"/>
      <c r="I63" s="323"/>
      <c r="J63" s="323"/>
      <c r="K63" s="323"/>
      <c r="L63" s="323"/>
      <c r="M63" s="323"/>
      <c r="N63" s="323"/>
      <c r="O63" s="323"/>
      <c r="P63" s="337"/>
      <c r="Q63" s="323"/>
      <c r="R63" s="323"/>
    </row>
    <row r="64" spans="1:18" x14ac:dyDescent="0.15">
      <c r="A64" s="323"/>
      <c r="B64" s="338" t="s">
        <v>397</v>
      </c>
      <c r="C64" s="337"/>
      <c r="D64" s="324"/>
      <c r="E64" s="323"/>
      <c r="F64" s="323"/>
      <c r="G64" s="323"/>
      <c r="H64" s="323"/>
      <c r="I64" s="323"/>
      <c r="J64" s="323"/>
      <c r="K64" s="323"/>
      <c r="L64" s="323"/>
      <c r="M64" s="323"/>
      <c r="N64" s="323"/>
      <c r="O64" s="323"/>
      <c r="P64" s="337"/>
      <c r="Q64" s="323"/>
      <c r="R64" s="323"/>
    </row>
    <row r="65" spans="1:18" x14ac:dyDescent="0.15">
      <c r="A65" s="323"/>
      <c r="B65" s="337"/>
      <c r="C65" s="337"/>
      <c r="D65" s="324"/>
      <c r="E65" s="323"/>
      <c r="F65" s="323"/>
      <c r="G65" s="323"/>
      <c r="H65" s="323"/>
      <c r="I65" s="323"/>
      <c r="J65" s="323"/>
      <c r="K65" s="323"/>
      <c r="L65" s="323"/>
      <c r="M65" s="323"/>
      <c r="N65" s="323"/>
      <c r="O65" s="323"/>
      <c r="P65" s="337"/>
      <c r="Q65" s="323"/>
      <c r="R65" s="323"/>
    </row>
    <row r="66" spans="1:18" x14ac:dyDescent="0.15">
      <c r="A66" s="323"/>
      <c r="B66" s="336" t="s">
        <v>361</v>
      </c>
      <c r="C66" s="337"/>
      <c r="D66" s="324"/>
      <c r="E66" s="323"/>
      <c r="F66" s="323"/>
      <c r="G66" s="323"/>
      <c r="H66" s="323"/>
      <c r="I66" s="323"/>
      <c r="J66" s="323"/>
      <c r="K66" s="323"/>
      <c r="L66" s="323"/>
      <c r="M66" s="323"/>
      <c r="N66" s="323"/>
      <c r="O66" s="323"/>
      <c r="P66" s="337"/>
      <c r="Q66" s="323"/>
      <c r="R66" s="323"/>
    </row>
    <row r="67" spans="1:18" x14ac:dyDescent="0.15">
      <c r="A67" s="323"/>
      <c r="B67" s="338" t="s">
        <v>398</v>
      </c>
      <c r="C67" s="337"/>
      <c r="D67" s="324"/>
      <c r="E67" s="323"/>
      <c r="F67" s="323"/>
      <c r="G67" s="323"/>
      <c r="H67" s="323"/>
      <c r="I67" s="323"/>
      <c r="J67" s="323"/>
      <c r="K67" s="323"/>
      <c r="L67" s="323"/>
      <c r="M67" s="323"/>
      <c r="N67" s="323"/>
      <c r="O67" s="323"/>
      <c r="P67" s="337"/>
      <c r="Q67" s="323"/>
      <c r="R67" s="323"/>
    </row>
    <row r="68" spans="1:18" x14ac:dyDescent="0.15">
      <c r="A68" s="323"/>
      <c r="B68" s="338" t="s">
        <v>399</v>
      </c>
      <c r="C68" s="337"/>
      <c r="D68" s="324"/>
      <c r="E68" s="323"/>
      <c r="F68" s="323"/>
      <c r="G68" s="323"/>
      <c r="H68" s="323"/>
      <c r="I68" s="323"/>
      <c r="J68" s="323"/>
      <c r="K68" s="323"/>
      <c r="L68" s="323"/>
      <c r="M68" s="323"/>
      <c r="N68" s="323"/>
      <c r="O68" s="323"/>
      <c r="P68" s="337"/>
      <c r="Q68" s="323"/>
      <c r="R68" s="323"/>
    </row>
    <row r="69" spans="1:18" x14ac:dyDescent="0.15">
      <c r="A69" s="323"/>
      <c r="B69" s="338"/>
      <c r="C69" s="337"/>
      <c r="D69" s="324"/>
      <c r="E69" s="323"/>
      <c r="F69" s="323"/>
      <c r="G69" s="323"/>
      <c r="H69" s="323"/>
      <c r="I69" s="323"/>
      <c r="J69" s="323"/>
      <c r="K69" s="323"/>
      <c r="L69" s="323"/>
      <c r="M69" s="323"/>
      <c r="N69" s="323"/>
      <c r="O69" s="323"/>
      <c r="P69" s="337"/>
      <c r="Q69" s="323"/>
      <c r="R69" s="323"/>
    </row>
    <row r="70" spans="1:18" x14ac:dyDescent="0.15">
      <c r="A70" s="323"/>
      <c r="B70" s="336" t="s">
        <v>362</v>
      </c>
      <c r="C70" s="337"/>
      <c r="D70" s="324"/>
      <c r="E70" s="323"/>
      <c r="F70" s="323"/>
      <c r="G70" s="323"/>
      <c r="H70" s="323"/>
      <c r="I70" s="323"/>
      <c r="J70" s="323"/>
      <c r="K70" s="323"/>
      <c r="L70" s="323"/>
      <c r="M70" s="323"/>
      <c r="N70" s="323"/>
      <c r="O70" s="323"/>
      <c r="P70" s="337"/>
      <c r="Q70" s="323"/>
      <c r="R70" s="323"/>
    </row>
    <row r="71" spans="1:18" x14ac:dyDescent="0.15">
      <c r="A71" s="323"/>
      <c r="B71" s="338" t="s">
        <v>400</v>
      </c>
      <c r="C71" s="337"/>
      <c r="D71" s="324"/>
      <c r="E71" s="323"/>
      <c r="F71" s="323"/>
      <c r="G71" s="323"/>
      <c r="H71" s="323"/>
      <c r="I71" s="323"/>
      <c r="J71" s="323"/>
      <c r="K71" s="323"/>
      <c r="L71" s="323"/>
      <c r="M71" s="323"/>
      <c r="N71" s="323"/>
      <c r="O71" s="323"/>
      <c r="P71" s="337"/>
      <c r="Q71" s="323"/>
      <c r="R71" s="323"/>
    </row>
    <row r="72" spans="1:18" x14ac:dyDescent="0.15">
      <c r="A72" s="323"/>
      <c r="B72" s="338" t="s">
        <v>401</v>
      </c>
      <c r="C72" s="337"/>
      <c r="D72" s="324"/>
      <c r="E72" s="323"/>
      <c r="F72" s="323"/>
      <c r="G72" s="323"/>
      <c r="H72" s="323"/>
      <c r="I72" s="323"/>
      <c r="J72" s="323"/>
      <c r="K72" s="323"/>
      <c r="L72" s="323"/>
      <c r="M72" s="323"/>
      <c r="N72" s="323"/>
      <c r="O72" s="323"/>
      <c r="P72" s="337"/>
      <c r="Q72" s="323"/>
      <c r="R72" s="323"/>
    </row>
    <row r="73" spans="1:18" x14ac:dyDescent="0.15">
      <c r="A73" s="323"/>
      <c r="B73" s="338" t="s">
        <v>402</v>
      </c>
      <c r="C73" s="337"/>
      <c r="D73" s="324"/>
      <c r="E73" s="323"/>
      <c r="F73" s="323"/>
      <c r="G73" s="323"/>
      <c r="H73" s="323"/>
      <c r="I73" s="323"/>
      <c r="J73" s="323"/>
      <c r="K73" s="323"/>
      <c r="L73" s="323"/>
      <c r="M73" s="323"/>
      <c r="N73" s="323"/>
      <c r="O73" s="323"/>
      <c r="P73" s="337"/>
      <c r="Q73" s="323"/>
      <c r="R73" s="323"/>
    </row>
    <row r="74" spans="1:18" x14ac:dyDescent="0.15">
      <c r="A74" s="323"/>
      <c r="B74" s="338"/>
      <c r="C74" s="337"/>
      <c r="D74" s="324"/>
      <c r="E74" s="323"/>
      <c r="F74" s="323"/>
      <c r="G74" s="323"/>
      <c r="H74" s="323"/>
      <c r="I74" s="323"/>
      <c r="J74" s="323"/>
      <c r="K74" s="323"/>
      <c r="L74" s="323"/>
      <c r="M74" s="323"/>
      <c r="N74" s="323"/>
      <c r="O74" s="323"/>
      <c r="P74" s="337"/>
      <c r="Q74" s="323"/>
      <c r="R74" s="323"/>
    </row>
    <row r="75" spans="1:18" x14ac:dyDescent="0.15">
      <c r="A75" s="323"/>
      <c r="B75" s="336" t="s">
        <v>363</v>
      </c>
      <c r="C75" s="337"/>
      <c r="D75" s="324"/>
      <c r="E75" s="323"/>
      <c r="F75" s="323"/>
      <c r="G75" s="323"/>
      <c r="H75" s="323"/>
      <c r="I75" s="323"/>
      <c r="J75" s="323"/>
      <c r="K75" s="323"/>
      <c r="L75" s="323"/>
      <c r="M75" s="323"/>
      <c r="N75" s="323"/>
      <c r="O75" s="323"/>
      <c r="P75" s="337"/>
      <c r="Q75" s="323"/>
      <c r="R75" s="323"/>
    </row>
    <row r="76" spans="1:18" x14ac:dyDescent="0.15">
      <c r="A76" s="323"/>
      <c r="B76" s="338" t="s">
        <v>364</v>
      </c>
      <c r="C76" s="337"/>
      <c r="D76" s="324"/>
      <c r="E76" s="323"/>
      <c r="F76" s="323"/>
      <c r="G76" s="323"/>
      <c r="H76" s="323"/>
      <c r="I76" s="323"/>
      <c r="J76" s="323"/>
      <c r="K76" s="323"/>
      <c r="L76" s="323"/>
      <c r="M76" s="323"/>
      <c r="N76" s="323"/>
      <c r="O76" s="323"/>
      <c r="P76" s="337"/>
      <c r="Q76" s="323"/>
      <c r="R76" s="323"/>
    </row>
    <row r="77" spans="1:18" x14ac:dyDescent="0.15">
      <c r="A77" s="323"/>
      <c r="B77" s="338" t="s">
        <v>365</v>
      </c>
      <c r="C77" s="337"/>
      <c r="D77" s="324"/>
      <c r="E77" s="323"/>
      <c r="F77" s="323"/>
      <c r="G77" s="323"/>
      <c r="H77" s="323"/>
      <c r="I77" s="323"/>
      <c r="J77" s="323"/>
      <c r="K77" s="323"/>
      <c r="L77" s="323"/>
      <c r="M77" s="323"/>
      <c r="N77" s="323"/>
      <c r="O77" s="323"/>
      <c r="P77" s="337"/>
      <c r="Q77" s="323"/>
      <c r="R77" s="323"/>
    </row>
    <row r="78" spans="1:18" x14ac:dyDescent="0.15">
      <c r="A78" s="323"/>
      <c r="B78" s="338" t="s">
        <v>366</v>
      </c>
      <c r="C78" s="337"/>
      <c r="D78" s="324"/>
      <c r="E78" s="323"/>
      <c r="F78" s="323"/>
      <c r="G78" s="323"/>
      <c r="H78" s="323"/>
      <c r="I78" s="323"/>
      <c r="J78" s="323"/>
      <c r="K78" s="323"/>
      <c r="L78" s="323"/>
      <c r="M78" s="323"/>
      <c r="N78" s="323"/>
      <c r="O78" s="323"/>
      <c r="P78" s="337"/>
      <c r="Q78" s="323"/>
      <c r="R78" s="323"/>
    </row>
    <row r="79" spans="1:18" x14ac:dyDescent="0.15">
      <c r="A79" s="323"/>
      <c r="B79" s="338" t="s">
        <v>367</v>
      </c>
      <c r="C79" s="337"/>
      <c r="D79" s="324"/>
      <c r="E79" s="323"/>
      <c r="F79" s="323"/>
      <c r="G79" s="323"/>
      <c r="H79" s="323"/>
      <c r="I79" s="323"/>
      <c r="J79" s="323"/>
      <c r="K79" s="323"/>
      <c r="L79" s="323"/>
      <c r="M79" s="323"/>
      <c r="N79" s="323"/>
      <c r="O79" s="323"/>
      <c r="P79" s="337"/>
      <c r="Q79" s="323"/>
      <c r="R79" s="323"/>
    </row>
    <row r="80" spans="1:18" x14ac:dyDescent="0.15">
      <c r="A80" s="323"/>
      <c r="B80" s="338" t="s">
        <v>368</v>
      </c>
      <c r="C80" s="337"/>
      <c r="D80" s="324"/>
      <c r="E80" s="323"/>
      <c r="F80" s="323"/>
      <c r="G80" s="323"/>
      <c r="H80" s="323"/>
      <c r="I80" s="323"/>
      <c r="J80" s="323"/>
      <c r="K80" s="323"/>
      <c r="L80" s="323"/>
      <c r="M80" s="323"/>
      <c r="N80" s="323"/>
      <c r="O80" s="323"/>
      <c r="P80" s="337"/>
      <c r="Q80" s="323"/>
      <c r="R80" s="323"/>
    </row>
    <row r="81" spans="1:18" x14ac:dyDescent="0.15">
      <c r="A81" s="323"/>
      <c r="B81" s="338"/>
      <c r="C81" s="337"/>
      <c r="D81" s="324"/>
      <c r="E81" s="323"/>
      <c r="F81" s="323"/>
      <c r="G81" s="323"/>
      <c r="H81" s="323"/>
      <c r="I81" s="323"/>
      <c r="J81" s="323"/>
      <c r="K81" s="323"/>
      <c r="L81" s="323"/>
      <c r="M81" s="323"/>
      <c r="N81" s="323"/>
      <c r="O81" s="323"/>
      <c r="P81" s="337"/>
      <c r="Q81" s="323"/>
      <c r="R81" s="323"/>
    </row>
    <row r="82" spans="1:18" x14ac:dyDescent="0.15">
      <c r="A82" s="323"/>
      <c r="B82" s="338" t="s">
        <v>369</v>
      </c>
      <c r="C82" s="337"/>
      <c r="D82" s="324"/>
      <c r="E82" s="323"/>
      <c r="F82" s="323"/>
      <c r="G82" s="323"/>
      <c r="H82" s="323"/>
      <c r="I82" s="323"/>
      <c r="J82" s="323"/>
      <c r="K82" s="323"/>
      <c r="L82" s="323"/>
      <c r="M82" s="323"/>
      <c r="N82" s="323"/>
      <c r="O82" s="323"/>
      <c r="P82" s="337"/>
      <c r="Q82" s="323"/>
      <c r="R82" s="323"/>
    </row>
    <row r="83" spans="1:18" x14ac:dyDescent="0.15">
      <c r="A83" s="323"/>
      <c r="B83" s="338" t="s">
        <v>370</v>
      </c>
      <c r="C83" s="337"/>
      <c r="D83" s="324"/>
      <c r="E83" s="323"/>
      <c r="F83" s="323"/>
      <c r="G83" s="323"/>
      <c r="H83" s="323"/>
      <c r="I83" s="323"/>
      <c r="J83" s="323"/>
      <c r="K83" s="323"/>
      <c r="L83" s="323"/>
      <c r="M83" s="323"/>
      <c r="N83" s="323"/>
      <c r="O83" s="323"/>
      <c r="P83" s="337"/>
      <c r="Q83" s="323"/>
      <c r="R83" s="323"/>
    </row>
    <row r="84" spans="1:18" x14ac:dyDescent="0.15">
      <c r="A84" s="323"/>
      <c r="B84" s="338"/>
      <c r="C84" s="337"/>
      <c r="D84" s="324"/>
      <c r="E84" s="323"/>
      <c r="F84" s="323"/>
      <c r="G84" s="323"/>
      <c r="H84" s="323"/>
      <c r="I84" s="323"/>
      <c r="J84" s="323"/>
      <c r="K84" s="323"/>
      <c r="L84" s="323"/>
      <c r="M84" s="323"/>
      <c r="N84" s="323"/>
      <c r="O84" s="323"/>
      <c r="P84" s="337"/>
      <c r="Q84" s="323"/>
      <c r="R84" s="323"/>
    </row>
    <row r="85" spans="1:18" x14ac:dyDescent="0.15">
      <c r="A85" s="323"/>
      <c r="B85" s="336" t="s">
        <v>371</v>
      </c>
      <c r="C85" s="337"/>
      <c r="D85" s="324"/>
      <c r="E85" s="323"/>
      <c r="F85" s="323"/>
      <c r="G85" s="323"/>
      <c r="H85" s="323"/>
      <c r="I85" s="323"/>
      <c r="J85" s="323"/>
      <c r="K85" s="323"/>
      <c r="L85" s="323"/>
      <c r="M85" s="323"/>
      <c r="N85" s="323"/>
      <c r="O85" s="323"/>
      <c r="P85" s="337"/>
      <c r="Q85" s="323"/>
      <c r="R85" s="323"/>
    </row>
    <row r="86" spans="1:18" x14ac:dyDescent="0.15">
      <c r="A86" s="323"/>
      <c r="B86" s="338" t="s">
        <v>372</v>
      </c>
      <c r="C86" s="337"/>
      <c r="D86" s="324"/>
      <c r="E86" s="323"/>
      <c r="F86" s="323"/>
      <c r="G86" s="323"/>
      <c r="H86" s="323"/>
      <c r="I86" s="323"/>
      <c r="J86" s="323"/>
      <c r="K86" s="323"/>
      <c r="L86" s="323"/>
      <c r="M86" s="323"/>
      <c r="N86" s="323"/>
      <c r="O86" s="323"/>
      <c r="P86" s="337"/>
      <c r="Q86" s="323"/>
      <c r="R86" s="323"/>
    </row>
    <row r="87" spans="1:18" x14ac:dyDescent="0.15">
      <c r="A87" s="323"/>
      <c r="B87" s="338" t="s">
        <v>373</v>
      </c>
      <c r="C87" s="337"/>
      <c r="D87" s="324"/>
      <c r="E87" s="323"/>
      <c r="F87" s="323"/>
      <c r="G87" s="323"/>
      <c r="H87" s="323"/>
      <c r="I87" s="323"/>
      <c r="J87" s="323"/>
      <c r="K87" s="323"/>
      <c r="L87" s="323"/>
      <c r="M87" s="323"/>
      <c r="N87" s="323"/>
      <c r="O87" s="323"/>
      <c r="P87" s="337"/>
      <c r="Q87" s="323"/>
      <c r="R87" s="323"/>
    </row>
    <row r="88" spans="1:18" x14ac:dyDescent="0.15">
      <c r="A88" s="323"/>
      <c r="B88" s="338" t="s">
        <v>374</v>
      </c>
      <c r="C88" s="337"/>
      <c r="D88" s="324"/>
      <c r="E88" s="323"/>
      <c r="F88" s="323"/>
      <c r="G88" s="323"/>
      <c r="H88" s="323"/>
      <c r="I88" s="323"/>
      <c r="J88" s="323"/>
      <c r="K88" s="323"/>
      <c r="L88" s="323"/>
      <c r="M88" s="323"/>
      <c r="N88" s="323"/>
      <c r="O88" s="323"/>
      <c r="P88" s="337"/>
      <c r="Q88" s="323"/>
      <c r="R88" s="323"/>
    </row>
    <row r="89" spans="1:18" x14ac:dyDescent="0.15">
      <c r="A89" s="323"/>
      <c r="B89" s="338"/>
      <c r="C89" s="337"/>
      <c r="D89" s="324"/>
      <c r="E89" s="323"/>
      <c r="F89" s="323"/>
      <c r="G89" s="323"/>
      <c r="H89" s="323"/>
      <c r="I89" s="323"/>
      <c r="J89" s="323"/>
      <c r="K89" s="323"/>
      <c r="L89" s="323"/>
      <c r="M89" s="323"/>
      <c r="N89" s="323"/>
      <c r="O89" s="323"/>
      <c r="P89" s="337"/>
      <c r="Q89" s="323"/>
      <c r="R89" s="323"/>
    </row>
    <row r="90" spans="1:18" x14ac:dyDescent="0.15">
      <c r="A90" s="323"/>
      <c r="B90" s="338" t="s">
        <v>375</v>
      </c>
      <c r="C90" s="337"/>
      <c r="D90" s="324"/>
      <c r="E90" s="323"/>
      <c r="F90" s="323"/>
      <c r="G90" s="323"/>
      <c r="H90" s="323"/>
      <c r="I90" s="323"/>
      <c r="J90" s="323"/>
      <c r="K90" s="323"/>
      <c r="L90" s="323"/>
      <c r="M90" s="323"/>
      <c r="N90" s="323"/>
      <c r="O90" s="323"/>
      <c r="P90" s="337"/>
      <c r="Q90" s="323"/>
      <c r="R90" s="323"/>
    </row>
    <row r="91" spans="1:18" x14ac:dyDescent="0.15">
      <c r="A91" s="323"/>
      <c r="B91" s="338"/>
      <c r="C91" s="337"/>
      <c r="D91" s="324"/>
      <c r="E91" s="323"/>
      <c r="F91" s="323"/>
      <c r="G91" s="323"/>
      <c r="H91" s="323"/>
      <c r="I91" s="323"/>
      <c r="J91" s="323"/>
      <c r="K91" s="323"/>
      <c r="L91" s="323"/>
      <c r="M91" s="323"/>
      <c r="N91" s="323"/>
      <c r="O91" s="323"/>
      <c r="P91" s="337"/>
      <c r="Q91" s="323"/>
      <c r="R91" s="323"/>
    </row>
    <row r="92" spans="1:18" x14ac:dyDescent="0.15">
      <c r="A92" s="323"/>
      <c r="B92" s="338" t="s">
        <v>425</v>
      </c>
      <c r="C92" s="337"/>
      <c r="D92" s="324"/>
      <c r="E92" s="323"/>
      <c r="F92" s="323"/>
      <c r="G92" s="323"/>
      <c r="H92" s="323"/>
      <c r="I92" s="323"/>
      <c r="J92" s="323"/>
      <c r="K92" s="323"/>
      <c r="L92" s="323"/>
      <c r="M92" s="323"/>
      <c r="N92" s="323"/>
      <c r="O92" s="323"/>
      <c r="P92" s="337"/>
      <c r="Q92" s="323"/>
      <c r="R92" s="323"/>
    </row>
    <row r="93" spans="1:18" x14ac:dyDescent="0.15">
      <c r="A93" s="323"/>
      <c r="B93" s="338" t="s">
        <v>426</v>
      </c>
      <c r="C93" s="337"/>
      <c r="D93" s="324"/>
      <c r="E93" s="323"/>
      <c r="F93" s="323"/>
      <c r="G93" s="323"/>
      <c r="H93" s="323"/>
      <c r="I93" s="323"/>
      <c r="J93" s="323"/>
      <c r="K93" s="323"/>
      <c r="L93" s="323"/>
      <c r="M93" s="323"/>
      <c r="N93" s="323"/>
      <c r="O93" s="323"/>
      <c r="P93" s="337"/>
      <c r="Q93" s="323"/>
      <c r="R93" s="323"/>
    </row>
    <row r="94" spans="1:18" x14ac:dyDescent="0.15">
      <c r="A94" s="323"/>
      <c r="B94" s="338"/>
      <c r="C94" s="337"/>
      <c r="D94" s="324"/>
      <c r="E94" s="323"/>
      <c r="F94" s="323"/>
      <c r="G94" s="323"/>
      <c r="H94" s="323"/>
      <c r="I94" s="323"/>
      <c r="J94" s="323"/>
      <c r="K94" s="323"/>
      <c r="L94" s="323"/>
      <c r="M94" s="323"/>
      <c r="N94" s="323"/>
      <c r="O94" s="323"/>
      <c r="P94" s="337"/>
      <c r="Q94" s="323"/>
      <c r="R94" s="323"/>
    </row>
    <row r="95" spans="1:18" x14ac:dyDescent="0.15">
      <c r="A95" s="323"/>
      <c r="B95" s="336" t="s">
        <v>376</v>
      </c>
      <c r="C95" s="337"/>
      <c r="D95" s="324"/>
      <c r="E95" s="323"/>
      <c r="F95" s="323"/>
      <c r="G95" s="323"/>
      <c r="H95" s="323"/>
      <c r="I95" s="323"/>
      <c r="J95" s="323"/>
      <c r="K95" s="323"/>
      <c r="L95" s="323"/>
      <c r="M95" s="323"/>
      <c r="N95" s="323"/>
      <c r="O95" s="323"/>
      <c r="P95" s="337"/>
      <c r="Q95" s="323"/>
      <c r="R95" s="323"/>
    </row>
    <row r="96" spans="1:18" x14ac:dyDescent="0.15">
      <c r="A96" s="323"/>
      <c r="B96" s="338" t="s">
        <v>377</v>
      </c>
      <c r="C96" s="337"/>
      <c r="D96" s="324"/>
      <c r="E96" s="323"/>
      <c r="F96" s="323"/>
      <c r="G96" s="323"/>
      <c r="H96" s="323"/>
      <c r="I96" s="323"/>
      <c r="J96" s="323"/>
      <c r="K96" s="323"/>
      <c r="L96" s="323"/>
      <c r="M96" s="323"/>
      <c r="N96" s="323"/>
      <c r="O96" s="323"/>
      <c r="P96" s="337"/>
      <c r="Q96" s="323"/>
      <c r="R96" s="323"/>
    </row>
    <row r="97" spans="1:18" x14ac:dyDescent="0.15">
      <c r="A97" s="323"/>
      <c r="B97" s="338"/>
      <c r="C97" s="337"/>
      <c r="D97" s="324"/>
      <c r="E97" s="323"/>
      <c r="F97" s="323"/>
      <c r="G97" s="323"/>
      <c r="H97" s="323"/>
      <c r="I97" s="323"/>
      <c r="J97" s="323"/>
      <c r="K97" s="323"/>
      <c r="L97" s="323"/>
      <c r="M97" s="323"/>
      <c r="N97" s="323"/>
      <c r="O97" s="323"/>
      <c r="P97" s="337"/>
      <c r="Q97" s="323"/>
      <c r="R97" s="323"/>
    </row>
    <row r="98" spans="1:18" x14ac:dyDescent="0.15">
      <c r="A98" s="323"/>
      <c r="B98" s="338" t="s">
        <v>403</v>
      </c>
      <c r="C98" s="337"/>
      <c r="D98" s="324"/>
      <c r="E98" s="323"/>
      <c r="F98" s="323"/>
      <c r="G98" s="323"/>
      <c r="H98" s="323"/>
      <c r="I98" s="323"/>
      <c r="J98" s="323"/>
      <c r="K98" s="323"/>
      <c r="L98" s="323"/>
      <c r="M98" s="323"/>
      <c r="N98" s="323"/>
      <c r="O98" s="323"/>
      <c r="P98" s="337"/>
      <c r="Q98" s="323"/>
      <c r="R98" s="323"/>
    </row>
    <row r="99" spans="1:18" x14ac:dyDescent="0.15">
      <c r="A99" s="323"/>
      <c r="B99" s="338" t="s">
        <v>446</v>
      </c>
      <c r="C99" s="337"/>
      <c r="D99" s="324"/>
      <c r="E99" s="323"/>
      <c r="F99" s="323"/>
      <c r="G99" s="323"/>
      <c r="H99" s="323"/>
      <c r="I99" s="323"/>
      <c r="J99" s="323"/>
      <c r="K99" s="323"/>
      <c r="L99" s="323"/>
      <c r="M99" s="323"/>
      <c r="N99" s="323"/>
      <c r="O99" s="323"/>
      <c r="P99" s="337"/>
      <c r="Q99" s="323"/>
      <c r="R99" s="323"/>
    </row>
    <row r="100" spans="1:18" x14ac:dyDescent="0.15">
      <c r="A100" s="323"/>
      <c r="B100" s="338"/>
      <c r="C100" s="337"/>
      <c r="D100" s="324"/>
      <c r="E100" s="323"/>
      <c r="F100" s="323"/>
      <c r="G100" s="323"/>
      <c r="H100" s="323"/>
      <c r="I100" s="323"/>
      <c r="J100" s="323"/>
      <c r="K100" s="323"/>
      <c r="L100" s="323"/>
      <c r="M100" s="323"/>
      <c r="N100" s="323"/>
      <c r="O100" s="323"/>
      <c r="P100" s="337"/>
      <c r="Q100" s="323"/>
      <c r="R100" s="323"/>
    </row>
    <row r="101" spans="1:18" x14ac:dyDescent="0.15">
      <c r="A101" s="323"/>
      <c r="B101" s="338" t="s">
        <v>404</v>
      </c>
      <c r="C101" s="337"/>
      <c r="D101" s="324"/>
      <c r="E101" s="323"/>
      <c r="F101" s="323"/>
      <c r="G101" s="323"/>
      <c r="H101" s="323"/>
      <c r="I101" s="323"/>
      <c r="J101" s="323"/>
      <c r="K101" s="323"/>
      <c r="L101" s="323"/>
      <c r="M101" s="323"/>
      <c r="N101" s="323"/>
      <c r="O101" s="323"/>
      <c r="P101" s="337"/>
      <c r="Q101" s="323"/>
      <c r="R101" s="323"/>
    </row>
    <row r="102" spans="1:18" x14ac:dyDescent="0.15">
      <c r="A102" s="323"/>
      <c r="B102" s="338" t="s">
        <v>405</v>
      </c>
      <c r="C102" s="337"/>
      <c r="D102" s="324"/>
      <c r="E102" s="323"/>
      <c r="F102" s="323"/>
      <c r="G102" s="323"/>
      <c r="H102" s="323"/>
      <c r="I102" s="323"/>
      <c r="J102" s="323"/>
      <c r="K102" s="323"/>
      <c r="L102" s="323"/>
      <c r="M102" s="323"/>
      <c r="N102" s="323"/>
      <c r="O102" s="323"/>
      <c r="P102" s="337"/>
      <c r="Q102" s="323"/>
      <c r="R102" s="323"/>
    </row>
    <row r="103" spans="1:18" x14ac:dyDescent="0.15">
      <c r="A103" s="323"/>
      <c r="B103" s="338"/>
      <c r="C103" s="337"/>
      <c r="D103" s="324"/>
      <c r="E103" s="323"/>
      <c r="F103" s="323"/>
      <c r="G103" s="323"/>
      <c r="H103" s="323"/>
      <c r="I103" s="323"/>
      <c r="J103" s="323"/>
      <c r="K103" s="323"/>
      <c r="L103" s="323"/>
      <c r="M103" s="323"/>
      <c r="N103" s="323"/>
      <c r="O103" s="323"/>
      <c r="P103" s="337"/>
      <c r="Q103" s="323"/>
      <c r="R103" s="323"/>
    </row>
    <row r="104" spans="1:18" x14ac:dyDescent="0.15">
      <c r="A104" s="323"/>
      <c r="B104" s="336" t="s">
        <v>406</v>
      </c>
      <c r="C104" s="337"/>
      <c r="D104" s="324"/>
      <c r="E104" s="323"/>
      <c r="F104" s="323"/>
      <c r="G104" s="323"/>
      <c r="H104" s="323"/>
      <c r="I104" s="323"/>
      <c r="J104" s="323"/>
      <c r="K104" s="323"/>
      <c r="L104" s="323"/>
      <c r="M104" s="323"/>
      <c r="N104" s="323"/>
      <c r="O104" s="323"/>
      <c r="P104" s="337"/>
      <c r="Q104" s="323"/>
      <c r="R104" s="323"/>
    </row>
    <row r="105" spans="1:18" x14ac:dyDescent="0.15">
      <c r="A105" s="323"/>
      <c r="B105" s="338" t="s">
        <v>378</v>
      </c>
      <c r="C105" s="337"/>
      <c r="D105" s="324"/>
      <c r="E105" s="323"/>
      <c r="F105" s="323"/>
      <c r="G105" s="323"/>
      <c r="H105" s="323"/>
      <c r="I105" s="323"/>
      <c r="J105" s="323"/>
      <c r="K105" s="323"/>
      <c r="L105" s="323"/>
      <c r="M105" s="323"/>
      <c r="N105" s="323"/>
      <c r="O105" s="323"/>
      <c r="P105" s="337"/>
      <c r="Q105" s="323"/>
      <c r="R105" s="323"/>
    </row>
    <row r="106" spans="1:18" x14ac:dyDescent="0.15">
      <c r="A106" s="323"/>
      <c r="B106" s="338" t="s">
        <v>379</v>
      </c>
      <c r="C106" s="337"/>
      <c r="D106" s="324"/>
      <c r="E106" s="323"/>
      <c r="F106" s="323"/>
      <c r="G106" s="323"/>
      <c r="H106" s="323"/>
      <c r="I106" s="323"/>
      <c r="J106" s="323"/>
      <c r="K106" s="323"/>
      <c r="L106" s="323"/>
      <c r="M106" s="323"/>
      <c r="N106" s="323"/>
      <c r="O106" s="323"/>
      <c r="P106" s="337"/>
      <c r="Q106" s="323"/>
      <c r="R106" s="323"/>
    </row>
    <row r="107" spans="1:18" x14ac:dyDescent="0.15">
      <c r="A107" s="323"/>
      <c r="B107" s="338" t="s">
        <v>439</v>
      </c>
      <c r="C107" s="337"/>
      <c r="D107" s="324"/>
      <c r="E107" s="323"/>
      <c r="F107" s="323"/>
      <c r="G107" s="323"/>
      <c r="H107" s="323"/>
      <c r="I107" s="323"/>
      <c r="J107" s="323"/>
      <c r="K107" s="323"/>
      <c r="L107" s="323"/>
      <c r="M107" s="323"/>
      <c r="N107" s="323"/>
      <c r="O107" s="323"/>
      <c r="P107" s="337"/>
      <c r="Q107" s="323"/>
      <c r="R107" s="323"/>
    </row>
    <row r="108" spans="1:18" x14ac:dyDescent="0.15">
      <c r="A108" s="323"/>
      <c r="B108" s="338" t="s">
        <v>380</v>
      </c>
      <c r="C108" s="337"/>
      <c r="D108" s="324"/>
      <c r="E108" s="323"/>
      <c r="F108" s="323"/>
      <c r="G108" s="323"/>
      <c r="H108" s="323"/>
      <c r="I108" s="323"/>
      <c r="J108" s="323"/>
      <c r="K108" s="323"/>
      <c r="L108" s="323"/>
      <c r="M108" s="323"/>
      <c r="N108" s="323"/>
      <c r="O108" s="323"/>
      <c r="P108" s="337"/>
      <c r="Q108" s="323"/>
      <c r="R108" s="323"/>
    </row>
    <row r="109" spans="1:18" x14ac:dyDescent="0.15">
      <c r="A109" s="323"/>
      <c r="B109" s="338"/>
      <c r="C109" s="337"/>
      <c r="D109" s="324"/>
      <c r="E109" s="323"/>
      <c r="F109" s="323"/>
      <c r="G109" s="323"/>
      <c r="H109" s="323"/>
      <c r="I109" s="323"/>
      <c r="J109" s="323"/>
      <c r="K109" s="323"/>
      <c r="L109" s="323"/>
      <c r="M109" s="323"/>
      <c r="N109" s="323"/>
      <c r="O109" s="323"/>
      <c r="P109" s="337"/>
      <c r="Q109" s="323"/>
      <c r="R109" s="323"/>
    </row>
    <row r="110" spans="1:18" x14ac:dyDescent="0.15">
      <c r="A110" s="323"/>
      <c r="B110" s="338" t="s">
        <v>381</v>
      </c>
      <c r="C110" s="337"/>
      <c r="D110" s="324"/>
      <c r="E110" s="323"/>
      <c r="F110" s="323"/>
      <c r="G110" s="323"/>
      <c r="H110" s="323"/>
      <c r="I110" s="323"/>
      <c r="J110" s="323"/>
      <c r="K110" s="323"/>
      <c r="L110" s="323"/>
      <c r="M110" s="323"/>
      <c r="N110" s="323"/>
      <c r="O110" s="323"/>
      <c r="P110" s="337"/>
      <c r="Q110" s="323"/>
      <c r="R110" s="323"/>
    </row>
    <row r="111" spans="1:18" x14ac:dyDescent="0.15">
      <c r="A111" s="323"/>
      <c r="B111" s="338"/>
      <c r="C111" s="337"/>
      <c r="D111" s="324"/>
      <c r="E111" s="323"/>
      <c r="F111" s="323"/>
      <c r="G111" s="323"/>
      <c r="H111" s="323"/>
      <c r="I111" s="323"/>
      <c r="J111" s="323"/>
      <c r="K111" s="323"/>
      <c r="L111" s="323"/>
      <c r="M111" s="323"/>
      <c r="N111" s="323"/>
      <c r="O111" s="323"/>
      <c r="P111" s="337"/>
      <c r="Q111" s="323"/>
      <c r="R111" s="323"/>
    </row>
    <row r="112" spans="1:18" x14ac:dyDescent="0.15">
      <c r="A112" s="323"/>
      <c r="B112" s="336" t="s">
        <v>382</v>
      </c>
      <c r="C112" s="337"/>
      <c r="D112" s="324"/>
      <c r="E112" s="323"/>
      <c r="F112" s="323"/>
      <c r="G112" s="323"/>
      <c r="H112" s="323"/>
      <c r="I112" s="323"/>
      <c r="J112" s="323"/>
      <c r="K112" s="323"/>
      <c r="L112" s="323"/>
      <c r="M112" s="323"/>
      <c r="N112" s="323"/>
      <c r="O112" s="323"/>
      <c r="P112" s="337"/>
      <c r="Q112" s="323"/>
      <c r="R112" s="323"/>
    </row>
    <row r="113" spans="1:18" x14ac:dyDescent="0.15">
      <c r="A113" s="323"/>
      <c r="B113" s="338" t="s">
        <v>383</v>
      </c>
      <c r="C113" s="337"/>
      <c r="D113" s="324"/>
      <c r="E113" s="323"/>
      <c r="F113" s="323"/>
      <c r="G113" s="323"/>
      <c r="H113" s="323"/>
      <c r="I113" s="323"/>
      <c r="J113" s="323"/>
      <c r="K113" s="323"/>
      <c r="L113" s="323"/>
      <c r="M113" s="323"/>
      <c r="N113" s="323"/>
      <c r="O113" s="323"/>
      <c r="P113" s="337"/>
      <c r="Q113" s="323"/>
      <c r="R113" s="323"/>
    </row>
    <row r="114" spans="1:18" x14ac:dyDescent="0.15">
      <c r="A114" s="323"/>
      <c r="B114" s="338" t="s">
        <v>384</v>
      </c>
      <c r="C114" s="337"/>
      <c r="D114" s="324"/>
      <c r="E114" s="323"/>
      <c r="F114" s="323"/>
      <c r="G114" s="323"/>
      <c r="H114" s="323"/>
      <c r="I114" s="323"/>
      <c r="J114" s="323"/>
      <c r="K114" s="323"/>
      <c r="L114" s="323"/>
      <c r="M114" s="323"/>
      <c r="N114" s="323"/>
      <c r="O114" s="323"/>
      <c r="P114" s="337"/>
      <c r="Q114" s="323"/>
      <c r="R114" s="323"/>
    </row>
    <row r="115" spans="1:18" x14ac:dyDescent="0.15">
      <c r="A115" s="323"/>
      <c r="B115" s="338" t="s">
        <v>385</v>
      </c>
      <c r="C115" s="337"/>
      <c r="D115" s="324"/>
      <c r="E115" s="323"/>
      <c r="F115" s="323"/>
      <c r="G115" s="323"/>
      <c r="H115" s="323"/>
      <c r="I115" s="323"/>
      <c r="J115" s="323"/>
      <c r="K115" s="323"/>
      <c r="L115" s="323"/>
      <c r="M115" s="323"/>
      <c r="N115" s="323"/>
      <c r="O115" s="323"/>
      <c r="P115" s="337"/>
      <c r="Q115" s="323"/>
      <c r="R115" s="323"/>
    </row>
    <row r="116" spans="1:18" x14ac:dyDescent="0.15">
      <c r="A116" s="323"/>
      <c r="B116" s="338" t="s">
        <v>386</v>
      </c>
      <c r="C116" s="337"/>
      <c r="D116" s="324"/>
      <c r="E116" s="323"/>
      <c r="F116" s="323"/>
      <c r="G116" s="323"/>
      <c r="H116" s="323"/>
      <c r="I116" s="323"/>
      <c r="J116" s="323"/>
      <c r="K116" s="323"/>
      <c r="L116" s="323"/>
      <c r="M116" s="323"/>
      <c r="N116" s="323"/>
      <c r="O116" s="323"/>
      <c r="P116" s="337"/>
      <c r="Q116" s="323"/>
      <c r="R116" s="323"/>
    </row>
    <row r="117" spans="1:18" x14ac:dyDescent="0.15">
      <c r="A117" s="323"/>
      <c r="B117" s="338" t="s">
        <v>387</v>
      </c>
      <c r="C117" s="337"/>
      <c r="D117" s="324"/>
      <c r="E117" s="323"/>
      <c r="F117" s="323"/>
      <c r="G117" s="323"/>
      <c r="H117" s="323"/>
      <c r="I117" s="323"/>
      <c r="J117" s="323"/>
      <c r="K117" s="323"/>
      <c r="L117" s="323"/>
      <c r="M117" s="323"/>
      <c r="N117" s="323"/>
      <c r="O117" s="323"/>
      <c r="P117" s="337"/>
      <c r="Q117" s="323"/>
      <c r="R117" s="323"/>
    </row>
    <row r="118" spans="1:18" x14ac:dyDescent="0.15">
      <c r="A118" s="323"/>
      <c r="B118" s="338"/>
      <c r="C118" s="337"/>
      <c r="D118" s="324"/>
      <c r="E118" s="323"/>
      <c r="F118" s="323"/>
      <c r="G118" s="323"/>
      <c r="H118" s="323"/>
      <c r="I118" s="323"/>
      <c r="J118" s="323"/>
      <c r="K118" s="323"/>
      <c r="L118" s="323"/>
      <c r="M118" s="323"/>
      <c r="N118" s="323"/>
      <c r="O118" s="323"/>
      <c r="P118" s="337"/>
      <c r="Q118" s="323"/>
      <c r="R118" s="323"/>
    </row>
    <row r="119" spans="1:18" x14ac:dyDescent="0.15">
      <c r="A119" s="323"/>
      <c r="B119" s="338" t="s">
        <v>388</v>
      </c>
      <c r="C119" s="337"/>
      <c r="D119" s="324"/>
      <c r="E119" s="323"/>
      <c r="F119" s="323"/>
      <c r="G119" s="323"/>
      <c r="H119" s="323"/>
      <c r="I119" s="323"/>
      <c r="J119" s="323"/>
      <c r="K119" s="323"/>
      <c r="L119" s="323"/>
      <c r="M119" s="323"/>
      <c r="N119" s="323"/>
      <c r="O119" s="323"/>
      <c r="P119" s="337"/>
      <c r="Q119" s="323"/>
      <c r="R119" s="323"/>
    </row>
    <row r="120" spans="1:18" x14ac:dyDescent="0.15">
      <c r="A120" s="323"/>
      <c r="B120" s="338"/>
      <c r="C120" s="337"/>
      <c r="D120" s="324"/>
      <c r="E120" s="323"/>
      <c r="F120" s="323"/>
      <c r="G120" s="323"/>
      <c r="H120" s="323"/>
      <c r="I120" s="323"/>
      <c r="J120" s="323"/>
      <c r="K120" s="323"/>
      <c r="L120" s="323"/>
      <c r="M120" s="323"/>
      <c r="N120" s="323"/>
      <c r="O120" s="323"/>
      <c r="P120" s="337"/>
      <c r="Q120" s="323"/>
      <c r="R120" s="323"/>
    </row>
    <row r="121" spans="1:18" x14ac:dyDescent="0.15">
      <c r="A121" s="323"/>
      <c r="B121" s="336" t="s">
        <v>407</v>
      </c>
      <c r="C121" s="337"/>
      <c r="D121" s="324"/>
      <c r="E121" s="323"/>
      <c r="F121" s="323"/>
      <c r="G121" s="323"/>
      <c r="H121" s="323"/>
      <c r="I121" s="323"/>
      <c r="J121" s="323"/>
      <c r="K121" s="323"/>
      <c r="L121" s="323"/>
      <c r="M121" s="323"/>
      <c r="N121" s="323"/>
      <c r="O121" s="323"/>
      <c r="P121" s="337"/>
      <c r="Q121" s="323"/>
      <c r="R121" s="323"/>
    </row>
    <row r="122" spans="1:18" x14ac:dyDescent="0.15">
      <c r="A122" s="323"/>
      <c r="B122" s="338" t="s">
        <v>427</v>
      </c>
      <c r="C122" s="337"/>
      <c r="D122" s="324"/>
      <c r="E122" s="323"/>
      <c r="F122" s="323"/>
      <c r="G122" s="323"/>
      <c r="H122" s="323"/>
      <c r="I122" s="323"/>
      <c r="J122" s="323"/>
      <c r="K122" s="323"/>
      <c r="L122" s="323"/>
      <c r="M122" s="323"/>
      <c r="N122" s="323"/>
      <c r="O122" s="323"/>
      <c r="P122" s="337"/>
      <c r="Q122" s="323"/>
      <c r="R122" s="323"/>
    </row>
    <row r="123" spans="1:18" x14ac:dyDescent="0.15">
      <c r="A123" s="323"/>
      <c r="B123" s="338" t="s">
        <v>428</v>
      </c>
      <c r="C123" s="337"/>
      <c r="D123" s="324"/>
      <c r="E123" s="323"/>
      <c r="F123" s="323"/>
      <c r="G123" s="323"/>
      <c r="H123" s="323"/>
      <c r="I123" s="323"/>
      <c r="J123" s="323"/>
      <c r="K123" s="323"/>
      <c r="L123" s="323"/>
      <c r="M123" s="323"/>
      <c r="N123" s="323"/>
      <c r="O123" s="323"/>
      <c r="P123" s="337"/>
      <c r="Q123" s="323"/>
      <c r="R123" s="323"/>
    </row>
    <row r="124" spans="1:18" x14ac:dyDescent="0.15">
      <c r="A124" s="323"/>
      <c r="B124" s="338" t="s">
        <v>429</v>
      </c>
      <c r="C124" s="337"/>
      <c r="D124" s="324"/>
      <c r="E124" s="323"/>
      <c r="F124" s="323"/>
      <c r="G124" s="323"/>
      <c r="H124" s="323"/>
      <c r="I124" s="323"/>
      <c r="J124" s="323"/>
      <c r="K124" s="323"/>
      <c r="L124" s="323"/>
      <c r="M124" s="323"/>
      <c r="N124" s="323"/>
      <c r="O124" s="323"/>
      <c r="P124" s="337"/>
      <c r="Q124" s="323"/>
      <c r="R124" s="323"/>
    </row>
    <row r="125" spans="1:18" x14ac:dyDescent="0.15">
      <c r="A125" s="323"/>
      <c r="B125" s="338" t="s">
        <v>430</v>
      </c>
      <c r="C125" s="337"/>
      <c r="D125" s="324"/>
      <c r="E125" s="323"/>
      <c r="F125" s="323"/>
      <c r="G125" s="323"/>
      <c r="H125" s="323"/>
      <c r="I125" s="323"/>
      <c r="J125" s="323"/>
      <c r="K125" s="323"/>
      <c r="L125" s="323"/>
      <c r="M125" s="323"/>
      <c r="N125" s="323"/>
      <c r="O125" s="323"/>
      <c r="P125" s="337"/>
      <c r="Q125" s="323"/>
      <c r="R125" s="323"/>
    </row>
    <row r="126" spans="1:18" x14ac:dyDescent="0.15">
      <c r="A126" s="323"/>
      <c r="B126" s="338"/>
      <c r="C126" s="337"/>
      <c r="D126" s="324"/>
      <c r="E126" s="323"/>
      <c r="F126" s="323"/>
      <c r="G126" s="323"/>
      <c r="H126" s="323"/>
      <c r="I126" s="323"/>
      <c r="J126" s="323"/>
      <c r="K126" s="323"/>
      <c r="L126" s="323"/>
      <c r="M126" s="323"/>
      <c r="N126" s="323"/>
      <c r="O126" s="323"/>
      <c r="P126" s="337"/>
      <c r="Q126" s="323"/>
      <c r="R126" s="323"/>
    </row>
    <row r="127" spans="1:18" x14ac:dyDescent="0.15">
      <c r="A127" s="323"/>
      <c r="B127" s="338" t="s">
        <v>389</v>
      </c>
      <c r="C127" s="337"/>
      <c r="D127" s="324"/>
      <c r="E127" s="323"/>
      <c r="F127" s="323"/>
      <c r="G127" s="323"/>
      <c r="H127" s="323"/>
      <c r="I127" s="323"/>
      <c r="J127" s="323"/>
      <c r="K127" s="323"/>
      <c r="L127" s="323"/>
      <c r="M127" s="323"/>
      <c r="N127" s="323"/>
      <c r="O127" s="323"/>
      <c r="P127" s="337"/>
      <c r="Q127" s="323"/>
      <c r="R127" s="323"/>
    </row>
    <row r="128" spans="1:18" x14ac:dyDescent="0.15">
      <c r="A128" s="323"/>
      <c r="B128" s="338" t="s">
        <v>408</v>
      </c>
      <c r="C128" s="337"/>
      <c r="D128" s="324"/>
      <c r="E128" s="323"/>
      <c r="F128" s="323"/>
      <c r="G128" s="323"/>
      <c r="H128" s="323"/>
      <c r="I128" s="323"/>
      <c r="J128" s="323"/>
      <c r="K128" s="323"/>
      <c r="L128" s="323"/>
      <c r="M128" s="323"/>
      <c r="N128" s="323"/>
      <c r="O128" s="323"/>
      <c r="P128" s="337"/>
      <c r="Q128" s="323"/>
      <c r="R128" s="323"/>
    </row>
    <row r="129" spans="1:18" x14ac:dyDescent="0.15">
      <c r="A129" s="323"/>
      <c r="B129" s="338"/>
      <c r="C129" s="337"/>
      <c r="D129" s="324"/>
      <c r="E129" s="323"/>
      <c r="F129" s="323"/>
      <c r="G129" s="323"/>
      <c r="H129" s="323"/>
      <c r="I129" s="323"/>
      <c r="J129" s="323"/>
      <c r="K129" s="323"/>
      <c r="L129" s="323"/>
      <c r="M129" s="323"/>
      <c r="N129" s="323"/>
      <c r="O129" s="323"/>
      <c r="P129" s="337"/>
      <c r="Q129" s="323"/>
      <c r="R129" s="323"/>
    </row>
    <row r="130" spans="1:18" x14ac:dyDescent="0.15">
      <c r="A130" s="323"/>
      <c r="B130" s="338"/>
      <c r="C130" s="337"/>
      <c r="D130" s="324"/>
      <c r="E130" s="323"/>
      <c r="F130" s="323"/>
      <c r="G130" s="323"/>
      <c r="H130" s="323"/>
      <c r="I130" s="323"/>
      <c r="J130" s="323"/>
      <c r="K130" s="323"/>
      <c r="L130" s="323"/>
      <c r="M130" s="323"/>
      <c r="N130" s="323"/>
      <c r="O130" s="323"/>
      <c r="P130" s="337"/>
      <c r="Q130" s="323"/>
      <c r="R130" s="323"/>
    </row>
    <row r="131" spans="1:18" x14ac:dyDescent="0.15">
      <c r="A131" s="323"/>
      <c r="B131" s="333" t="s">
        <v>436</v>
      </c>
      <c r="C131" s="334"/>
      <c r="D131" s="334"/>
      <c r="E131" s="334"/>
      <c r="F131" s="334"/>
      <c r="G131" s="334"/>
      <c r="H131" s="334"/>
      <c r="I131" s="335"/>
      <c r="J131" s="334"/>
      <c r="K131" s="334"/>
      <c r="L131" s="334"/>
      <c r="M131" s="334"/>
      <c r="N131" s="334"/>
      <c r="O131" s="334"/>
      <c r="P131" s="334"/>
      <c r="Q131" s="323"/>
      <c r="R131" s="323"/>
    </row>
    <row r="132" spans="1:18" x14ac:dyDescent="0.15">
      <c r="A132" s="323"/>
      <c r="B132" s="338"/>
      <c r="C132" s="337"/>
      <c r="D132" s="324"/>
      <c r="E132" s="323"/>
      <c r="F132" s="323"/>
      <c r="G132" s="323"/>
      <c r="H132" s="323"/>
      <c r="I132" s="323"/>
      <c r="J132" s="323"/>
      <c r="K132" s="323"/>
      <c r="L132" s="323"/>
      <c r="M132" s="323"/>
      <c r="N132" s="323"/>
      <c r="O132" s="323"/>
      <c r="P132" s="337"/>
      <c r="Q132" s="323"/>
      <c r="R132" s="323"/>
    </row>
    <row r="133" spans="1:18" x14ac:dyDescent="0.15">
      <c r="A133" s="323"/>
      <c r="B133" s="338" t="s">
        <v>409</v>
      </c>
      <c r="C133" s="337"/>
      <c r="D133" s="324"/>
      <c r="E133" s="323"/>
      <c r="F133" s="323"/>
      <c r="G133" s="323"/>
      <c r="H133" s="323"/>
      <c r="I133" s="323"/>
      <c r="J133" s="323"/>
      <c r="K133" s="323"/>
      <c r="L133" s="323"/>
      <c r="M133" s="323"/>
      <c r="N133" s="323"/>
      <c r="O133" s="323"/>
      <c r="P133" s="337"/>
      <c r="Q133" s="323"/>
      <c r="R133" s="323"/>
    </row>
    <row r="134" spans="1:18" x14ac:dyDescent="0.15">
      <c r="A134" s="323"/>
      <c r="B134" s="338" t="s">
        <v>410</v>
      </c>
      <c r="C134" s="337"/>
      <c r="D134" s="324"/>
      <c r="E134" s="323"/>
      <c r="F134" s="323"/>
      <c r="G134" s="323"/>
      <c r="H134" s="323"/>
      <c r="I134" s="323"/>
      <c r="J134" s="323"/>
      <c r="K134" s="323"/>
      <c r="L134" s="323"/>
      <c r="M134" s="323"/>
      <c r="N134" s="323"/>
      <c r="O134" s="323"/>
      <c r="P134" s="337"/>
      <c r="Q134" s="323"/>
      <c r="R134" s="323"/>
    </row>
    <row r="135" spans="1:18" x14ac:dyDescent="0.15">
      <c r="A135" s="323"/>
      <c r="B135" s="338" t="s">
        <v>411</v>
      </c>
      <c r="C135" s="337"/>
      <c r="D135" s="324"/>
      <c r="E135" s="323"/>
      <c r="F135" s="323"/>
      <c r="G135" s="323"/>
      <c r="H135" s="323"/>
      <c r="I135" s="323"/>
      <c r="J135" s="323"/>
      <c r="K135" s="323"/>
      <c r="L135" s="323"/>
      <c r="M135" s="323"/>
      <c r="N135" s="323"/>
      <c r="O135" s="323"/>
      <c r="P135" s="337"/>
      <c r="Q135" s="323"/>
      <c r="R135" s="323"/>
    </row>
    <row r="136" spans="1:18" x14ac:dyDescent="0.15">
      <c r="A136" s="323"/>
      <c r="B136" s="338" t="s">
        <v>412</v>
      </c>
      <c r="C136" s="337"/>
      <c r="D136" s="324"/>
      <c r="E136" s="323"/>
      <c r="F136" s="323"/>
      <c r="G136" s="323"/>
      <c r="H136" s="323"/>
      <c r="I136" s="323"/>
      <c r="J136" s="323"/>
      <c r="K136" s="323"/>
      <c r="L136" s="323"/>
      <c r="M136" s="323"/>
      <c r="N136" s="323"/>
      <c r="O136" s="323"/>
      <c r="P136" s="337"/>
      <c r="Q136" s="323"/>
      <c r="R136" s="323"/>
    </row>
    <row r="137" spans="1:18" x14ac:dyDescent="0.15">
      <c r="A137" s="323"/>
      <c r="B137" s="338" t="s">
        <v>413</v>
      </c>
      <c r="C137" s="337"/>
      <c r="D137" s="324"/>
      <c r="E137" s="323"/>
      <c r="F137" s="323"/>
      <c r="G137" s="323"/>
      <c r="H137" s="323"/>
      <c r="I137" s="323"/>
      <c r="J137" s="323"/>
      <c r="K137" s="323"/>
      <c r="L137" s="323"/>
      <c r="M137" s="323"/>
      <c r="N137" s="323"/>
      <c r="O137" s="323"/>
      <c r="P137" s="337"/>
      <c r="Q137" s="323"/>
      <c r="R137" s="323"/>
    </row>
    <row r="138" spans="1:18" x14ac:dyDescent="0.15">
      <c r="A138" s="323"/>
      <c r="B138" s="338" t="s">
        <v>414</v>
      </c>
      <c r="C138" s="337"/>
      <c r="D138" s="324"/>
      <c r="E138" s="323"/>
      <c r="F138" s="323"/>
      <c r="G138" s="323"/>
      <c r="H138" s="323"/>
      <c r="I138" s="323"/>
      <c r="J138" s="323"/>
      <c r="K138" s="323"/>
      <c r="L138" s="323"/>
      <c r="M138" s="323"/>
      <c r="N138" s="323"/>
      <c r="O138" s="323"/>
      <c r="P138" s="337"/>
      <c r="Q138" s="323"/>
      <c r="R138" s="323"/>
    </row>
    <row r="139" spans="1:18" x14ac:dyDescent="0.15">
      <c r="A139" s="323"/>
      <c r="B139" s="338" t="s">
        <v>415</v>
      </c>
      <c r="C139" s="337"/>
      <c r="D139" s="324"/>
      <c r="E139" s="323"/>
      <c r="F139" s="323"/>
      <c r="G139" s="323"/>
      <c r="H139" s="323"/>
      <c r="I139" s="323"/>
      <c r="J139" s="323"/>
      <c r="K139" s="323"/>
      <c r="L139" s="323"/>
      <c r="M139" s="323"/>
      <c r="N139" s="323"/>
      <c r="O139" s="323"/>
      <c r="P139" s="337"/>
      <c r="Q139" s="323"/>
      <c r="R139" s="323"/>
    </row>
    <row r="140" spans="1:18" x14ac:dyDescent="0.15">
      <c r="A140" s="323"/>
      <c r="B140" s="338"/>
      <c r="C140" s="337"/>
      <c r="D140" s="324"/>
      <c r="E140" s="323"/>
      <c r="F140" s="323"/>
      <c r="G140" s="323"/>
      <c r="H140" s="323"/>
      <c r="I140" s="323"/>
      <c r="J140" s="323"/>
      <c r="K140" s="323"/>
      <c r="L140" s="323"/>
      <c r="M140" s="323"/>
      <c r="N140" s="323"/>
      <c r="O140" s="323"/>
      <c r="P140" s="337"/>
      <c r="Q140" s="323"/>
      <c r="R140" s="323"/>
    </row>
    <row r="141" spans="1:18" x14ac:dyDescent="0.15">
      <c r="A141" s="323"/>
      <c r="B141" s="338" t="s">
        <v>416</v>
      </c>
      <c r="C141" s="337"/>
      <c r="D141" s="324"/>
      <c r="E141" s="323"/>
      <c r="F141" s="323"/>
      <c r="G141" s="323"/>
      <c r="H141" s="323"/>
      <c r="I141" s="323"/>
      <c r="J141" s="323"/>
      <c r="K141" s="323"/>
      <c r="L141" s="323"/>
      <c r="M141" s="323"/>
      <c r="N141" s="323"/>
      <c r="O141" s="323"/>
      <c r="P141" s="337"/>
      <c r="Q141" s="323"/>
      <c r="R141" s="323"/>
    </row>
    <row r="142" spans="1:18" x14ac:dyDescent="0.15">
      <c r="A142" s="323"/>
      <c r="B142" s="338"/>
      <c r="C142" s="337"/>
      <c r="D142" s="324"/>
      <c r="E142" s="323"/>
      <c r="F142" s="323"/>
      <c r="G142" s="323"/>
      <c r="H142" s="323"/>
      <c r="I142" s="323"/>
      <c r="J142" s="323"/>
      <c r="K142" s="323"/>
      <c r="L142" s="323"/>
      <c r="M142" s="323"/>
      <c r="N142" s="323"/>
      <c r="O142" s="323"/>
      <c r="P142" s="337"/>
      <c r="Q142" s="323"/>
      <c r="R142" s="323"/>
    </row>
    <row r="143" spans="1:18" x14ac:dyDescent="0.15">
      <c r="A143" s="323"/>
      <c r="B143" s="338" t="s">
        <v>417</v>
      </c>
      <c r="C143" s="337"/>
      <c r="D143" s="324"/>
      <c r="E143" s="323"/>
      <c r="F143" s="323"/>
      <c r="G143" s="323"/>
      <c r="H143" s="323"/>
      <c r="I143" s="323"/>
      <c r="J143" s="323"/>
      <c r="K143" s="323"/>
      <c r="L143" s="323"/>
      <c r="M143" s="323"/>
      <c r="N143" s="323"/>
      <c r="O143" s="323"/>
      <c r="P143" s="337"/>
      <c r="Q143" s="323"/>
      <c r="R143" s="323"/>
    </row>
    <row r="144" spans="1:18" x14ac:dyDescent="0.15">
      <c r="A144" s="323"/>
      <c r="B144" s="338" t="s">
        <v>418</v>
      </c>
      <c r="C144" s="337"/>
      <c r="D144" s="324"/>
      <c r="E144" s="323"/>
      <c r="F144" s="323"/>
      <c r="G144" s="323"/>
      <c r="H144" s="323"/>
      <c r="I144" s="323"/>
      <c r="J144" s="323"/>
      <c r="K144" s="323"/>
      <c r="L144" s="323"/>
      <c r="M144" s="323"/>
      <c r="N144" s="323"/>
      <c r="O144" s="323"/>
      <c r="P144" s="337"/>
      <c r="Q144" s="323"/>
      <c r="R144" s="323"/>
    </row>
    <row r="145" spans="1:18" x14ac:dyDescent="0.15">
      <c r="A145" s="323"/>
      <c r="B145" s="338"/>
      <c r="C145" s="337"/>
      <c r="D145" s="324"/>
      <c r="E145" s="323"/>
      <c r="F145" s="323"/>
      <c r="G145" s="323"/>
      <c r="H145" s="323"/>
      <c r="I145" s="323"/>
      <c r="J145" s="323"/>
      <c r="K145" s="323"/>
      <c r="L145" s="323"/>
      <c r="M145" s="323"/>
      <c r="N145" s="323"/>
      <c r="O145" s="323"/>
      <c r="P145" s="337"/>
      <c r="Q145" s="323"/>
      <c r="R145" s="323"/>
    </row>
    <row r="146" spans="1:18" x14ac:dyDescent="0.15">
      <c r="A146" s="323"/>
      <c r="B146" s="338" t="s">
        <v>419</v>
      </c>
      <c r="C146" s="337"/>
      <c r="D146" s="324"/>
      <c r="E146" s="323"/>
      <c r="F146" s="323"/>
      <c r="G146" s="323"/>
      <c r="H146" s="323"/>
      <c r="I146" s="323"/>
      <c r="J146" s="323"/>
      <c r="K146" s="323"/>
      <c r="L146" s="323"/>
      <c r="M146" s="323"/>
      <c r="N146" s="323"/>
      <c r="O146" s="323"/>
      <c r="P146" s="337"/>
      <c r="Q146" s="323"/>
      <c r="R146" s="323"/>
    </row>
    <row r="147" spans="1:18" x14ac:dyDescent="0.15">
      <c r="A147" s="323"/>
      <c r="B147" s="338" t="s">
        <v>431</v>
      </c>
      <c r="C147" s="337"/>
      <c r="D147" s="324"/>
      <c r="E147" s="323"/>
      <c r="F147" s="323"/>
      <c r="G147" s="323"/>
      <c r="H147" s="323"/>
      <c r="I147" s="323"/>
      <c r="J147" s="323"/>
      <c r="K147" s="323"/>
      <c r="L147" s="323"/>
      <c r="M147" s="323"/>
      <c r="N147" s="323"/>
      <c r="O147" s="323"/>
      <c r="P147" s="337"/>
      <c r="Q147" s="323"/>
      <c r="R147" s="323"/>
    </row>
    <row r="148" spans="1:18" x14ac:dyDescent="0.15">
      <c r="A148" s="323"/>
      <c r="B148" s="338" t="s">
        <v>432</v>
      </c>
      <c r="C148" s="337"/>
      <c r="D148" s="324"/>
      <c r="E148" s="323"/>
      <c r="F148" s="323"/>
      <c r="G148" s="323"/>
      <c r="H148" s="323"/>
      <c r="I148" s="323"/>
      <c r="J148" s="323"/>
      <c r="K148" s="323"/>
      <c r="L148" s="323"/>
      <c r="M148" s="323"/>
      <c r="N148" s="323"/>
      <c r="O148" s="323"/>
      <c r="P148" s="337"/>
      <c r="Q148" s="323"/>
      <c r="R148" s="323"/>
    </row>
    <row r="149" spans="1:18" x14ac:dyDescent="0.15">
      <c r="A149" s="323"/>
      <c r="B149" s="338" t="s">
        <v>433</v>
      </c>
      <c r="C149" s="337"/>
      <c r="D149" s="324"/>
      <c r="E149" s="323"/>
      <c r="F149" s="323"/>
      <c r="G149" s="323"/>
      <c r="H149" s="323"/>
      <c r="I149" s="323"/>
      <c r="J149" s="323"/>
      <c r="K149" s="323"/>
      <c r="L149" s="323"/>
      <c r="M149" s="323"/>
      <c r="N149" s="323"/>
      <c r="O149" s="323"/>
      <c r="P149" s="337"/>
      <c r="Q149" s="323"/>
      <c r="R149" s="323"/>
    </row>
    <row r="150" spans="1:18" x14ac:dyDescent="0.15">
      <c r="A150" s="323"/>
      <c r="B150" s="338"/>
      <c r="C150" s="337"/>
      <c r="D150" s="324"/>
      <c r="E150" s="323"/>
      <c r="F150" s="323"/>
      <c r="G150" s="323"/>
      <c r="H150" s="323"/>
      <c r="I150" s="323"/>
      <c r="J150" s="323"/>
      <c r="K150" s="323"/>
      <c r="L150" s="323"/>
      <c r="M150" s="323"/>
      <c r="N150" s="323"/>
      <c r="O150" s="323"/>
      <c r="P150" s="337"/>
      <c r="Q150" s="323"/>
      <c r="R150" s="323"/>
    </row>
    <row r="151" spans="1:18" x14ac:dyDescent="0.15">
      <c r="A151" s="323"/>
      <c r="B151" s="338" t="s">
        <v>434</v>
      </c>
      <c r="C151" s="337"/>
      <c r="D151" s="324"/>
      <c r="E151" s="323"/>
      <c r="F151" s="323"/>
      <c r="G151" s="323"/>
      <c r="H151" s="323"/>
      <c r="I151" s="323"/>
      <c r="J151" s="323"/>
      <c r="K151" s="323"/>
      <c r="L151" s="323"/>
      <c r="M151" s="323"/>
      <c r="N151" s="323"/>
      <c r="O151" s="323"/>
      <c r="P151" s="337"/>
      <c r="Q151" s="323"/>
      <c r="R151" s="323"/>
    </row>
    <row r="152" spans="1:18" x14ac:dyDescent="0.15">
      <c r="A152" s="323"/>
      <c r="B152" s="338" t="s">
        <v>435</v>
      </c>
      <c r="C152" s="337"/>
      <c r="D152" s="324"/>
      <c r="E152" s="323"/>
      <c r="F152" s="323"/>
      <c r="G152" s="323"/>
      <c r="H152" s="323"/>
      <c r="I152" s="323"/>
      <c r="J152" s="323"/>
      <c r="K152" s="323"/>
      <c r="L152" s="323"/>
      <c r="M152" s="323"/>
      <c r="N152" s="323"/>
      <c r="O152" s="323"/>
      <c r="P152" s="337"/>
      <c r="Q152" s="323"/>
      <c r="R152" s="323"/>
    </row>
    <row r="153" spans="1:18" x14ac:dyDescent="0.15">
      <c r="A153" s="323"/>
      <c r="B153" s="338"/>
      <c r="C153" s="337"/>
      <c r="D153" s="324"/>
      <c r="E153" s="323"/>
      <c r="F153" s="323"/>
      <c r="G153" s="323"/>
      <c r="H153" s="323"/>
      <c r="I153" s="323"/>
      <c r="J153" s="323"/>
      <c r="K153" s="323"/>
      <c r="L153" s="323"/>
      <c r="M153" s="323"/>
      <c r="N153" s="323"/>
      <c r="O153" s="323"/>
      <c r="P153" s="337"/>
      <c r="Q153" s="323"/>
      <c r="R153" s="323"/>
    </row>
    <row r="154" spans="1:18" x14ac:dyDescent="0.15">
      <c r="A154" s="323"/>
      <c r="B154" s="338" t="s">
        <v>420</v>
      </c>
      <c r="C154" s="337"/>
      <c r="D154" s="324"/>
      <c r="E154" s="323"/>
      <c r="F154" s="323"/>
      <c r="G154" s="323"/>
      <c r="H154" s="323"/>
      <c r="I154" s="323"/>
      <c r="J154" s="323"/>
      <c r="K154" s="323"/>
      <c r="L154" s="323"/>
      <c r="M154" s="323"/>
      <c r="N154" s="323"/>
      <c r="O154" s="323"/>
      <c r="P154" s="337"/>
      <c r="Q154" s="323"/>
      <c r="R154" s="323"/>
    </row>
    <row r="155" spans="1:18" x14ac:dyDescent="0.15">
      <c r="A155" s="323"/>
      <c r="B155" s="338" t="s">
        <v>421</v>
      </c>
      <c r="C155" s="337"/>
      <c r="D155" s="324"/>
      <c r="E155" s="323"/>
      <c r="F155" s="323"/>
      <c r="G155" s="323"/>
      <c r="H155" s="323"/>
      <c r="I155" s="323"/>
      <c r="J155" s="323"/>
      <c r="K155" s="323"/>
      <c r="L155" s="323"/>
      <c r="M155" s="323"/>
      <c r="N155" s="323"/>
      <c r="O155" s="323"/>
      <c r="P155" s="337"/>
      <c r="Q155" s="323"/>
      <c r="R155" s="323"/>
    </row>
    <row r="156" spans="1:18" x14ac:dyDescent="0.15">
      <c r="A156" s="323"/>
      <c r="B156" s="338" t="s">
        <v>422</v>
      </c>
      <c r="C156" s="337"/>
      <c r="D156" s="324"/>
      <c r="E156" s="323"/>
      <c r="F156" s="323"/>
      <c r="G156" s="323"/>
      <c r="H156" s="323"/>
      <c r="I156" s="323"/>
      <c r="J156" s="323"/>
      <c r="K156" s="323"/>
      <c r="L156" s="323"/>
      <c r="M156" s="323"/>
      <c r="N156" s="323"/>
      <c r="O156" s="323"/>
      <c r="P156" s="337"/>
      <c r="Q156" s="323"/>
      <c r="R156" s="323"/>
    </row>
    <row r="157" spans="1:18" x14ac:dyDescent="0.15">
      <c r="A157" s="323"/>
      <c r="B157" s="338" t="s">
        <v>423</v>
      </c>
      <c r="C157" s="337"/>
      <c r="D157" s="324"/>
      <c r="E157" s="323"/>
      <c r="F157" s="323"/>
      <c r="G157" s="323"/>
      <c r="H157" s="323"/>
      <c r="I157" s="323"/>
      <c r="J157" s="323"/>
      <c r="K157" s="323"/>
      <c r="L157" s="323"/>
      <c r="M157" s="323"/>
      <c r="N157" s="323"/>
      <c r="O157" s="323"/>
      <c r="P157" s="337"/>
      <c r="Q157" s="323"/>
      <c r="R157" s="323"/>
    </row>
    <row r="158" spans="1:18" x14ac:dyDescent="0.15">
      <c r="A158" s="323"/>
      <c r="B158" s="338" t="s">
        <v>424</v>
      </c>
      <c r="C158" s="337"/>
      <c r="D158" s="324"/>
      <c r="E158" s="323"/>
      <c r="F158" s="323"/>
      <c r="G158" s="323"/>
      <c r="H158" s="323"/>
      <c r="I158" s="323"/>
      <c r="J158" s="323"/>
      <c r="K158" s="323"/>
      <c r="L158" s="323"/>
      <c r="M158" s="323"/>
      <c r="N158" s="323"/>
      <c r="O158" s="323"/>
      <c r="P158" s="337"/>
      <c r="Q158" s="323"/>
      <c r="R158" s="323"/>
    </row>
    <row r="159" spans="1:18" x14ac:dyDescent="0.15">
      <c r="A159" s="323"/>
      <c r="B159" s="338"/>
      <c r="C159" s="337"/>
      <c r="D159" s="324"/>
      <c r="E159" s="323"/>
      <c r="F159" s="323"/>
      <c r="G159" s="323"/>
      <c r="H159" s="323"/>
      <c r="I159" s="323"/>
      <c r="J159" s="323"/>
      <c r="K159" s="323"/>
      <c r="L159" s="323"/>
      <c r="M159" s="323"/>
      <c r="N159" s="323"/>
      <c r="O159" s="323"/>
      <c r="P159" s="337"/>
      <c r="Q159" s="323"/>
      <c r="R159" s="323"/>
    </row>
    <row r="160" spans="1:18" x14ac:dyDescent="0.15">
      <c r="A160" s="323"/>
      <c r="B160" s="338"/>
      <c r="C160" s="337"/>
      <c r="D160" s="324"/>
      <c r="E160" s="323"/>
      <c r="F160" s="323"/>
      <c r="G160" s="323"/>
      <c r="H160" s="323"/>
      <c r="I160" s="323"/>
      <c r="J160" s="323"/>
      <c r="K160" s="323"/>
      <c r="L160" s="323"/>
      <c r="M160" s="323"/>
      <c r="N160" s="323"/>
      <c r="O160" s="323"/>
      <c r="P160" s="337"/>
      <c r="Q160" s="323"/>
      <c r="R160" s="337"/>
    </row>
    <row r="161" spans="1:18" x14ac:dyDescent="0.15">
      <c r="A161" s="323"/>
      <c r="B161" s="333"/>
      <c r="C161" s="334"/>
      <c r="D161" s="334"/>
      <c r="E161" s="340"/>
      <c r="F161" s="341"/>
      <c r="G161" s="340"/>
      <c r="H161" s="341"/>
      <c r="I161" s="341"/>
      <c r="J161" s="341"/>
      <c r="K161" s="341"/>
      <c r="L161" s="341"/>
      <c r="M161" s="341"/>
      <c r="N161" s="341"/>
      <c r="O161" s="341"/>
      <c r="P161" s="355" t="str">
        <f>$P$3</f>
        <v>klf rambøll</v>
      </c>
      <c r="Q161" s="323"/>
      <c r="R161" s="323"/>
    </row>
    <row r="162" spans="1:18" x14ac:dyDescent="0.15">
      <c r="A162" s="323"/>
      <c r="B162" s="338"/>
      <c r="C162" s="324"/>
      <c r="D162" s="324"/>
      <c r="E162" s="324"/>
      <c r="F162" s="323"/>
      <c r="G162" s="324"/>
      <c r="H162" s="324"/>
      <c r="I162" s="324"/>
      <c r="J162" s="324"/>
      <c r="K162" s="324"/>
      <c r="L162" s="324"/>
      <c r="M162" s="324"/>
      <c r="N162" s="324"/>
      <c r="O162" s="324"/>
      <c r="P162" s="323"/>
      <c r="Q162" s="323"/>
      <c r="R162" s="323"/>
    </row>
  </sheetData>
  <sheetProtection password="CB7F" sheet="1" objects="1" scenarios="1"/>
  <pageMargins left="0.51181102362204722" right="0.11811023622047245" top="0.74803149606299213" bottom="0.74803149606299213" header="0.31496062992125984" footer="0.31496062992125984"/>
  <pageSetup paperSize="9" scale="90" orientation="landscape" r:id="rId1"/>
  <headerFooter>
    <oddHeader>&amp;LBeskrivelse&amp;CDansk Fjernvarme - Renovering af ledningsanlæg&amp;RSide &amp;P/&amp;N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W76"/>
  <sheetViews>
    <sheetView workbookViewId="0"/>
  </sheetViews>
  <sheetFormatPr defaultRowHeight="11.25" x14ac:dyDescent="0.15"/>
  <cols>
    <col min="1" max="1" width="1.625" customWidth="1"/>
    <col min="2" max="2" width="10.25" customWidth="1"/>
  </cols>
  <sheetData>
    <row r="1" spans="1:18" x14ac:dyDescent="0.15">
      <c r="A1" s="1"/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3"/>
    </row>
    <row r="2" spans="1:18" ht="12.75" x14ac:dyDescent="0.2">
      <c r="A2" s="1"/>
      <c r="B2" s="4" t="s">
        <v>1</v>
      </c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82"/>
      <c r="R2" s="3"/>
    </row>
    <row r="3" spans="1:18" ht="12.75" x14ac:dyDescent="0.2">
      <c r="A3" s="1"/>
      <c r="B3" s="9" t="s">
        <v>241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86"/>
      <c r="R3" s="3"/>
    </row>
    <row r="4" spans="1:18" x14ac:dyDescent="0.15">
      <c r="A4" s="1"/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76"/>
      <c r="R4" s="3"/>
    </row>
    <row r="5" spans="1:18" x14ac:dyDescent="0.15">
      <c r="A5" s="1"/>
      <c r="B5" s="1"/>
      <c r="C5" s="2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3"/>
    </row>
    <row r="6" spans="1:18" x14ac:dyDescent="0.15">
      <c r="A6" s="1"/>
      <c r="B6" s="170" t="s">
        <v>133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3"/>
    </row>
    <row r="7" spans="1:18" x14ac:dyDescent="0.15">
      <c r="A7" s="1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3"/>
    </row>
    <row r="9" spans="1:18" x14ac:dyDescent="0.15">
      <c r="B9" t="s">
        <v>5</v>
      </c>
      <c r="C9">
        <v>80</v>
      </c>
      <c r="D9" t="s">
        <v>108</v>
      </c>
      <c r="E9" t="s">
        <v>134</v>
      </c>
      <c r="F9">
        <v>0.8</v>
      </c>
      <c r="G9" t="s">
        <v>25</v>
      </c>
    </row>
    <row r="10" spans="1:18" x14ac:dyDescent="0.15">
      <c r="B10" t="s">
        <v>6</v>
      </c>
      <c r="C10">
        <v>40</v>
      </c>
      <c r="D10" t="s">
        <v>108</v>
      </c>
      <c r="E10" t="s">
        <v>135</v>
      </c>
      <c r="F10">
        <v>1.6</v>
      </c>
      <c r="G10" t="s">
        <v>30</v>
      </c>
    </row>
    <row r="11" spans="1:18" x14ac:dyDescent="0.15">
      <c r="B11" t="s">
        <v>4</v>
      </c>
      <c r="C11">
        <v>8</v>
      </c>
      <c r="D11" t="s">
        <v>108</v>
      </c>
      <c r="N11" t="s">
        <v>256</v>
      </c>
    </row>
    <row r="13" spans="1:18" x14ac:dyDescent="0.15">
      <c r="B13" t="s">
        <v>44</v>
      </c>
      <c r="C13" s="121" t="s">
        <v>103</v>
      </c>
      <c r="D13" s="121" t="s">
        <v>139</v>
      </c>
      <c r="E13" s="121" t="s">
        <v>139</v>
      </c>
      <c r="F13" s="121" t="s">
        <v>139</v>
      </c>
      <c r="G13" t="s">
        <v>140</v>
      </c>
      <c r="H13" t="s">
        <v>140</v>
      </c>
      <c r="I13" t="s">
        <v>140</v>
      </c>
      <c r="J13" s="121" t="s">
        <v>141</v>
      </c>
      <c r="K13" s="121" t="s">
        <v>141</v>
      </c>
      <c r="L13" s="121" t="s">
        <v>141</v>
      </c>
      <c r="N13" t="s">
        <v>139</v>
      </c>
      <c r="O13" t="s">
        <v>106</v>
      </c>
    </row>
    <row r="14" spans="1:18" x14ac:dyDescent="0.15">
      <c r="C14" s="121" t="s">
        <v>137</v>
      </c>
      <c r="D14" s="121" t="s">
        <v>137</v>
      </c>
      <c r="E14" s="121" t="s">
        <v>142</v>
      </c>
      <c r="F14" s="121" t="s">
        <v>143</v>
      </c>
      <c r="G14" t="s">
        <v>137</v>
      </c>
      <c r="H14" t="s">
        <v>142</v>
      </c>
      <c r="I14" t="s">
        <v>143</v>
      </c>
      <c r="J14" s="121" t="s">
        <v>137</v>
      </c>
      <c r="K14" s="121" t="s">
        <v>142</v>
      </c>
      <c r="L14" s="121" t="s">
        <v>143</v>
      </c>
      <c r="N14" t="s">
        <v>140</v>
      </c>
      <c r="O14" t="s">
        <v>110</v>
      </c>
    </row>
    <row r="15" spans="1:18" x14ac:dyDescent="0.15">
      <c r="B15" t="s">
        <v>138</v>
      </c>
      <c r="C15" s="121"/>
      <c r="D15" s="121"/>
      <c r="E15" s="121"/>
      <c r="F15" s="121"/>
      <c r="J15" s="121"/>
      <c r="K15" s="121"/>
      <c r="L15" s="121"/>
      <c r="N15" t="s">
        <v>141</v>
      </c>
      <c r="O15" t="s">
        <v>112</v>
      </c>
    </row>
    <row r="16" spans="1:18" x14ac:dyDescent="0.15">
      <c r="C16" s="121"/>
      <c r="D16" s="121"/>
      <c r="E16" s="121"/>
      <c r="F16" s="121"/>
      <c r="J16" s="121"/>
      <c r="K16" s="121"/>
      <c r="L16" s="121"/>
    </row>
    <row r="17" spans="2:14" x14ac:dyDescent="0.15">
      <c r="B17" t="s">
        <v>136</v>
      </c>
      <c r="C17" s="122"/>
      <c r="D17" s="122">
        <v>24</v>
      </c>
      <c r="E17" s="122">
        <v>20.399999999999999</v>
      </c>
      <c r="F17" s="122">
        <v>17.600000000000001</v>
      </c>
      <c r="G17" s="123">
        <v>25.1</v>
      </c>
      <c r="H17" s="123">
        <v>21.3</v>
      </c>
      <c r="I17" s="123">
        <v>18.5</v>
      </c>
      <c r="J17" s="122">
        <v>24</v>
      </c>
      <c r="K17" s="122">
        <v>20.399999999999999</v>
      </c>
      <c r="L17" s="122">
        <v>17.600000000000001</v>
      </c>
      <c r="N17" t="s">
        <v>137</v>
      </c>
    </row>
    <row r="18" spans="2:14" x14ac:dyDescent="0.15">
      <c r="B18" t="s">
        <v>61</v>
      </c>
      <c r="C18" s="122">
        <v>26.3</v>
      </c>
      <c r="D18" s="122">
        <v>18.899999999999999</v>
      </c>
      <c r="E18" s="122">
        <v>16.3</v>
      </c>
      <c r="F18" s="122">
        <v>15</v>
      </c>
      <c r="G18" s="123">
        <v>19.8</v>
      </c>
      <c r="H18" s="123">
        <v>17.100000000000001</v>
      </c>
      <c r="I18" s="123">
        <v>15.7</v>
      </c>
      <c r="J18" s="122">
        <v>18.899999999999999</v>
      </c>
      <c r="K18" s="122">
        <v>16.3</v>
      </c>
      <c r="L18" s="122">
        <v>15</v>
      </c>
      <c r="N18" t="s">
        <v>142</v>
      </c>
    </row>
    <row r="19" spans="2:14" x14ac:dyDescent="0.15">
      <c r="B19" t="s">
        <v>62</v>
      </c>
      <c r="C19" s="122">
        <v>31.6</v>
      </c>
      <c r="D19" s="122">
        <v>23</v>
      </c>
      <c r="E19" s="122">
        <v>19.2</v>
      </c>
      <c r="F19" s="122">
        <v>17.399999999999999</v>
      </c>
      <c r="G19" s="123">
        <v>24.1</v>
      </c>
      <c r="H19" s="123">
        <v>20.100000000000001</v>
      </c>
      <c r="I19" s="123">
        <v>18.3</v>
      </c>
      <c r="J19" s="122">
        <v>23</v>
      </c>
      <c r="K19" s="122">
        <v>19.2</v>
      </c>
      <c r="L19" s="122">
        <v>17.399999999999999</v>
      </c>
      <c r="N19" t="s">
        <v>143</v>
      </c>
    </row>
    <row r="20" spans="2:14" x14ac:dyDescent="0.15">
      <c r="B20" t="s">
        <v>63</v>
      </c>
      <c r="C20" s="122">
        <v>32.4</v>
      </c>
      <c r="D20" s="122">
        <v>23.5</v>
      </c>
      <c r="E20" s="122">
        <v>20.9</v>
      </c>
      <c r="F20" s="122">
        <v>19</v>
      </c>
      <c r="G20" s="123">
        <v>24.6</v>
      </c>
      <c r="H20" s="123">
        <v>21.9</v>
      </c>
      <c r="I20" s="123">
        <v>19.899999999999999</v>
      </c>
      <c r="J20" s="122">
        <v>23.5</v>
      </c>
      <c r="K20" s="122">
        <v>20.9</v>
      </c>
      <c r="L20" s="122">
        <v>19</v>
      </c>
    </row>
    <row r="21" spans="2:14" x14ac:dyDescent="0.15">
      <c r="B21" t="s">
        <v>64</v>
      </c>
      <c r="C21" s="122">
        <v>36.799999999999997</v>
      </c>
      <c r="D21" s="122">
        <v>26.3</v>
      </c>
      <c r="E21" s="122">
        <v>22.9</v>
      </c>
      <c r="F21" s="122">
        <v>20.6</v>
      </c>
      <c r="G21" s="123">
        <v>27.5</v>
      </c>
      <c r="H21" s="123">
        <v>24.1</v>
      </c>
      <c r="I21" s="123">
        <v>21.7</v>
      </c>
      <c r="J21" s="122">
        <v>26.3</v>
      </c>
      <c r="K21" s="122">
        <v>22.9</v>
      </c>
      <c r="L21" s="122">
        <v>20.6</v>
      </c>
    </row>
    <row r="22" spans="2:14" x14ac:dyDescent="0.15">
      <c r="B22" t="s">
        <v>65</v>
      </c>
      <c r="C22" s="122">
        <v>40.799999999999997</v>
      </c>
      <c r="D22" s="122">
        <v>27.9</v>
      </c>
      <c r="E22" s="122">
        <v>24.4</v>
      </c>
      <c r="F22" s="122">
        <v>21.2</v>
      </c>
      <c r="G22" s="123">
        <v>30</v>
      </c>
      <c r="H22" s="123">
        <v>26.2</v>
      </c>
      <c r="I22" s="123">
        <v>22.9</v>
      </c>
      <c r="J22" s="122">
        <v>27.9</v>
      </c>
      <c r="K22" s="122">
        <v>24.4</v>
      </c>
      <c r="L22" s="122">
        <v>21.2</v>
      </c>
    </row>
    <row r="23" spans="2:14" x14ac:dyDescent="0.15">
      <c r="B23" t="s">
        <v>66</v>
      </c>
      <c r="C23" s="122">
        <v>48</v>
      </c>
      <c r="D23" s="122">
        <v>31.4</v>
      </c>
      <c r="E23" s="122">
        <v>26.1</v>
      </c>
      <c r="F23" s="122">
        <v>26.1</v>
      </c>
      <c r="G23" s="123">
        <v>34.6</v>
      </c>
      <c r="H23" s="123">
        <v>28.9</v>
      </c>
      <c r="I23" s="123">
        <v>28.9</v>
      </c>
      <c r="J23" s="122">
        <v>31.4</v>
      </c>
      <c r="K23" s="122">
        <v>26.1</v>
      </c>
      <c r="L23" s="122">
        <v>26.1</v>
      </c>
    </row>
    <row r="24" spans="2:14" x14ac:dyDescent="0.15">
      <c r="B24" t="s">
        <v>67</v>
      </c>
      <c r="C24" s="122">
        <v>49.5</v>
      </c>
      <c r="D24" s="122">
        <v>30.6</v>
      </c>
      <c r="E24" s="122">
        <v>25.8</v>
      </c>
      <c r="F24" s="122">
        <v>25.8</v>
      </c>
      <c r="G24" s="123">
        <v>34.9</v>
      </c>
      <c r="H24" s="123">
        <v>29.5</v>
      </c>
      <c r="I24" s="123">
        <v>29.5</v>
      </c>
      <c r="J24" s="122">
        <v>30.6</v>
      </c>
      <c r="K24" s="122">
        <v>25.8</v>
      </c>
      <c r="L24" s="122">
        <v>25.8</v>
      </c>
    </row>
    <row r="25" spans="2:14" x14ac:dyDescent="0.15">
      <c r="B25" t="s">
        <v>68</v>
      </c>
      <c r="C25" s="122">
        <v>52</v>
      </c>
      <c r="D25" s="122">
        <v>31.2</v>
      </c>
      <c r="E25" s="122">
        <v>26.1</v>
      </c>
      <c r="F25" s="122">
        <v>22.8</v>
      </c>
      <c r="G25" s="123">
        <v>35.700000000000003</v>
      </c>
      <c r="H25" s="123">
        <v>30</v>
      </c>
      <c r="I25" s="123">
        <v>26.3</v>
      </c>
      <c r="J25" s="122">
        <v>31.2</v>
      </c>
      <c r="K25" s="122">
        <v>26.1</v>
      </c>
      <c r="L25" s="122">
        <v>22.8</v>
      </c>
    </row>
    <row r="26" spans="2:14" x14ac:dyDescent="0.15">
      <c r="B26" t="s">
        <v>69</v>
      </c>
      <c r="C26" s="122">
        <v>59.4</v>
      </c>
      <c r="D26" s="122">
        <v>36.1</v>
      </c>
      <c r="E26" s="122">
        <v>30.1</v>
      </c>
      <c r="F26" s="122">
        <v>25.5</v>
      </c>
      <c r="G26" s="123">
        <v>40.200000000000003</v>
      </c>
      <c r="H26" s="123">
        <v>33.700000000000003</v>
      </c>
      <c r="I26" s="123">
        <v>28.7</v>
      </c>
      <c r="J26" s="122">
        <v>35</v>
      </c>
      <c r="K26" s="122">
        <v>29.2</v>
      </c>
      <c r="L26" s="122">
        <v>24.8</v>
      </c>
    </row>
    <row r="27" spans="2:14" x14ac:dyDescent="0.15">
      <c r="B27" t="s">
        <v>70</v>
      </c>
      <c r="C27" s="122">
        <v>69.099999999999994</v>
      </c>
      <c r="D27" s="122">
        <v>42.7</v>
      </c>
      <c r="E27" s="122">
        <v>34.1</v>
      </c>
      <c r="F27" s="122">
        <v>28.2</v>
      </c>
      <c r="G27" s="123">
        <v>47.5</v>
      </c>
      <c r="H27" s="123">
        <v>38.1</v>
      </c>
      <c r="I27" s="123">
        <v>31.6</v>
      </c>
      <c r="J27" s="122">
        <v>41.5</v>
      </c>
      <c r="K27" s="122">
        <v>33.1</v>
      </c>
      <c r="L27" s="122">
        <v>27.3</v>
      </c>
    </row>
    <row r="28" spans="2:14" x14ac:dyDescent="0.15">
      <c r="B28" t="s">
        <v>123</v>
      </c>
      <c r="C28" s="122">
        <v>73.099999999999994</v>
      </c>
      <c r="D28" s="122">
        <v>45.3</v>
      </c>
      <c r="E28" s="122">
        <v>35.4</v>
      </c>
      <c r="F28" s="122">
        <v>29</v>
      </c>
      <c r="G28" s="123">
        <v>50.3</v>
      </c>
      <c r="H28" s="123">
        <v>39.5</v>
      </c>
      <c r="I28" s="123">
        <v>32.5</v>
      </c>
      <c r="J28" s="122">
        <v>44</v>
      </c>
      <c r="K28" s="122">
        <v>34.299999999999997</v>
      </c>
      <c r="L28" s="122">
        <v>28.1</v>
      </c>
    </row>
    <row r="29" spans="2:14" x14ac:dyDescent="0.15">
      <c r="B29" t="s">
        <v>71</v>
      </c>
      <c r="C29" s="122">
        <v>75</v>
      </c>
      <c r="D29" s="122">
        <v>46.4</v>
      </c>
      <c r="E29" s="122">
        <v>36</v>
      </c>
      <c r="F29" s="122">
        <v>29.4</v>
      </c>
      <c r="G29" s="123">
        <v>51.5</v>
      </c>
      <c r="H29" s="123">
        <v>40.299999999999997</v>
      </c>
      <c r="I29" s="123">
        <v>33</v>
      </c>
      <c r="J29" s="122">
        <v>45</v>
      </c>
      <c r="K29" s="122">
        <v>34.9</v>
      </c>
      <c r="L29" s="122">
        <v>28.5</v>
      </c>
    </row>
    <row r="30" spans="2:14" x14ac:dyDescent="0.15">
      <c r="B30" t="s">
        <v>124</v>
      </c>
      <c r="C30" s="122">
        <v>73.8</v>
      </c>
      <c r="D30" s="122">
        <v>45.3</v>
      </c>
      <c r="E30" s="122">
        <v>35.299999999999997</v>
      </c>
      <c r="F30" s="122">
        <v>35.299999999999997</v>
      </c>
      <c r="G30" s="123">
        <v>50.4</v>
      </c>
      <c r="H30" s="123">
        <v>39.5</v>
      </c>
      <c r="I30" s="123">
        <v>39.5</v>
      </c>
      <c r="J30" s="122">
        <v>42.6</v>
      </c>
      <c r="K30" s="122">
        <v>33.200000000000003</v>
      </c>
      <c r="L30" s="122">
        <v>33.200000000000003</v>
      </c>
    </row>
    <row r="31" spans="2:14" x14ac:dyDescent="0.15">
      <c r="B31" t="s">
        <v>125</v>
      </c>
      <c r="C31" s="122">
        <v>73.3</v>
      </c>
      <c r="D31" s="122">
        <v>44.7</v>
      </c>
      <c r="E31" s="122">
        <v>35</v>
      </c>
      <c r="F31" s="122">
        <v>29.4</v>
      </c>
      <c r="G31" s="123">
        <v>49.8</v>
      </c>
      <c r="H31" s="123">
        <v>39.200000000000003</v>
      </c>
      <c r="I31" s="123">
        <v>33</v>
      </c>
      <c r="J31" s="122">
        <v>42</v>
      </c>
      <c r="K31" s="122">
        <v>32.799999999999997</v>
      </c>
      <c r="L31" s="122">
        <v>27.6</v>
      </c>
    </row>
    <row r="32" spans="2:14" x14ac:dyDescent="0.15">
      <c r="B32" t="s">
        <v>126</v>
      </c>
      <c r="C32" s="122">
        <v>83.1</v>
      </c>
      <c r="D32" s="122">
        <v>51.3</v>
      </c>
      <c r="E32" s="122">
        <v>40.1</v>
      </c>
      <c r="F32" s="122">
        <v>37</v>
      </c>
      <c r="G32" s="123">
        <v>57</v>
      </c>
      <c r="H32" s="123">
        <v>44.8</v>
      </c>
      <c r="I32" s="123">
        <v>41.4</v>
      </c>
      <c r="J32" s="122">
        <v>48.3</v>
      </c>
      <c r="K32" s="122">
        <v>37.6</v>
      </c>
      <c r="L32" s="122">
        <v>34.700000000000003</v>
      </c>
    </row>
    <row r="33" spans="2:12" x14ac:dyDescent="0.15">
      <c r="B33" t="s">
        <v>127</v>
      </c>
      <c r="C33" s="122">
        <v>81.5</v>
      </c>
      <c r="D33" s="122">
        <v>49.9</v>
      </c>
      <c r="E33" s="122">
        <v>45.3</v>
      </c>
      <c r="F33" s="122">
        <v>38.6</v>
      </c>
      <c r="G33" s="123">
        <v>55.5</v>
      </c>
      <c r="H33" s="123">
        <v>50.5</v>
      </c>
      <c r="I33" s="123">
        <v>43.2</v>
      </c>
      <c r="J33" s="122">
        <v>47</v>
      </c>
      <c r="K33" s="122">
        <v>42.6</v>
      </c>
      <c r="L33" s="122">
        <v>36.200000000000003</v>
      </c>
    </row>
    <row r="34" spans="2:12" x14ac:dyDescent="0.15">
      <c r="B34" t="s">
        <v>128</v>
      </c>
      <c r="C34" s="122">
        <v>104.6</v>
      </c>
      <c r="D34" s="122">
        <v>66.5</v>
      </c>
      <c r="E34" s="122">
        <v>52.9</v>
      </c>
      <c r="F34" s="122">
        <v>41.4</v>
      </c>
      <c r="G34" s="123">
        <v>73.5</v>
      </c>
      <c r="H34" s="123">
        <v>58.9</v>
      </c>
      <c r="I34" s="123">
        <v>46.3</v>
      </c>
      <c r="J34" s="122">
        <v>62.8</v>
      </c>
      <c r="K34" s="122">
        <v>49.8</v>
      </c>
      <c r="L34" s="122">
        <v>38.9</v>
      </c>
    </row>
    <row r="35" spans="2:12" x14ac:dyDescent="0.15">
      <c r="B35" t="s">
        <v>129</v>
      </c>
      <c r="C35" s="122">
        <v>121</v>
      </c>
      <c r="D35" s="122">
        <v>78.7</v>
      </c>
      <c r="E35" s="122">
        <v>53.2</v>
      </c>
      <c r="F35" s="122">
        <v>40</v>
      </c>
      <c r="G35" s="123">
        <v>86.7</v>
      </c>
      <c r="H35" s="123">
        <v>59.2</v>
      </c>
      <c r="I35" s="123">
        <v>44.8</v>
      </c>
      <c r="J35" s="122">
        <v>74.599999999999994</v>
      </c>
      <c r="K35" s="122">
        <v>50</v>
      </c>
      <c r="L35" s="122">
        <v>37.5</v>
      </c>
    </row>
    <row r="36" spans="2:12" x14ac:dyDescent="0.15">
      <c r="B36" t="s">
        <v>130</v>
      </c>
      <c r="C36" s="122">
        <v>117.9</v>
      </c>
      <c r="D36" s="122">
        <v>75.599999999999994</v>
      </c>
      <c r="E36" s="122">
        <v>51.7</v>
      </c>
      <c r="F36" s="122">
        <v>39</v>
      </c>
      <c r="G36" s="123">
        <v>83.4</v>
      </c>
      <c r="H36" s="123">
        <v>57.7</v>
      </c>
      <c r="I36" s="123">
        <v>43.7</v>
      </c>
      <c r="J36" s="122">
        <v>71.5</v>
      </c>
      <c r="K36" s="122">
        <v>48.6</v>
      </c>
      <c r="L36" s="122">
        <v>36.6</v>
      </c>
    </row>
    <row r="39" spans="2:12" x14ac:dyDescent="0.15">
      <c r="B39" t="s">
        <v>44</v>
      </c>
      <c r="C39" s="131" t="s">
        <v>103</v>
      </c>
      <c r="D39" s="121" t="s">
        <v>139</v>
      </c>
      <c r="E39" s="121" t="s">
        <v>139</v>
      </c>
      <c r="F39" s="121" t="s">
        <v>139</v>
      </c>
      <c r="G39" t="s">
        <v>140</v>
      </c>
      <c r="H39" t="s">
        <v>140</v>
      </c>
      <c r="I39" t="s">
        <v>140</v>
      </c>
      <c r="J39" s="121" t="s">
        <v>141</v>
      </c>
      <c r="K39" s="121" t="s">
        <v>141</v>
      </c>
      <c r="L39" s="121" t="s">
        <v>141</v>
      </c>
    </row>
    <row r="40" spans="2:12" x14ac:dyDescent="0.15">
      <c r="C40" s="131" t="s">
        <v>137</v>
      </c>
      <c r="D40" s="121" t="s">
        <v>137</v>
      </c>
      <c r="E40" s="121" t="s">
        <v>142</v>
      </c>
      <c r="F40" s="121" t="s">
        <v>143</v>
      </c>
      <c r="G40" t="s">
        <v>137</v>
      </c>
      <c r="H40" t="s">
        <v>142</v>
      </c>
      <c r="I40" t="s">
        <v>143</v>
      </c>
      <c r="J40" s="121" t="s">
        <v>137</v>
      </c>
      <c r="K40" s="121" t="s">
        <v>142</v>
      </c>
      <c r="L40" s="121" t="s">
        <v>143</v>
      </c>
    </row>
    <row r="41" spans="2:12" x14ac:dyDescent="0.15">
      <c r="B41" s="136" t="s">
        <v>30</v>
      </c>
      <c r="C41" s="132"/>
      <c r="D41" s="121"/>
      <c r="E41" s="121"/>
      <c r="F41" s="121"/>
      <c r="J41" s="121"/>
      <c r="K41" s="121"/>
      <c r="L41" s="121"/>
    </row>
    <row r="42" spans="2:12" x14ac:dyDescent="0.15">
      <c r="C42" s="133"/>
      <c r="D42" s="127"/>
      <c r="E42" s="127"/>
      <c r="F42" s="127"/>
      <c r="G42" s="128"/>
      <c r="H42" s="128"/>
      <c r="I42" s="128"/>
      <c r="J42" s="127"/>
      <c r="K42" s="127"/>
      <c r="L42" s="127"/>
    </row>
    <row r="43" spans="2:12" x14ac:dyDescent="0.15">
      <c r="B43" t="s">
        <v>136</v>
      </c>
      <c r="C43" s="134"/>
      <c r="D43" s="129">
        <f t="shared" ref="D43:L43" si="0">D17*2/($C$9+$C$10-2*$C$11)</f>
        <v>0.46153846153846156</v>
      </c>
      <c r="E43" s="129">
        <f t="shared" si="0"/>
        <v>0.3923076923076923</v>
      </c>
      <c r="F43" s="129">
        <f t="shared" si="0"/>
        <v>0.33846153846153848</v>
      </c>
      <c r="G43" s="126">
        <f t="shared" si="0"/>
        <v>0.4826923076923077</v>
      </c>
      <c r="H43" s="126">
        <f t="shared" si="0"/>
        <v>0.4096153846153846</v>
      </c>
      <c r="I43" s="126">
        <f t="shared" si="0"/>
        <v>0.35576923076923078</v>
      </c>
      <c r="J43" s="129">
        <f t="shared" si="0"/>
        <v>0.46153846153846156</v>
      </c>
      <c r="K43" s="129">
        <f t="shared" si="0"/>
        <v>0.3923076923076923</v>
      </c>
      <c r="L43" s="129">
        <f t="shared" si="0"/>
        <v>0.33846153846153848</v>
      </c>
    </row>
    <row r="44" spans="2:12" x14ac:dyDescent="0.15">
      <c r="B44" t="s">
        <v>61</v>
      </c>
      <c r="C44" s="134">
        <f t="shared" ref="C44:C62" si="1">C18*2/($C$9+$C$10-2*$C$11)</f>
        <v>0.50576923076923075</v>
      </c>
      <c r="D44" s="129">
        <f t="shared" ref="D44:L44" si="2">D18*2/($C$9+$C$10-2*$C$11)</f>
        <v>0.36346153846153845</v>
      </c>
      <c r="E44" s="129">
        <f t="shared" si="2"/>
        <v>0.31346153846153846</v>
      </c>
      <c r="F44" s="129">
        <f t="shared" si="2"/>
        <v>0.28846153846153844</v>
      </c>
      <c r="G44" s="126">
        <f t="shared" si="2"/>
        <v>0.3807692307692308</v>
      </c>
      <c r="H44" s="126">
        <f t="shared" si="2"/>
        <v>0.3288461538461539</v>
      </c>
      <c r="I44" s="126">
        <f t="shared" si="2"/>
        <v>0.30192307692307691</v>
      </c>
      <c r="J44" s="129">
        <f t="shared" si="2"/>
        <v>0.36346153846153845</v>
      </c>
      <c r="K44" s="129">
        <f t="shared" si="2"/>
        <v>0.31346153846153846</v>
      </c>
      <c r="L44" s="129">
        <f t="shared" si="2"/>
        <v>0.28846153846153844</v>
      </c>
    </row>
    <row r="45" spans="2:12" x14ac:dyDescent="0.15">
      <c r="B45" t="s">
        <v>62</v>
      </c>
      <c r="C45" s="134">
        <f t="shared" si="1"/>
        <v>0.60769230769230775</v>
      </c>
      <c r="D45" s="129">
        <f t="shared" ref="D45:L45" si="3">D19*2/($C$9+$C$10-2*$C$11)</f>
        <v>0.44230769230769229</v>
      </c>
      <c r="E45" s="129">
        <f t="shared" si="3"/>
        <v>0.3692307692307692</v>
      </c>
      <c r="F45" s="129">
        <f t="shared" si="3"/>
        <v>0.33461538461538459</v>
      </c>
      <c r="G45" s="126">
        <f t="shared" si="3"/>
        <v>0.46346153846153848</v>
      </c>
      <c r="H45" s="126">
        <f t="shared" si="3"/>
        <v>0.38653846153846155</v>
      </c>
      <c r="I45" s="126">
        <f t="shared" si="3"/>
        <v>0.35192307692307695</v>
      </c>
      <c r="J45" s="129">
        <f t="shared" si="3"/>
        <v>0.44230769230769229</v>
      </c>
      <c r="K45" s="129">
        <f t="shared" si="3"/>
        <v>0.3692307692307692</v>
      </c>
      <c r="L45" s="129">
        <f t="shared" si="3"/>
        <v>0.33461538461538459</v>
      </c>
    </row>
    <row r="46" spans="2:12" x14ac:dyDescent="0.15">
      <c r="B46" t="s">
        <v>63</v>
      </c>
      <c r="C46" s="134">
        <f t="shared" si="1"/>
        <v>0.62307692307692308</v>
      </c>
      <c r="D46" s="129">
        <f t="shared" ref="D46:L46" si="4">D20*2/($C$9+$C$10-2*$C$11)</f>
        <v>0.45192307692307693</v>
      </c>
      <c r="E46" s="129">
        <f t="shared" si="4"/>
        <v>0.40192307692307688</v>
      </c>
      <c r="F46" s="129">
        <f t="shared" si="4"/>
        <v>0.36538461538461536</v>
      </c>
      <c r="G46" s="126">
        <f t="shared" si="4"/>
        <v>0.47307692307692312</v>
      </c>
      <c r="H46" s="126">
        <f t="shared" si="4"/>
        <v>0.4211538461538461</v>
      </c>
      <c r="I46" s="126">
        <f t="shared" si="4"/>
        <v>0.38269230769230766</v>
      </c>
      <c r="J46" s="129">
        <f t="shared" si="4"/>
        <v>0.45192307692307693</v>
      </c>
      <c r="K46" s="129">
        <f t="shared" si="4"/>
        <v>0.40192307692307688</v>
      </c>
      <c r="L46" s="129">
        <f t="shared" si="4"/>
        <v>0.36538461538461536</v>
      </c>
    </row>
    <row r="47" spans="2:12" x14ac:dyDescent="0.15">
      <c r="B47" t="s">
        <v>64</v>
      </c>
      <c r="C47" s="134">
        <f t="shared" si="1"/>
        <v>0.70769230769230762</v>
      </c>
      <c r="D47" s="129">
        <f t="shared" ref="D47:L47" si="5">D21*2/($C$9+$C$10-2*$C$11)</f>
        <v>0.50576923076923075</v>
      </c>
      <c r="E47" s="129">
        <f t="shared" si="5"/>
        <v>0.44038461538461537</v>
      </c>
      <c r="F47" s="129">
        <f t="shared" si="5"/>
        <v>0.39615384615384619</v>
      </c>
      <c r="G47" s="126">
        <f t="shared" si="5"/>
        <v>0.52884615384615385</v>
      </c>
      <c r="H47" s="126">
        <f t="shared" si="5"/>
        <v>0.46346153846153848</v>
      </c>
      <c r="I47" s="126">
        <f t="shared" si="5"/>
        <v>0.41730769230769227</v>
      </c>
      <c r="J47" s="129">
        <f t="shared" si="5"/>
        <v>0.50576923076923075</v>
      </c>
      <c r="K47" s="129">
        <f t="shared" si="5"/>
        <v>0.44038461538461537</v>
      </c>
      <c r="L47" s="129">
        <f t="shared" si="5"/>
        <v>0.39615384615384619</v>
      </c>
    </row>
    <row r="48" spans="2:12" x14ac:dyDescent="0.15">
      <c r="B48" t="s">
        <v>65</v>
      </c>
      <c r="C48" s="134">
        <f t="shared" si="1"/>
        <v>0.7846153846153846</v>
      </c>
      <c r="D48" s="129">
        <f t="shared" ref="D48:L48" si="6">D22*2/($C$9+$C$10-2*$C$11)</f>
        <v>0.53653846153846152</v>
      </c>
      <c r="E48" s="129">
        <f t="shared" si="6"/>
        <v>0.46923076923076923</v>
      </c>
      <c r="F48" s="129">
        <f t="shared" si="6"/>
        <v>0.40769230769230769</v>
      </c>
      <c r="G48" s="126">
        <f t="shared" si="6"/>
        <v>0.57692307692307687</v>
      </c>
      <c r="H48" s="126">
        <f t="shared" si="6"/>
        <v>0.50384615384615383</v>
      </c>
      <c r="I48" s="126">
        <f t="shared" si="6"/>
        <v>0.44038461538461537</v>
      </c>
      <c r="J48" s="129">
        <f t="shared" si="6"/>
        <v>0.53653846153846152</v>
      </c>
      <c r="K48" s="129">
        <f t="shared" si="6"/>
        <v>0.46923076923076923</v>
      </c>
      <c r="L48" s="129">
        <f t="shared" si="6"/>
        <v>0.40769230769230769</v>
      </c>
    </row>
    <row r="49" spans="2:12" x14ac:dyDescent="0.15">
      <c r="B49" t="s">
        <v>66</v>
      </c>
      <c r="C49" s="134">
        <f t="shared" si="1"/>
        <v>0.92307692307692313</v>
      </c>
      <c r="D49" s="129">
        <f t="shared" ref="D49:L49" si="7">D23*2/($C$9+$C$10-2*$C$11)</f>
        <v>0.60384615384615381</v>
      </c>
      <c r="E49" s="129">
        <f t="shared" si="7"/>
        <v>0.50192307692307692</v>
      </c>
      <c r="F49" s="129">
        <f t="shared" si="7"/>
        <v>0.50192307692307692</v>
      </c>
      <c r="G49" s="126">
        <f t="shared" si="7"/>
        <v>0.66538461538461546</v>
      </c>
      <c r="H49" s="126">
        <f t="shared" si="7"/>
        <v>0.55576923076923079</v>
      </c>
      <c r="I49" s="126">
        <f t="shared" si="7"/>
        <v>0.55576923076923079</v>
      </c>
      <c r="J49" s="129">
        <f t="shared" si="7"/>
        <v>0.60384615384615381</v>
      </c>
      <c r="K49" s="129">
        <f t="shared" si="7"/>
        <v>0.50192307692307692</v>
      </c>
      <c r="L49" s="129">
        <f t="shared" si="7"/>
        <v>0.50192307692307692</v>
      </c>
    </row>
    <row r="50" spans="2:12" x14ac:dyDescent="0.15">
      <c r="B50" t="s">
        <v>67</v>
      </c>
      <c r="C50" s="134">
        <f t="shared" si="1"/>
        <v>0.95192307692307687</v>
      </c>
      <c r="D50" s="129">
        <f t="shared" ref="D50:L50" si="8">D24*2/($C$9+$C$10-2*$C$11)</f>
        <v>0.58846153846153848</v>
      </c>
      <c r="E50" s="129">
        <f t="shared" si="8"/>
        <v>0.49615384615384617</v>
      </c>
      <c r="F50" s="129">
        <f t="shared" si="8"/>
        <v>0.49615384615384617</v>
      </c>
      <c r="G50" s="126">
        <f t="shared" si="8"/>
        <v>0.6711538461538461</v>
      </c>
      <c r="H50" s="126">
        <f t="shared" si="8"/>
        <v>0.56730769230769229</v>
      </c>
      <c r="I50" s="126">
        <f t="shared" si="8"/>
        <v>0.56730769230769229</v>
      </c>
      <c r="J50" s="129">
        <f t="shared" si="8"/>
        <v>0.58846153846153848</v>
      </c>
      <c r="K50" s="129">
        <f t="shared" si="8"/>
        <v>0.49615384615384617</v>
      </c>
      <c r="L50" s="129">
        <f t="shared" si="8"/>
        <v>0.49615384615384617</v>
      </c>
    </row>
    <row r="51" spans="2:12" x14ac:dyDescent="0.15">
      <c r="B51" t="s">
        <v>68</v>
      </c>
      <c r="C51" s="134">
        <f t="shared" si="1"/>
        <v>1</v>
      </c>
      <c r="D51" s="129">
        <f t="shared" ref="D51:L51" si="9">D25*2/($C$9+$C$10-2*$C$11)</f>
        <v>0.6</v>
      </c>
      <c r="E51" s="129">
        <f t="shared" si="9"/>
        <v>0.50192307692307692</v>
      </c>
      <c r="F51" s="129">
        <f t="shared" si="9"/>
        <v>0.43846153846153846</v>
      </c>
      <c r="G51" s="126">
        <f t="shared" si="9"/>
        <v>0.68653846153846154</v>
      </c>
      <c r="H51" s="126">
        <f t="shared" si="9"/>
        <v>0.57692307692307687</v>
      </c>
      <c r="I51" s="126">
        <f t="shared" si="9"/>
        <v>0.50576923076923075</v>
      </c>
      <c r="J51" s="129">
        <f t="shared" si="9"/>
        <v>0.6</v>
      </c>
      <c r="K51" s="129">
        <f t="shared" si="9"/>
        <v>0.50192307692307692</v>
      </c>
      <c r="L51" s="129">
        <f t="shared" si="9"/>
        <v>0.43846153846153846</v>
      </c>
    </row>
    <row r="52" spans="2:12" x14ac:dyDescent="0.15">
      <c r="B52" t="s">
        <v>69</v>
      </c>
      <c r="C52" s="134">
        <f t="shared" si="1"/>
        <v>1.1423076923076922</v>
      </c>
      <c r="D52" s="129">
        <f t="shared" ref="D52:L52" si="10">D26*2/($C$9+$C$10-2*$C$11)</f>
        <v>0.69423076923076921</v>
      </c>
      <c r="E52" s="129">
        <f t="shared" si="10"/>
        <v>0.5788461538461539</v>
      </c>
      <c r="F52" s="129">
        <f t="shared" si="10"/>
        <v>0.49038461538461536</v>
      </c>
      <c r="G52" s="126">
        <f t="shared" si="10"/>
        <v>0.77307692307692311</v>
      </c>
      <c r="H52" s="126">
        <f t="shared" si="10"/>
        <v>0.64807692307692311</v>
      </c>
      <c r="I52" s="126">
        <f t="shared" si="10"/>
        <v>0.55192307692307696</v>
      </c>
      <c r="J52" s="129">
        <f t="shared" si="10"/>
        <v>0.67307692307692313</v>
      </c>
      <c r="K52" s="129">
        <f t="shared" si="10"/>
        <v>0.56153846153846154</v>
      </c>
      <c r="L52" s="129">
        <f t="shared" si="10"/>
        <v>0.47692307692307695</v>
      </c>
    </row>
    <row r="53" spans="2:12" x14ac:dyDescent="0.15">
      <c r="B53" t="s">
        <v>70</v>
      </c>
      <c r="C53" s="134">
        <f t="shared" si="1"/>
        <v>1.3288461538461538</v>
      </c>
      <c r="D53" s="129">
        <f t="shared" ref="D53:L53" si="11">D27*2/($C$9+$C$10-2*$C$11)</f>
        <v>0.82115384615384623</v>
      </c>
      <c r="E53" s="129">
        <f t="shared" si="11"/>
        <v>0.65576923076923077</v>
      </c>
      <c r="F53" s="129">
        <f t="shared" si="11"/>
        <v>0.54230769230769227</v>
      </c>
      <c r="G53" s="126">
        <f t="shared" si="11"/>
        <v>0.91346153846153844</v>
      </c>
      <c r="H53" s="126">
        <f t="shared" si="11"/>
        <v>0.73269230769230775</v>
      </c>
      <c r="I53" s="126">
        <f t="shared" si="11"/>
        <v>0.60769230769230775</v>
      </c>
      <c r="J53" s="129">
        <f t="shared" si="11"/>
        <v>0.79807692307692313</v>
      </c>
      <c r="K53" s="129">
        <f t="shared" si="11"/>
        <v>0.63653846153846161</v>
      </c>
      <c r="L53" s="129">
        <f t="shared" si="11"/>
        <v>0.52500000000000002</v>
      </c>
    </row>
    <row r="54" spans="2:12" x14ac:dyDescent="0.15">
      <c r="B54" t="s">
        <v>123</v>
      </c>
      <c r="C54" s="134">
        <f t="shared" si="1"/>
        <v>1.4057692307692307</v>
      </c>
      <c r="D54" s="129">
        <f t="shared" ref="D54:L54" si="12">D28*2/($C$9+$C$10-2*$C$11)</f>
        <v>0.87115384615384606</v>
      </c>
      <c r="E54" s="129">
        <f t="shared" si="12"/>
        <v>0.68076923076923079</v>
      </c>
      <c r="F54" s="129">
        <f t="shared" si="12"/>
        <v>0.55769230769230771</v>
      </c>
      <c r="G54" s="126">
        <f t="shared" si="12"/>
        <v>0.9673076923076922</v>
      </c>
      <c r="H54" s="126">
        <f t="shared" si="12"/>
        <v>0.75961538461538458</v>
      </c>
      <c r="I54" s="126">
        <f t="shared" si="12"/>
        <v>0.625</v>
      </c>
      <c r="J54" s="129">
        <f t="shared" si="12"/>
        <v>0.84615384615384615</v>
      </c>
      <c r="K54" s="129">
        <f t="shared" si="12"/>
        <v>0.6596153846153846</v>
      </c>
      <c r="L54" s="129">
        <f t="shared" si="12"/>
        <v>0.54038461538461546</v>
      </c>
    </row>
    <row r="55" spans="2:12" x14ac:dyDescent="0.15">
      <c r="B55" t="s">
        <v>71</v>
      </c>
      <c r="C55" s="134">
        <f t="shared" si="1"/>
        <v>1.4423076923076923</v>
      </c>
      <c r="D55" s="129">
        <f t="shared" ref="D55:L55" si="13">D29*2/($C$9+$C$10-2*$C$11)</f>
        <v>0.89230769230769225</v>
      </c>
      <c r="E55" s="129">
        <f t="shared" si="13"/>
        <v>0.69230769230769229</v>
      </c>
      <c r="F55" s="129">
        <f t="shared" si="13"/>
        <v>0.56538461538461537</v>
      </c>
      <c r="G55" s="126">
        <f t="shared" si="13"/>
        <v>0.99038461538461542</v>
      </c>
      <c r="H55" s="126">
        <f t="shared" si="13"/>
        <v>0.77499999999999991</v>
      </c>
      <c r="I55" s="126">
        <f t="shared" si="13"/>
        <v>0.63461538461538458</v>
      </c>
      <c r="J55" s="129">
        <f t="shared" si="13"/>
        <v>0.86538461538461542</v>
      </c>
      <c r="K55" s="129">
        <f t="shared" si="13"/>
        <v>0.6711538461538461</v>
      </c>
      <c r="L55" s="129">
        <f t="shared" si="13"/>
        <v>0.54807692307692313</v>
      </c>
    </row>
    <row r="56" spans="2:12" x14ac:dyDescent="0.15">
      <c r="B56" t="s">
        <v>124</v>
      </c>
      <c r="C56" s="134">
        <f t="shared" si="1"/>
        <v>1.4192307692307691</v>
      </c>
      <c r="D56" s="129">
        <f t="shared" ref="D56:L56" si="14">D30*2/($C$9+$C$10-2*$C$11)</f>
        <v>0.87115384615384606</v>
      </c>
      <c r="E56" s="129">
        <f t="shared" si="14"/>
        <v>0.67884615384615377</v>
      </c>
      <c r="F56" s="129">
        <f t="shared" si="14"/>
        <v>0.67884615384615377</v>
      </c>
      <c r="G56" s="126">
        <f t="shared" si="14"/>
        <v>0.96923076923076923</v>
      </c>
      <c r="H56" s="126">
        <f t="shared" si="14"/>
        <v>0.75961538461538458</v>
      </c>
      <c r="I56" s="126">
        <f t="shared" si="14"/>
        <v>0.75961538461538458</v>
      </c>
      <c r="J56" s="129">
        <f t="shared" si="14"/>
        <v>0.81923076923076921</v>
      </c>
      <c r="K56" s="129">
        <f t="shared" si="14"/>
        <v>0.63846153846153852</v>
      </c>
      <c r="L56" s="129">
        <f t="shared" si="14"/>
        <v>0.63846153846153852</v>
      </c>
    </row>
    <row r="57" spans="2:12" x14ac:dyDescent="0.15">
      <c r="B57" t="s">
        <v>125</v>
      </c>
      <c r="C57" s="134">
        <f t="shared" si="1"/>
        <v>1.4096153846153845</v>
      </c>
      <c r="D57" s="129">
        <f t="shared" ref="D57:L57" si="15">D31*2/($C$9+$C$10-2*$C$11)</f>
        <v>0.85961538461538467</v>
      </c>
      <c r="E57" s="129">
        <f t="shared" si="15"/>
        <v>0.67307692307692313</v>
      </c>
      <c r="F57" s="129">
        <f t="shared" si="15"/>
        <v>0.56538461538461537</v>
      </c>
      <c r="G57" s="126">
        <f t="shared" si="15"/>
        <v>0.95769230769230762</v>
      </c>
      <c r="H57" s="126">
        <f t="shared" si="15"/>
        <v>0.75384615384615394</v>
      </c>
      <c r="I57" s="126">
        <f t="shared" si="15"/>
        <v>0.63461538461538458</v>
      </c>
      <c r="J57" s="129">
        <f t="shared" si="15"/>
        <v>0.80769230769230771</v>
      </c>
      <c r="K57" s="129">
        <f t="shared" si="15"/>
        <v>0.63076923076923075</v>
      </c>
      <c r="L57" s="129">
        <f t="shared" si="15"/>
        <v>0.53076923076923077</v>
      </c>
    </row>
    <row r="58" spans="2:12" x14ac:dyDescent="0.15">
      <c r="B58" t="s">
        <v>126</v>
      </c>
      <c r="C58" s="134">
        <f t="shared" si="1"/>
        <v>1.598076923076923</v>
      </c>
      <c r="D58" s="129">
        <f t="shared" ref="D58:L58" si="16">D32*2/($C$9+$C$10-2*$C$11)</f>
        <v>0.98653846153846148</v>
      </c>
      <c r="E58" s="129">
        <f t="shared" si="16"/>
        <v>0.77115384615384619</v>
      </c>
      <c r="F58" s="129">
        <f t="shared" si="16"/>
        <v>0.71153846153846156</v>
      </c>
      <c r="G58" s="126">
        <f t="shared" si="16"/>
        <v>1.0961538461538463</v>
      </c>
      <c r="H58" s="126">
        <f t="shared" si="16"/>
        <v>0.86153846153846148</v>
      </c>
      <c r="I58" s="126">
        <f t="shared" si="16"/>
        <v>0.7961538461538461</v>
      </c>
      <c r="J58" s="129">
        <f t="shared" si="16"/>
        <v>0.92884615384615377</v>
      </c>
      <c r="K58" s="129">
        <f t="shared" si="16"/>
        <v>0.72307692307692306</v>
      </c>
      <c r="L58" s="129">
        <f t="shared" si="16"/>
        <v>0.66730769230769238</v>
      </c>
    </row>
    <row r="59" spans="2:12" x14ac:dyDescent="0.15">
      <c r="B59" t="s">
        <v>127</v>
      </c>
      <c r="C59" s="134">
        <f t="shared" si="1"/>
        <v>1.5673076923076923</v>
      </c>
      <c r="D59" s="129">
        <f t="shared" ref="D59:L59" si="17">D33*2/($C$9+$C$10-2*$C$11)</f>
        <v>0.95961538461538454</v>
      </c>
      <c r="E59" s="129">
        <f t="shared" si="17"/>
        <v>0.87115384615384606</v>
      </c>
      <c r="F59" s="129">
        <f t="shared" si="17"/>
        <v>0.74230769230769234</v>
      </c>
      <c r="G59" s="126">
        <f t="shared" si="17"/>
        <v>1.0673076923076923</v>
      </c>
      <c r="H59" s="126">
        <f t="shared" si="17"/>
        <v>0.97115384615384615</v>
      </c>
      <c r="I59" s="126">
        <f t="shared" si="17"/>
        <v>0.83076923076923082</v>
      </c>
      <c r="J59" s="129">
        <f t="shared" si="17"/>
        <v>0.90384615384615385</v>
      </c>
      <c r="K59" s="129">
        <f t="shared" si="17"/>
        <v>0.81923076923076921</v>
      </c>
      <c r="L59" s="129">
        <f t="shared" si="17"/>
        <v>0.69615384615384623</v>
      </c>
    </row>
    <row r="60" spans="2:12" x14ac:dyDescent="0.15">
      <c r="B60" t="s">
        <v>128</v>
      </c>
      <c r="C60" s="134">
        <f t="shared" si="1"/>
        <v>2.0115384615384615</v>
      </c>
      <c r="D60" s="129">
        <f t="shared" ref="D60:L60" si="18">D34*2/($C$9+$C$10-2*$C$11)</f>
        <v>1.2788461538461537</v>
      </c>
      <c r="E60" s="129">
        <f t="shared" si="18"/>
        <v>1.0173076923076922</v>
      </c>
      <c r="F60" s="129">
        <f t="shared" si="18"/>
        <v>0.7961538461538461</v>
      </c>
      <c r="G60" s="126">
        <f t="shared" si="18"/>
        <v>1.4134615384615385</v>
      </c>
      <c r="H60" s="126">
        <f t="shared" si="18"/>
        <v>1.1326923076923077</v>
      </c>
      <c r="I60" s="126">
        <f t="shared" si="18"/>
        <v>0.89038461538461533</v>
      </c>
      <c r="J60" s="129">
        <f t="shared" si="18"/>
        <v>1.2076923076923076</v>
      </c>
      <c r="K60" s="129">
        <f t="shared" si="18"/>
        <v>0.95769230769230762</v>
      </c>
      <c r="L60" s="129">
        <f t="shared" si="18"/>
        <v>0.74807692307692308</v>
      </c>
    </row>
    <row r="61" spans="2:12" x14ac:dyDescent="0.15">
      <c r="B61" t="s">
        <v>129</v>
      </c>
      <c r="C61" s="134">
        <f t="shared" si="1"/>
        <v>2.3269230769230771</v>
      </c>
      <c r="D61" s="129">
        <f t="shared" ref="D61:L61" si="19">D35*2/($C$9+$C$10-2*$C$11)</f>
        <v>1.5134615384615384</v>
      </c>
      <c r="E61" s="129">
        <f t="shared" si="19"/>
        <v>1.0230769230769232</v>
      </c>
      <c r="F61" s="129">
        <f t="shared" si="19"/>
        <v>0.76923076923076927</v>
      </c>
      <c r="G61" s="126">
        <f t="shared" si="19"/>
        <v>1.6673076923076924</v>
      </c>
      <c r="H61" s="126">
        <f t="shared" si="19"/>
        <v>1.1384615384615384</v>
      </c>
      <c r="I61" s="126">
        <f t="shared" si="19"/>
        <v>0.86153846153846148</v>
      </c>
      <c r="J61" s="129">
        <f t="shared" si="19"/>
        <v>1.4346153846153844</v>
      </c>
      <c r="K61" s="129">
        <f t="shared" si="19"/>
        <v>0.96153846153846156</v>
      </c>
      <c r="L61" s="129">
        <f t="shared" si="19"/>
        <v>0.72115384615384615</v>
      </c>
    </row>
    <row r="62" spans="2:12" x14ac:dyDescent="0.15">
      <c r="B62" t="s">
        <v>130</v>
      </c>
      <c r="C62" s="134">
        <f t="shared" si="1"/>
        <v>2.2673076923076922</v>
      </c>
      <c r="D62" s="129">
        <f t="shared" ref="D62:L62" si="20">D36*2/($C$9+$C$10-2*$C$11)</f>
        <v>1.4538461538461538</v>
      </c>
      <c r="E62" s="129">
        <f t="shared" si="20"/>
        <v>0.99423076923076925</v>
      </c>
      <c r="F62" s="129">
        <f t="shared" si="20"/>
        <v>0.75</v>
      </c>
      <c r="G62" s="126">
        <f t="shared" si="20"/>
        <v>1.6038461538461539</v>
      </c>
      <c r="H62" s="126">
        <f t="shared" si="20"/>
        <v>1.1096153846153847</v>
      </c>
      <c r="I62" s="126">
        <f t="shared" si="20"/>
        <v>0.8403846153846154</v>
      </c>
      <c r="J62" s="129">
        <f t="shared" si="20"/>
        <v>1.375</v>
      </c>
      <c r="K62" s="129">
        <f t="shared" si="20"/>
        <v>0.93461538461538463</v>
      </c>
      <c r="L62" s="129">
        <f t="shared" si="20"/>
        <v>0.7038461538461539</v>
      </c>
    </row>
    <row r="64" spans="2:12" x14ac:dyDescent="0.15">
      <c r="B64" t="s">
        <v>258</v>
      </c>
    </row>
    <row r="66" spans="2:23" x14ac:dyDescent="0.15">
      <c r="B66" t="s">
        <v>44</v>
      </c>
      <c r="C66" s="131"/>
      <c r="D66" s="121"/>
      <c r="E66" s="250" t="s">
        <v>61</v>
      </c>
      <c r="F66" s="250" t="s">
        <v>62</v>
      </c>
      <c r="G66" s="250" t="s">
        <v>63</v>
      </c>
      <c r="H66" s="250" t="s">
        <v>64</v>
      </c>
      <c r="I66" s="250" t="s">
        <v>65</v>
      </c>
      <c r="J66" s="250" t="s">
        <v>66</v>
      </c>
      <c r="K66" s="226" t="s">
        <v>67</v>
      </c>
      <c r="L66" s="132" t="s">
        <v>68</v>
      </c>
      <c r="M66" s="250" t="s">
        <v>69</v>
      </c>
      <c r="N66" s="250" t="s">
        <v>70</v>
      </c>
      <c r="O66" s="250" t="s">
        <v>123</v>
      </c>
      <c r="P66" s="226" t="s">
        <v>71</v>
      </c>
      <c r="Q66" s="226" t="s">
        <v>124</v>
      </c>
      <c r="R66" s="226" t="s">
        <v>125</v>
      </c>
      <c r="S66" s="250" t="s">
        <v>126</v>
      </c>
      <c r="T66" s="250" t="s">
        <v>127</v>
      </c>
      <c r="U66" s="250" t="s">
        <v>128</v>
      </c>
      <c r="V66" s="226" t="s">
        <v>129</v>
      </c>
      <c r="W66" s="132" t="s">
        <v>130</v>
      </c>
    </row>
    <row r="67" spans="2:23" x14ac:dyDescent="0.15">
      <c r="B67" t="s">
        <v>103</v>
      </c>
      <c r="C67" s="136" t="s">
        <v>137</v>
      </c>
      <c r="D67" s="121" t="s">
        <v>30</v>
      </c>
      <c r="E67" s="129">
        <v>0.50576923076923075</v>
      </c>
      <c r="F67" s="129">
        <v>0.60769230769230775</v>
      </c>
      <c r="G67" s="129">
        <v>0.62307692307692308</v>
      </c>
      <c r="H67" s="129">
        <v>0.70769230769230762</v>
      </c>
      <c r="I67" s="129">
        <v>0.7846153846153846</v>
      </c>
      <c r="J67" s="129">
        <v>0.92307692307692313</v>
      </c>
      <c r="K67" s="129">
        <v>0.95192307692307687</v>
      </c>
      <c r="L67" s="129">
        <v>1</v>
      </c>
      <c r="M67" s="129">
        <v>1.1423076923076922</v>
      </c>
      <c r="N67" s="129">
        <v>1.3288461538461538</v>
      </c>
      <c r="O67" s="129">
        <v>1.4057692307692307</v>
      </c>
      <c r="P67" s="129">
        <v>1.4423076923076923</v>
      </c>
      <c r="Q67" s="129">
        <v>1.4192307692307691</v>
      </c>
      <c r="R67" s="129">
        <v>1.4096153846153845</v>
      </c>
      <c r="S67" s="129">
        <v>1.598076923076923</v>
      </c>
      <c r="T67" s="129">
        <v>1.5673076923076923</v>
      </c>
      <c r="U67" s="129">
        <v>2.0115384615384615</v>
      </c>
      <c r="V67" s="129">
        <v>2.3269230769230771</v>
      </c>
      <c r="W67" s="129">
        <v>2.2673076923076922</v>
      </c>
    </row>
    <row r="68" spans="2:23" x14ac:dyDescent="0.15">
      <c r="B68" t="s">
        <v>139</v>
      </c>
      <c r="C68" s="136" t="s">
        <v>137</v>
      </c>
      <c r="D68" s="121"/>
      <c r="E68" s="129">
        <v>0.36346153846153845</v>
      </c>
      <c r="F68" s="129">
        <v>0.44230769230769229</v>
      </c>
      <c r="G68" s="129">
        <v>0.45192307692307693</v>
      </c>
      <c r="H68" s="129">
        <v>0.50576923076923075</v>
      </c>
      <c r="I68" s="129">
        <v>0.53653846153846152</v>
      </c>
      <c r="J68" s="129">
        <v>0.60384615384615381</v>
      </c>
      <c r="K68" s="129">
        <v>0.58846153846153848</v>
      </c>
      <c r="L68" s="129">
        <v>0.6</v>
      </c>
      <c r="M68" s="129">
        <v>0.69423076923076921</v>
      </c>
      <c r="N68" s="129">
        <v>0.82115384615384623</v>
      </c>
      <c r="O68" s="129">
        <v>0.87115384615384606</v>
      </c>
      <c r="P68" s="129">
        <v>0.89230769230769225</v>
      </c>
      <c r="Q68" s="129">
        <v>0.87115384615384606</v>
      </c>
      <c r="R68" s="129">
        <v>0.85961538461538467</v>
      </c>
      <c r="S68" s="129">
        <v>0.98653846153846148</v>
      </c>
      <c r="T68" s="129">
        <v>0.95961538461538454</v>
      </c>
      <c r="U68" s="129">
        <v>1.2788461538461537</v>
      </c>
      <c r="V68" s="129">
        <v>1.5134615384615384</v>
      </c>
      <c r="W68" s="129">
        <v>1.4538461538461538</v>
      </c>
    </row>
    <row r="69" spans="2:23" x14ac:dyDescent="0.15">
      <c r="B69" t="s">
        <v>139</v>
      </c>
      <c r="C69" s="137" t="s">
        <v>142</v>
      </c>
      <c r="D69" s="127"/>
      <c r="E69" s="129">
        <v>0.31346153846153846</v>
      </c>
      <c r="F69" s="129">
        <v>0.3692307692307692</v>
      </c>
      <c r="G69" s="129">
        <v>0.40192307692307688</v>
      </c>
      <c r="H69" s="129">
        <v>0.44038461538461537</v>
      </c>
      <c r="I69" s="129">
        <v>0.46923076923076923</v>
      </c>
      <c r="J69" s="129">
        <v>0.50192307692307692</v>
      </c>
      <c r="K69" s="129">
        <v>0.49615384615384617</v>
      </c>
      <c r="L69" s="129">
        <v>0.50192307692307692</v>
      </c>
      <c r="M69" s="129">
        <v>0.5788461538461539</v>
      </c>
      <c r="N69" s="129">
        <v>0.65576923076923077</v>
      </c>
      <c r="O69" s="129">
        <v>0.68076923076923079</v>
      </c>
      <c r="P69" s="129">
        <v>0.69230769230769229</v>
      </c>
      <c r="Q69" s="129">
        <v>0.67884615384615377</v>
      </c>
      <c r="R69" s="129">
        <v>0.67307692307692313</v>
      </c>
      <c r="S69" s="129">
        <v>0.77115384615384619</v>
      </c>
      <c r="T69" s="129">
        <v>0.87115384615384606</v>
      </c>
      <c r="U69" s="129">
        <v>1.0173076923076922</v>
      </c>
      <c r="V69" s="129">
        <v>1.0230769230769232</v>
      </c>
      <c r="W69" s="129">
        <v>0.99423076923076925</v>
      </c>
    </row>
    <row r="70" spans="2:23" x14ac:dyDescent="0.15">
      <c r="B70" t="s">
        <v>139</v>
      </c>
      <c r="C70" s="137" t="s">
        <v>143</v>
      </c>
      <c r="D70" s="129"/>
      <c r="E70" s="129">
        <v>0.28846153846153844</v>
      </c>
      <c r="F70" s="129">
        <v>0.33461538461538459</v>
      </c>
      <c r="G70" s="129">
        <v>0.36538461538461536</v>
      </c>
      <c r="H70" s="129">
        <v>0.39615384615384619</v>
      </c>
      <c r="I70" s="129">
        <v>0.40769230769230769</v>
      </c>
      <c r="J70" s="129">
        <v>0.50192307692307692</v>
      </c>
      <c r="K70" s="129">
        <v>0.49615384615384617</v>
      </c>
      <c r="L70" s="129">
        <v>0.43846153846153846</v>
      </c>
      <c r="M70" s="129">
        <v>0.49038461538461536</v>
      </c>
      <c r="N70" s="129">
        <v>0.54230769230769227</v>
      </c>
      <c r="O70" s="129">
        <v>0.55769230769230771</v>
      </c>
      <c r="P70" s="129">
        <v>0.56538461538461537</v>
      </c>
      <c r="Q70" s="129">
        <v>0.67884615384615377</v>
      </c>
      <c r="R70" s="129">
        <v>0.56538461538461537</v>
      </c>
      <c r="S70" s="129">
        <v>0.71153846153846156</v>
      </c>
      <c r="T70" s="129">
        <v>0.74230769230769234</v>
      </c>
      <c r="U70" s="129">
        <v>0.7961538461538461</v>
      </c>
      <c r="V70" s="129">
        <v>0.76923076923076927</v>
      </c>
      <c r="W70" s="129">
        <v>0.75</v>
      </c>
    </row>
    <row r="71" spans="2:23" x14ac:dyDescent="0.15">
      <c r="B71" t="s">
        <v>140</v>
      </c>
      <c r="C71" s="137" t="s">
        <v>137</v>
      </c>
      <c r="D71" s="129"/>
      <c r="E71" s="129">
        <v>0.3807692307692308</v>
      </c>
      <c r="F71" s="129">
        <v>0.46346153846153848</v>
      </c>
      <c r="G71" s="129">
        <v>0.47307692307692312</v>
      </c>
      <c r="H71" s="129">
        <v>0.52884615384615385</v>
      </c>
      <c r="I71" s="129">
        <v>0.57692307692307687</v>
      </c>
      <c r="J71" s="129">
        <v>0.66538461538461546</v>
      </c>
      <c r="K71" s="129">
        <v>0.6711538461538461</v>
      </c>
      <c r="L71" s="129">
        <v>0.68653846153846154</v>
      </c>
      <c r="M71" s="129">
        <v>0.77307692307692311</v>
      </c>
      <c r="N71" s="129">
        <v>0.91346153846153844</v>
      </c>
      <c r="O71" s="129">
        <v>0.9673076923076922</v>
      </c>
      <c r="P71" s="129">
        <v>0.99038461538461542</v>
      </c>
      <c r="Q71" s="129">
        <v>0.96923076923076923</v>
      </c>
      <c r="R71" s="129">
        <v>0.95769230769230762</v>
      </c>
      <c r="S71" s="129">
        <v>1.0961538461538463</v>
      </c>
      <c r="T71" s="129">
        <v>1.0673076923076923</v>
      </c>
      <c r="U71" s="129">
        <v>1.4134615384615385</v>
      </c>
      <c r="V71" s="129">
        <v>1.6673076923076924</v>
      </c>
      <c r="W71" s="129">
        <v>1.6038461538461539</v>
      </c>
    </row>
    <row r="72" spans="2:23" x14ac:dyDescent="0.15">
      <c r="B72" t="s">
        <v>140</v>
      </c>
      <c r="C72" s="137" t="s">
        <v>142</v>
      </c>
      <c r="D72" s="129"/>
      <c r="E72" s="129">
        <v>0.3288461538461539</v>
      </c>
      <c r="F72" s="129">
        <v>0.38653846153846155</v>
      </c>
      <c r="G72" s="129">
        <v>0.4211538461538461</v>
      </c>
      <c r="H72" s="129">
        <v>0.46346153846153848</v>
      </c>
      <c r="I72" s="129">
        <v>0.50384615384615383</v>
      </c>
      <c r="J72" s="129">
        <v>0.55576923076923079</v>
      </c>
      <c r="K72" s="129">
        <v>0.56730769230769229</v>
      </c>
      <c r="L72" s="129">
        <v>0.57692307692307687</v>
      </c>
      <c r="M72" s="129">
        <v>0.64807692307692311</v>
      </c>
      <c r="N72" s="129">
        <v>0.73269230769230775</v>
      </c>
      <c r="O72" s="129">
        <v>0.75961538461538458</v>
      </c>
      <c r="P72" s="129">
        <v>0.77499999999999991</v>
      </c>
      <c r="Q72" s="129">
        <v>0.75961538461538458</v>
      </c>
      <c r="R72" s="129">
        <v>0.75384615384615394</v>
      </c>
      <c r="S72" s="129">
        <v>0.86153846153846148</v>
      </c>
      <c r="T72" s="129">
        <v>0.97115384615384615</v>
      </c>
      <c r="U72" s="129">
        <v>1.1326923076923077</v>
      </c>
      <c r="V72" s="129">
        <v>1.1384615384615384</v>
      </c>
      <c r="W72" s="129">
        <v>1.1096153846153847</v>
      </c>
    </row>
    <row r="73" spans="2:23" x14ac:dyDescent="0.15">
      <c r="B73" t="s">
        <v>140</v>
      </c>
      <c r="C73" s="137" t="s">
        <v>143</v>
      </c>
      <c r="D73" s="129"/>
      <c r="E73" s="129">
        <v>0.30192307692307691</v>
      </c>
      <c r="F73" s="129">
        <v>0.35192307692307695</v>
      </c>
      <c r="G73" s="129">
        <v>0.38269230769230766</v>
      </c>
      <c r="H73" s="129">
        <v>0.41730769230769227</v>
      </c>
      <c r="I73" s="129">
        <v>0.44038461538461537</v>
      </c>
      <c r="J73" s="129">
        <v>0.55576923076923079</v>
      </c>
      <c r="K73" s="129">
        <v>0.56730769230769229</v>
      </c>
      <c r="L73" s="129">
        <v>0.50576923076923075</v>
      </c>
      <c r="M73" s="129">
        <v>0.55192307692307696</v>
      </c>
      <c r="N73" s="129">
        <v>0.60769230769230775</v>
      </c>
      <c r="O73" s="129">
        <v>0.625</v>
      </c>
      <c r="P73" s="129">
        <v>0.63461538461538458</v>
      </c>
      <c r="Q73" s="129">
        <v>0.75961538461538458</v>
      </c>
      <c r="R73" s="129">
        <v>0.63461538461538458</v>
      </c>
      <c r="S73" s="129">
        <v>0.7961538461538461</v>
      </c>
      <c r="T73" s="129">
        <v>0.83076923076923082</v>
      </c>
      <c r="U73" s="129">
        <v>0.89038461538461533</v>
      </c>
      <c r="V73" s="129">
        <v>0.86153846153846148</v>
      </c>
      <c r="W73" s="129">
        <v>0.8403846153846154</v>
      </c>
    </row>
    <row r="74" spans="2:23" x14ac:dyDescent="0.15">
      <c r="B74" t="s">
        <v>141</v>
      </c>
      <c r="C74" s="137" t="s">
        <v>137</v>
      </c>
      <c r="D74" s="129"/>
      <c r="E74" s="129">
        <v>0.36346153846153845</v>
      </c>
      <c r="F74" s="129">
        <v>0.44230769230769229</v>
      </c>
      <c r="G74" s="129">
        <v>0.45192307692307693</v>
      </c>
      <c r="H74" s="129">
        <v>0.50576923076923075</v>
      </c>
      <c r="I74" s="129">
        <v>0.53653846153846152</v>
      </c>
      <c r="J74" s="129">
        <v>0.60384615384615381</v>
      </c>
      <c r="K74" s="129">
        <v>0.58846153846153848</v>
      </c>
      <c r="L74" s="129">
        <v>0.6</v>
      </c>
      <c r="M74" s="129">
        <v>0.67307692307692313</v>
      </c>
      <c r="N74" s="129">
        <v>0.79807692307692313</v>
      </c>
      <c r="O74" s="129">
        <v>0.84615384615384615</v>
      </c>
      <c r="P74" s="129">
        <v>0.86538461538461542</v>
      </c>
      <c r="Q74" s="129">
        <v>0.81923076923076921</v>
      </c>
      <c r="R74" s="129">
        <v>0.80769230769230771</v>
      </c>
      <c r="S74" s="129">
        <v>0.92884615384615377</v>
      </c>
      <c r="T74" s="129">
        <v>0.90384615384615385</v>
      </c>
      <c r="U74" s="129">
        <v>1.2076923076923076</v>
      </c>
      <c r="V74" s="129">
        <v>1.4346153846153844</v>
      </c>
      <c r="W74" s="129">
        <v>1.375</v>
      </c>
    </row>
    <row r="75" spans="2:23" x14ac:dyDescent="0.15">
      <c r="B75" t="s">
        <v>141</v>
      </c>
      <c r="C75" s="137" t="s">
        <v>142</v>
      </c>
      <c r="D75" s="129"/>
      <c r="E75" s="129">
        <v>0.31346153846153846</v>
      </c>
      <c r="F75" s="129">
        <v>0.3692307692307692</v>
      </c>
      <c r="G75" s="129">
        <v>0.40192307692307688</v>
      </c>
      <c r="H75" s="129">
        <v>0.44038461538461537</v>
      </c>
      <c r="I75" s="129">
        <v>0.46923076923076923</v>
      </c>
      <c r="J75" s="129">
        <v>0.50192307692307692</v>
      </c>
      <c r="K75" s="129">
        <v>0.49615384615384617</v>
      </c>
      <c r="L75" s="129">
        <v>0.50192307692307692</v>
      </c>
      <c r="M75" s="129">
        <v>0.56153846153846154</v>
      </c>
      <c r="N75" s="129">
        <v>0.63653846153846161</v>
      </c>
      <c r="O75" s="129">
        <v>0.6596153846153846</v>
      </c>
      <c r="P75" s="129">
        <v>0.6711538461538461</v>
      </c>
      <c r="Q75" s="129">
        <v>0.63846153846153852</v>
      </c>
      <c r="R75" s="129">
        <v>0.63076923076923075</v>
      </c>
      <c r="S75" s="129">
        <v>0.72307692307692306</v>
      </c>
      <c r="T75" s="129">
        <v>0.81923076923076921</v>
      </c>
      <c r="U75" s="129">
        <v>0.95769230769230762</v>
      </c>
      <c r="V75" s="129">
        <v>0.96153846153846156</v>
      </c>
      <c r="W75" s="129">
        <v>0.93461538461538463</v>
      </c>
    </row>
    <row r="76" spans="2:23" x14ac:dyDescent="0.15">
      <c r="B76" t="s">
        <v>141</v>
      </c>
      <c r="C76" s="137" t="s">
        <v>143</v>
      </c>
      <c r="D76" s="129"/>
      <c r="E76" s="129">
        <v>0.28846153846153844</v>
      </c>
      <c r="F76" s="129">
        <v>0.33461538461538459</v>
      </c>
      <c r="G76" s="129">
        <v>0.36538461538461536</v>
      </c>
      <c r="H76" s="129">
        <v>0.39615384615384619</v>
      </c>
      <c r="I76" s="129">
        <v>0.40769230769230769</v>
      </c>
      <c r="J76" s="129">
        <v>0.50192307692307692</v>
      </c>
      <c r="K76" s="129">
        <v>0.49615384615384617</v>
      </c>
      <c r="L76" s="129">
        <v>0.43846153846153846</v>
      </c>
      <c r="M76" s="129">
        <v>0.47692307692307695</v>
      </c>
      <c r="N76" s="129">
        <v>0.52500000000000002</v>
      </c>
      <c r="O76" s="129">
        <v>0.54038461538461546</v>
      </c>
      <c r="P76" s="129">
        <v>0.54807692307692313</v>
      </c>
      <c r="Q76" s="129">
        <v>0.63846153846153852</v>
      </c>
      <c r="R76" s="129">
        <v>0.53076923076923077</v>
      </c>
      <c r="S76" s="129">
        <v>0.66730769230769238</v>
      </c>
      <c r="T76" s="129">
        <v>0.69615384615384623</v>
      </c>
      <c r="U76" s="129">
        <v>0.74807692307692308</v>
      </c>
      <c r="V76" s="129">
        <v>0.72115384615384615</v>
      </c>
      <c r="W76" s="129">
        <v>0.7038461538461539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61"/>
  <sheetViews>
    <sheetView topLeftCell="A8" workbookViewId="0">
      <selection activeCell="E43" sqref="E43"/>
    </sheetView>
  </sheetViews>
  <sheetFormatPr defaultRowHeight="11.25" x14ac:dyDescent="0.15"/>
  <cols>
    <col min="1" max="1" width="1.625" customWidth="1"/>
    <col min="2" max="2" width="10.25" customWidth="1"/>
  </cols>
  <sheetData>
    <row r="1" spans="1:19" x14ac:dyDescent="0.15">
      <c r="A1" s="1"/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3"/>
    </row>
    <row r="2" spans="1:19" ht="12.75" x14ac:dyDescent="0.2">
      <c r="A2" s="1"/>
      <c r="B2" s="4" t="s">
        <v>1</v>
      </c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82"/>
      <c r="R2" s="3"/>
    </row>
    <row r="3" spans="1:19" ht="12.75" x14ac:dyDescent="0.2">
      <c r="A3" s="1"/>
      <c r="B3" s="9" t="s">
        <v>274</v>
      </c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R3" s="3"/>
    </row>
    <row r="4" spans="1:19" x14ac:dyDescent="0.15">
      <c r="A4" s="1"/>
      <c r="B4" s="13"/>
      <c r="C4" s="14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6"/>
      <c r="R4" s="3"/>
    </row>
    <row r="5" spans="1:19" x14ac:dyDescent="0.15">
      <c r="A5" s="1"/>
      <c r="B5" s="1"/>
      <c r="C5" s="2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/>
      <c r="R5" s="3"/>
    </row>
    <row r="6" spans="1:19" x14ac:dyDescent="0.15">
      <c r="A6" s="1"/>
      <c r="B6" s="170" t="s">
        <v>257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3"/>
    </row>
    <row r="7" spans="1:19" x14ac:dyDescent="0.15">
      <c r="A7" s="1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3"/>
      <c r="R7" s="3"/>
    </row>
    <row r="9" spans="1:19" x14ac:dyDescent="0.15">
      <c r="J9" s="151"/>
      <c r="K9" s="151"/>
      <c r="L9" s="151"/>
      <c r="M9" s="151"/>
      <c r="N9" s="151"/>
      <c r="O9" s="151"/>
      <c r="P9" s="151"/>
      <c r="Q9" s="151"/>
      <c r="R9" s="151"/>
      <c r="S9" s="151"/>
    </row>
    <row r="10" spans="1:19" x14ac:dyDescent="0.15">
      <c r="B10" s="236" t="s">
        <v>243</v>
      </c>
      <c r="C10" s="360" t="s">
        <v>251</v>
      </c>
      <c r="D10" s="361"/>
      <c r="E10" s="362"/>
      <c r="F10" s="360" t="s">
        <v>167</v>
      </c>
      <c r="G10" s="361"/>
      <c r="H10" s="362"/>
      <c r="I10" s="236" t="s">
        <v>299</v>
      </c>
      <c r="J10" s="151"/>
      <c r="K10" s="151"/>
      <c r="L10" s="151"/>
      <c r="M10" s="151"/>
      <c r="N10" s="151"/>
      <c r="O10" s="151"/>
      <c r="P10" s="151"/>
      <c r="Q10" s="151"/>
      <c r="R10" s="151"/>
      <c r="S10" s="151"/>
    </row>
    <row r="11" spans="1:19" x14ac:dyDescent="0.15">
      <c r="B11" s="239"/>
      <c r="C11" s="236" t="s">
        <v>244</v>
      </c>
      <c r="D11" s="236" t="s">
        <v>245</v>
      </c>
      <c r="E11" s="236" t="s">
        <v>250</v>
      </c>
      <c r="F11" s="236" t="s">
        <v>244</v>
      </c>
      <c r="G11" s="236" t="s">
        <v>245</v>
      </c>
      <c r="H11" s="236" t="s">
        <v>250</v>
      </c>
      <c r="I11" s="239"/>
      <c r="J11" s="151"/>
      <c r="K11" s="151"/>
      <c r="L11" s="151"/>
      <c r="M11" s="151"/>
      <c r="N11" s="151"/>
      <c r="O11" s="151"/>
      <c r="P11" s="151"/>
      <c r="Q11" s="151"/>
      <c r="R11" s="151"/>
      <c r="S11" s="151"/>
    </row>
    <row r="12" spans="1:19" x14ac:dyDescent="0.15">
      <c r="B12" s="238"/>
      <c r="C12" s="238" t="s">
        <v>30</v>
      </c>
      <c r="D12" s="238" t="s">
        <v>30</v>
      </c>
      <c r="E12" s="238" t="s">
        <v>30</v>
      </c>
      <c r="F12" s="238" t="s">
        <v>30</v>
      </c>
      <c r="G12" s="238" t="s">
        <v>30</v>
      </c>
      <c r="H12" s="238" t="s">
        <v>30</v>
      </c>
      <c r="I12" s="241"/>
      <c r="J12" s="151"/>
      <c r="K12" s="151"/>
      <c r="L12" s="151"/>
      <c r="M12" s="151"/>
      <c r="N12" s="151"/>
      <c r="O12" s="151"/>
      <c r="P12" s="151"/>
      <c r="Q12" s="151"/>
      <c r="R12" s="151"/>
      <c r="S12" s="151"/>
    </row>
    <row r="13" spans="1:19" x14ac:dyDescent="0.15">
      <c r="B13" s="239"/>
      <c r="C13" s="243"/>
      <c r="D13" s="243"/>
      <c r="E13" s="243"/>
      <c r="F13" s="243"/>
      <c r="G13" s="243"/>
      <c r="H13" s="243"/>
      <c r="I13" s="243"/>
      <c r="J13" s="151"/>
      <c r="K13" s="151"/>
      <c r="L13" s="151"/>
      <c r="M13" s="151"/>
      <c r="N13" s="151"/>
      <c r="O13" s="151"/>
      <c r="P13" s="151"/>
      <c r="Q13" s="151"/>
      <c r="R13" s="151"/>
      <c r="S13" s="151"/>
    </row>
    <row r="14" spans="1:19" x14ac:dyDescent="0.15">
      <c r="B14" s="237" t="s">
        <v>291</v>
      </c>
      <c r="C14" s="245">
        <f>G75</f>
        <v>0.21173396771184294</v>
      </c>
      <c r="D14" s="245">
        <f>G115</f>
        <v>0.19312587664461897</v>
      </c>
      <c r="E14" s="239"/>
      <c r="F14" s="245">
        <f>G188</f>
        <v>0.17190594322084649</v>
      </c>
      <c r="G14" s="245">
        <f>G221</f>
        <v>0.14092855081967742</v>
      </c>
      <c r="H14" s="239"/>
      <c r="I14" s="237" t="s">
        <v>291</v>
      </c>
      <c r="J14" s="151"/>
      <c r="K14" s="151"/>
      <c r="L14" s="151"/>
      <c r="M14" s="151"/>
      <c r="N14" s="151"/>
      <c r="O14" s="151"/>
      <c r="P14" s="151"/>
      <c r="Q14" s="151"/>
      <c r="R14" s="151"/>
      <c r="S14" s="151"/>
    </row>
    <row r="15" spans="1:19" x14ac:dyDescent="0.15">
      <c r="B15" s="237" t="s">
        <v>292</v>
      </c>
      <c r="C15" s="245">
        <f>G76</f>
        <v>0.24599349729066439</v>
      </c>
      <c r="D15" s="245">
        <f>G116</f>
        <v>0.22122864176744056</v>
      </c>
      <c r="E15" s="239"/>
      <c r="F15" s="245">
        <f>G189</f>
        <v>0.21261811008326195</v>
      </c>
      <c r="G15" s="245">
        <f>G222</f>
        <v>0.16599263456225721</v>
      </c>
      <c r="H15" s="239"/>
      <c r="I15" s="237" t="s">
        <v>292</v>
      </c>
      <c r="J15" s="151"/>
      <c r="K15" s="151"/>
      <c r="L15" s="151"/>
      <c r="M15" s="151"/>
      <c r="N15" s="151"/>
      <c r="O15" s="151"/>
      <c r="P15" s="151"/>
      <c r="Q15" s="151"/>
      <c r="R15" s="151"/>
      <c r="S15" s="151"/>
    </row>
    <row r="16" spans="1:19" x14ac:dyDescent="0.15">
      <c r="B16" s="237" t="s">
        <v>293</v>
      </c>
      <c r="C16" s="245">
        <f>G77</f>
        <v>0.29347809457103496</v>
      </c>
      <c r="D16" s="245">
        <f>G117</f>
        <v>0.25890158017496467</v>
      </c>
      <c r="E16" s="239"/>
      <c r="F16" s="245">
        <f>G190</f>
        <v>0.20468470930364518</v>
      </c>
      <c r="G16" s="245">
        <f>G223</f>
        <v>0.17500531653686163</v>
      </c>
      <c r="H16" s="239"/>
      <c r="I16" s="237" t="s">
        <v>293</v>
      </c>
      <c r="J16" s="151"/>
      <c r="K16" s="151"/>
      <c r="L16" s="151"/>
      <c r="M16" s="151"/>
      <c r="N16" s="151"/>
      <c r="O16" s="151"/>
      <c r="P16" s="151"/>
      <c r="Q16" s="151"/>
      <c r="R16" s="151"/>
      <c r="S16" s="151"/>
    </row>
    <row r="17" spans="2:19" x14ac:dyDescent="0.15">
      <c r="B17" s="237" t="s">
        <v>294</v>
      </c>
      <c r="C17" s="245">
        <f t="shared" ref="C17:C19" si="0">G79</f>
        <v>0.20354447137374515</v>
      </c>
      <c r="D17" s="245">
        <f t="shared" ref="D17:D19" si="1">G119</f>
        <v>0.1862893449703279</v>
      </c>
      <c r="E17" s="239"/>
      <c r="F17" s="245">
        <f t="shared" ref="F17:F19" si="2">G192</f>
        <v>0.16328371041038672</v>
      </c>
      <c r="G17" s="245">
        <f t="shared" ref="G17:G19" si="3">G225</f>
        <v>0.13522010622391101</v>
      </c>
      <c r="H17" s="239"/>
      <c r="I17" s="237" t="s">
        <v>294</v>
      </c>
      <c r="J17" s="151"/>
      <c r="K17" s="151"/>
      <c r="L17" s="151"/>
      <c r="M17" s="151"/>
      <c r="N17" s="151"/>
      <c r="O17" s="151"/>
      <c r="P17" s="151"/>
      <c r="Q17" s="151"/>
      <c r="R17" s="151"/>
      <c r="S17" s="151"/>
    </row>
    <row r="18" spans="2:19" x14ac:dyDescent="0.15">
      <c r="B18" s="237" t="s">
        <v>295</v>
      </c>
      <c r="C18" s="245">
        <f t="shared" si="0"/>
        <v>0.22854327900991656</v>
      </c>
      <c r="D18" s="245">
        <f t="shared" si="1"/>
        <v>0.20701357324364822</v>
      </c>
      <c r="E18" s="239"/>
      <c r="F18" s="245">
        <f t="shared" si="2"/>
        <v>0.19082784554411855</v>
      </c>
      <c r="G18" s="245">
        <f t="shared" si="3"/>
        <v>0.15296308683185755</v>
      </c>
      <c r="H18" s="239"/>
      <c r="I18" s="237" t="s">
        <v>295</v>
      </c>
      <c r="J18" s="151"/>
      <c r="K18" s="151"/>
      <c r="L18" s="151"/>
      <c r="M18" s="151"/>
      <c r="N18" s="151"/>
      <c r="O18" s="151"/>
      <c r="P18" s="151"/>
      <c r="Q18" s="151"/>
      <c r="R18" s="151"/>
      <c r="S18" s="151"/>
    </row>
    <row r="19" spans="2:19" x14ac:dyDescent="0.15">
      <c r="B19" s="237" t="s">
        <v>296</v>
      </c>
      <c r="C19" s="245">
        <f t="shared" si="0"/>
        <v>0.26426575527913154</v>
      </c>
      <c r="D19" s="245">
        <f t="shared" si="1"/>
        <v>0.23589735891064761</v>
      </c>
      <c r="E19" s="239"/>
      <c r="F19" s="245">
        <f t="shared" si="2"/>
        <v>0.23833970612613886</v>
      </c>
      <c r="G19" s="245">
        <f t="shared" si="3"/>
        <v>0.18026093262754814</v>
      </c>
      <c r="H19" s="239"/>
      <c r="I19" s="237" t="s">
        <v>296</v>
      </c>
      <c r="J19" s="151"/>
      <c r="K19" s="151"/>
      <c r="L19" s="151"/>
      <c r="M19" s="151"/>
      <c r="N19" s="151"/>
      <c r="O19" s="151"/>
      <c r="P19" s="151"/>
      <c r="Q19" s="151"/>
      <c r="R19" s="151"/>
      <c r="S19" s="151"/>
    </row>
    <row r="20" spans="2:19" x14ac:dyDescent="0.15">
      <c r="B20" s="237"/>
      <c r="C20" s="245"/>
      <c r="D20" s="239"/>
      <c r="E20" s="239"/>
      <c r="F20" s="239"/>
      <c r="G20" s="239"/>
      <c r="H20" s="239"/>
      <c r="I20" s="237"/>
      <c r="J20" s="151"/>
      <c r="K20" s="151"/>
      <c r="L20" s="151"/>
      <c r="M20" s="151"/>
      <c r="N20" s="151"/>
      <c r="O20" s="151"/>
      <c r="P20" s="151"/>
      <c r="Q20" s="151"/>
      <c r="R20" s="151"/>
      <c r="S20" s="151"/>
    </row>
    <row r="21" spans="2:19" x14ac:dyDescent="0.15">
      <c r="B21" s="237">
        <v>20</v>
      </c>
      <c r="C21" s="245">
        <f t="shared" ref="C21:C30" si="4">(G49+K49)/2</f>
        <v>0.27669347010252815</v>
      </c>
      <c r="D21" s="245">
        <f t="shared" ref="D21:D30" si="5">(G89+K89)/2</f>
        <v>0.23647192478452253</v>
      </c>
      <c r="E21" s="245">
        <f t="shared" ref="E21:E30" si="6">(G129+K129)/2</f>
        <v>0.21660356868899883</v>
      </c>
      <c r="F21" s="245">
        <f t="shared" ref="F21:F30" si="7">(G169+K169)/2</f>
        <v>0.1963896111845444</v>
      </c>
      <c r="G21" s="245">
        <f t="shared" ref="G21:G30" si="8">(G202+K202)/2</f>
        <v>0.17165262460198538</v>
      </c>
      <c r="H21" s="245">
        <f t="shared" ref="H21:H32" si="9">G21*L235</f>
        <v>0.15006105419429713</v>
      </c>
      <c r="I21" s="237" t="str">
        <f>"DN"&amp;B21</f>
        <v>DN20</v>
      </c>
      <c r="J21" s="151"/>
      <c r="K21" s="151"/>
      <c r="L21" s="151"/>
      <c r="M21" s="151"/>
      <c r="N21" s="151"/>
      <c r="O21" s="151"/>
      <c r="P21" s="151"/>
      <c r="Q21" s="151"/>
      <c r="R21" s="151"/>
      <c r="S21" s="151"/>
    </row>
    <row r="22" spans="2:19" x14ac:dyDescent="0.15">
      <c r="B22" s="237">
        <v>25</v>
      </c>
      <c r="C22" s="245">
        <f t="shared" si="4"/>
        <v>0.33607398435682823</v>
      </c>
      <c r="D22" s="245">
        <f t="shared" si="5"/>
        <v>0.28053976615034548</v>
      </c>
      <c r="E22" s="245">
        <f t="shared" si="6"/>
        <v>0.25300735089239912</v>
      </c>
      <c r="F22" s="245">
        <f t="shared" si="7"/>
        <v>0.21512812223855471</v>
      </c>
      <c r="G22" s="245">
        <f t="shared" si="8"/>
        <v>0.18128984567638198</v>
      </c>
      <c r="H22" s="245">
        <f t="shared" si="9"/>
        <v>0.15986689079137434</v>
      </c>
      <c r="I22" s="245" t="str">
        <f t="shared" ref="I22:I39" si="10">"DN"&amp;B22</f>
        <v>DN25</v>
      </c>
      <c r="J22" s="151"/>
      <c r="K22" s="151"/>
      <c r="L22" s="151"/>
      <c r="M22" s="151"/>
      <c r="N22" s="151"/>
      <c r="O22" s="151"/>
      <c r="P22" s="151"/>
      <c r="Q22" s="151"/>
      <c r="R22" s="151"/>
      <c r="S22" s="151"/>
    </row>
    <row r="23" spans="2:19" x14ac:dyDescent="0.15">
      <c r="B23" s="237">
        <v>32</v>
      </c>
      <c r="C23" s="245">
        <f t="shared" si="4"/>
        <v>0.34473964789004446</v>
      </c>
      <c r="D23" s="245">
        <f t="shared" si="5"/>
        <v>0.30529255317725712</v>
      </c>
      <c r="E23" s="245">
        <f t="shared" si="6"/>
        <v>0.27644215725498372</v>
      </c>
      <c r="F23" s="245">
        <f t="shared" si="7"/>
        <v>0.2343230181657168</v>
      </c>
      <c r="G23" s="245">
        <f t="shared" si="8"/>
        <v>0.19841753209760871</v>
      </c>
      <c r="H23" s="245">
        <f t="shared" si="9"/>
        <v>0.17564075042651078</v>
      </c>
      <c r="I23" s="245" t="str">
        <f t="shared" si="10"/>
        <v>DN32</v>
      </c>
      <c r="J23" s="151"/>
      <c r="K23" s="151"/>
      <c r="L23" s="151"/>
      <c r="M23" s="151"/>
      <c r="N23" s="151"/>
      <c r="O23" s="151"/>
      <c r="P23" s="151"/>
      <c r="Q23" s="151"/>
      <c r="R23" s="151"/>
      <c r="S23" s="151"/>
    </row>
    <row r="24" spans="2:19" x14ac:dyDescent="0.15">
      <c r="B24" s="237">
        <v>40</v>
      </c>
      <c r="C24" s="245">
        <f t="shared" si="4"/>
        <v>0.39734261748233912</v>
      </c>
      <c r="D24" s="245">
        <f t="shared" si="5"/>
        <v>0.34583698747979175</v>
      </c>
      <c r="E24" s="245">
        <f t="shared" si="6"/>
        <v>0.30927366344083018</v>
      </c>
      <c r="F24" s="245">
        <f t="shared" si="7"/>
        <v>0.28547404028518941</v>
      </c>
      <c r="G24" s="245">
        <f t="shared" si="8"/>
        <v>0.23186481061454017</v>
      </c>
      <c r="H24" s="245">
        <f t="shared" si="9"/>
        <v>0.20059767215309668</v>
      </c>
      <c r="I24" s="245" t="str">
        <f t="shared" si="10"/>
        <v>DN40</v>
      </c>
      <c r="J24" s="151"/>
      <c r="K24" s="151"/>
      <c r="L24" s="151"/>
      <c r="M24" s="151"/>
      <c r="N24" s="151"/>
      <c r="O24" s="151"/>
      <c r="P24" s="151"/>
      <c r="Q24" s="151"/>
      <c r="R24" s="151"/>
      <c r="S24" s="151"/>
    </row>
    <row r="25" spans="2:19" x14ac:dyDescent="0.15">
      <c r="B25" s="237">
        <v>50</v>
      </c>
      <c r="C25" s="245">
        <f t="shared" si="4"/>
        <v>0.44465441869705635</v>
      </c>
      <c r="D25" s="245">
        <f t="shared" si="5"/>
        <v>0.38769555416878887</v>
      </c>
      <c r="E25" s="245">
        <f t="shared" si="6"/>
        <v>0.3178578124524607</v>
      </c>
      <c r="F25" s="245">
        <f t="shared" si="7"/>
        <v>0.27257088262339041</v>
      </c>
      <c r="G25" s="245">
        <f t="shared" si="8"/>
        <v>0.22489169339325221</v>
      </c>
      <c r="H25" s="245">
        <f t="shared" si="9"/>
        <v>0.19561967201044714</v>
      </c>
      <c r="I25" s="245" t="str">
        <f t="shared" si="10"/>
        <v>DN50</v>
      </c>
      <c r="J25" s="151"/>
      <c r="K25" s="151"/>
      <c r="L25" s="151"/>
      <c r="M25" s="151"/>
      <c r="N25" s="151"/>
      <c r="O25" s="151"/>
      <c r="P25" s="151"/>
      <c r="Q25" s="151"/>
      <c r="R25" s="151"/>
      <c r="S25" s="151"/>
    </row>
    <row r="26" spans="2:19" x14ac:dyDescent="0.15">
      <c r="B26" s="237">
        <v>65</v>
      </c>
      <c r="C26" s="245">
        <f t="shared" si="4"/>
        <v>0.52814336197840883</v>
      </c>
      <c r="D26" s="245">
        <f t="shared" si="5"/>
        <v>0.43590504323891921</v>
      </c>
      <c r="E26" s="245">
        <f t="shared" si="6"/>
        <v>0.3779560633762441</v>
      </c>
      <c r="F26" s="245">
        <f t="shared" si="7"/>
        <v>0.32996281967022989</v>
      </c>
      <c r="G26" s="245">
        <f t="shared" si="8"/>
        <v>0.26593068673739234</v>
      </c>
      <c r="H26" s="245">
        <f t="shared" si="9"/>
        <v>0.2224996970075673</v>
      </c>
      <c r="I26" s="245" t="str">
        <f t="shared" si="10"/>
        <v>DN65</v>
      </c>
      <c r="J26" s="151"/>
      <c r="K26" s="151"/>
      <c r="L26" s="151"/>
      <c r="M26" s="151"/>
      <c r="N26" s="151"/>
      <c r="O26" s="151"/>
      <c r="P26" s="151"/>
      <c r="Q26" s="151"/>
      <c r="R26" s="151"/>
      <c r="S26" s="151"/>
    </row>
    <row r="27" spans="2:19" x14ac:dyDescent="0.15">
      <c r="B27" s="237">
        <v>80</v>
      </c>
      <c r="C27" s="245">
        <f t="shared" si="4"/>
        <v>0.54470234644959281</v>
      </c>
      <c r="D27" s="245">
        <f t="shared" si="5"/>
        <v>0.45712245780350541</v>
      </c>
      <c r="E27" s="245">
        <f t="shared" si="6"/>
        <v>0.40073616120686029</v>
      </c>
      <c r="F27" s="245">
        <f t="shared" si="7"/>
        <v>0.38275424116881268</v>
      </c>
      <c r="G27" s="245">
        <f t="shared" si="8"/>
        <v>0.29147615276622285</v>
      </c>
      <c r="H27" s="245">
        <f t="shared" si="9"/>
        <v>0.23709414541917431</v>
      </c>
      <c r="I27" s="245" t="str">
        <f t="shared" si="10"/>
        <v>DN80</v>
      </c>
      <c r="J27" s="151"/>
      <c r="K27" s="151"/>
      <c r="L27" s="151"/>
      <c r="M27" s="151"/>
      <c r="N27" s="151"/>
      <c r="O27" s="151"/>
      <c r="P27" s="151"/>
      <c r="Q27" s="151"/>
      <c r="R27" s="151"/>
      <c r="S27" s="151"/>
    </row>
    <row r="28" spans="2:19" x14ac:dyDescent="0.15">
      <c r="B28" s="237">
        <v>100</v>
      </c>
      <c r="C28" s="245">
        <f t="shared" si="4"/>
        <v>0.57358047010772439</v>
      </c>
      <c r="D28" s="245">
        <f t="shared" si="5"/>
        <v>0.47866969153372324</v>
      </c>
      <c r="E28" s="245">
        <f t="shared" si="6"/>
        <v>0.41703213331311645</v>
      </c>
      <c r="F28" s="245">
        <f t="shared" si="7"/>
        <v>0.37971432652762532</v>
      </c>
      <c r="G28" s="245">
        <f t="shared" si="8"/>
        <v>0.28741163177017603</v>
      </c>
      <c r="H28" s="245">
        <f t="shared" si="9"/>
        <v>0.23450082235552314</v>
      </c>
      <c r="I28" s="245" t="str">
        <f t="shared" si="10"/>
        <v>DN100</v>
      </c>
      <c r="J28" s="151"/>
      <c r="K28" s="151"/>
      <c r="L28" s="151"/>
      <c r="M28" s="151"/>
      <c r="N28" s="151"/>
      <c r="O28" s="151"/>
      <c r="P28" s="151"/>
      <c r="Q28" s="151"/>
      <c r="R28" s="151"/>
      <c r="S28" s="151"/>
    </row>
    <row r="29" spans="2:19" x14ac:dyDescent="0.15">
      <c r="B29" s="237">
        <v>125</v>
      </c>
      <c r="C29" s="245">
        <f t="shared" si="4"/>
        <v>0.66826762666436124</v>
      </c>
      <c r="D29" s="245">
        <f t="shared" si="5"/>
        <v>0.55357463740542057</v>
      </c>
      <c r="E29" s="245">
        <f t="shared" si="6"/>
        <v>0.46795836446412303</v>
      </c>
      <c r="F29" s="245">
        <f t="shared" si="7"/>
        <v>0.36537667459427914</v>
      </c>
      <c r="G29" s="245">
        <f t="shared" si="8"/>
        <v>0.28006787805534972</v>
      </c>
      <c r="H29" s="245">
        <f t="shared" si="9"/>
        <v>0.22671102990299616</v>
      </c>
      <c r="I29" s="245" t="str">
        <f t="shared" si="10"/>
        <v>DN125</v>
      </c>
      <c r="J29" s="151"/>
      <c r="K29" s="151"/>
      <c r="L29" s="151"/>
      <c r="M29" s="151"/>
      <c r="N29" s="151"/>
      <c r="O29" s="151"/>
      <c r="P29" s="151"/>
      <c r="Q29" s="151"/>
      <c r="R29" s="151"/>
      <c r="S29" s="151"/>
    </row>
    <row r="30" spans="2:19" x14ac:dyDescent="0.15">
      <c r="B30" s="237">
        <v>150</v>
      </c>
      <c r="C30" s="245">
        <f t="shared" si="4"/>
        <v>0.79739307376084723</v>
      </c>
      <c r="D30" s="245">
        <f t="shared" si="5"/>
        <v>0.62972410672710388</v>
      </c>
      <c r="E30" s="245">
        <f t="shared" si="6"/>
        <v>0.51708129737102193</v>
      </c>
      <c r="F30" s="245">
        <f t="shared" si="7"/>
        <v>0.42662110037078782</v>
      </c>
      <c r="G30" s="245">
        <f t="shared" si="8"/>
        <v>0.32010464945772799</v>
      </c>
      <c r="H30" s="245">
        <f t="shared" si="9"/>
        <v>0.25700622545976187</v>
      </c>
      <c r="I30" s="245" t="str">
        <f t="shared" si="10"/>
        <v>DN150</v>
      </c>
      <c r="J30" s="151"/>
      <c r="K30" s="151"/>
      <c r="L30" s="151"/>
      <c r="M30" s="151"/>
      <c r="N30" s="151"/>
      <c r="O30" s="151"/>
      <c r="P30" s="151"/>
      <c r="Q30" s="151"/>
      <c r="R30" s="151"/>
      <c r="S30" s="151"/>
    </row>
    <row r="31" spans="2:19" x14ac:dyDescent="0.15">
      <c r="B31" s="240">
        <v>175</v>
      </c>
      <c r="C31" s="246">
        <f>(C30+C32)/2</f>
        <v>0.83376294643754778</v>
      </c>
      <c r="D31" s="246">
        <f>(D30+D32)/2</f>
        <v>0.64723094048207241</v>
      </c>
      <c r="E31" s="246">
        <f>(E30+E32)/2</f>
        <v>0.52828027404131284</v>
      </c>
      <c r="F31" s="246">
        <f>(F30+F32)/2</f>
        <v>0.44598516718332604</v>
      </c>
      <c r="G31" s="246">
        <f>(G30+G32)/2</f>
        <v>0.32455626357045309</v>
      </c>
      <c r="H31" s="246">
        <f t="shared" si="9"/>
        <v>0.2607346101328597</v>
      </c>
      <c r="I31" s="245" t="str">
        <f t="shared" si="10"/>
        <v>DN175</v>
      </c>
      <c r="J31" s="151"/>
      <c r="K31" s="151"/>
      <c r="L31" s="151"/>
      <c r="M31" s="151"/>
      <c r="N31" s="151"/>
      <c r="O31" s="151"/>
      <c r="P31" s="151"/>
      <c r="Q31" s="151"/>
      <c r="R31" s="151"/>
      <c r="S31" s="151"/>
    </row>
    <row r="32" spans="2:19" x14ac:dyDescent="0.15">
      <c r="B32" s="237">
        <v>200</v>
      </c>
      <c r="C32" s="245">
        <f>(G60+K60)/2</f>
        <v>0.87013281911424822</v>
      </c>
      <c r="D32" s="245">
        <f>(G100+K100)/2</f>
        <v>0.66473777423704106</v>
      </c>
      <c r="E32" s="245">
        <f>(G140+K140)/2</f>
        <v>0.53947925071160374</v>
      </c>
      <c r="F32" s="245">
        <f>(G180+K180)/2</f>
        <v>0.46534923399586425</v>
      </c>
      <c r="G32" s="245">
        <f>(G213+K213)/2</f>
        <v>0.32900787768317813</v>
      </c>
      <c r="H32" s="245">
        <f t="shared" si="9"/>
        <v>0.26446722658537403</v>
      </c>
      <c r="I32" s="245" t="str">
        <f t="shared" si="10"/>
        <v>DN200</v>
      </c>
      <c r="J32" s="151"/>
      <c r="K32" s="151"/>
      <c r="L32" s="151"/>
      <c r="M32" s="151"/>
      <c r="N32" s="151"/>
      <c r="O32" s="151"/>
      <c r="P32" s="151"/>
      <c r="Q32" s="151"/>
      <c r="R32" s="151"/>
      <c r="S32" s="151"/>
    </row>
    <row r="33" spans="2:19" x14ac:dyDescent="0.15">
      <c r="B33" s="240">
        <v>225</v>
      </c>
      <c r="C33" s="246">
        <f>(C32+C34)/2</f>
        <v>0.84986970169780673</v>
      </c>
      <c r="D33" s="246">
        <f>(D32+D34)/2</f>
        <v>0.65516759882362985</v>
      </c>
      <c r="E33" s="246">
        <f>(E32+E34)/2</f>
        <v>0.53911473114482389</v>
      </c>
      <c r="F33" s="247">
        <f>0.1158*LN($B33)-0.1565</f>
        <v>0.47068442657527187</v>
      </c>
      <c r="G33" s="247">
        <f>0.0704*LN($B33)-0.0388</f>
        <v>0.34249346831519117</v>
      </c>
      <c r="H33" s="247">
        <f t="shared" ref="H33:H34" si="11">0.0488*LN($B33)-0.0091</f>
        <v>0.25520569962757572</v>
      </c>
      <c r="I33" s="245" t="str">
        <f t="shared" si="10"/>
        <v>DN225</v>
      </c>
      <c r="J33" s="151"/>
      <c r="K33" s="151"/>
      <c r="L33" s="151"/>
      <c r="M33" s="151"/>
      <c r="N33" s="151"/>
      <c r="O33" s="151"/>
      <c r="P33" s="151"/>
      <c r="Q33" s="151"/>
      <c r="R33" s="151"/>
      <c r="S33" s="151"/>
    </row>
    <row r="34" spans="2:19" x14ac:dyDescent="0.15">
      <c r="B34" s="237">
        <v>250</v>
      </c>
      <c r="C34" s="245">
        <f t="shared" ref="C34:C39" si="12">(G62+K62)/2</f>
        <v>0.82960658428136513</v>
      </c>
      <c r="D34" s="245">
        <f t="shared" ref="D34:D39" si="13">(G102+K102)/2</f>
        <v>0.64559742341021864</v>
      </c>
      <c r="E34" s="245">
        <f t="shared" ref="E34:E39" si="14">(G142+K142)/2</f>
        <v>0.53875021157804404</v>
      </c>
      <c r="F34" s="247">
        <f t="shared" ref="F34" si="15">0.1158*LN($B34)-0.1565</f>
        <v>0.48288517428844813</v>
      </c>
      <c r="G34" s="247">
        <f t="shared" ref="G34" si="16">0.0704*LN($B34)-0.0388</f>
        <v>0.34991084861750216</v>
      </c>
      <c r="H34" s="247">
        <f t="shared" si="11"/>
        <v>0.26034729279167762</v>
      </c>
      <c r="I34" s="245" t="str">
        <f t="shared" si="10"/>
        <v>DN250</v>
      </c>
      <c r="J34" s="151"/>
      <c r="K34" s="151"/>
      <c r="L34" s="151"/>
      <c r="M34" s="151"/>
      <c r="N34" s="151"/>
      <c r="O34" s="151"/>
      <c r="P34" s="151"/>
      <c r="Q34" s="151"/>
      <c r="R34" s="151"/>
      <c r="S34" s="151"/>
    </row>
    <row r="35" spans="2:19" x14ac:dyDescent="0.15">
      <c r="B35" s="237">
        <v>300</v>
      </c>
      <c r="C35" s="245">
        <f t="shared" si="12"/>
        <v>0.95939564021345403</v>
      </c>
      <c r="D35" s="245">
        <f t="shared" si="13"/>
        <v>0.74088927848659181</v>
      </c>
      <c r="E35" s="245">
        <f t="shared" si="14"/>
        <v>0.6387754253943756</v>
      </c>
      <c r="F35" s="247"/>
      <c r="G35" s="247"/>
      <c r="H35" s="247"/>
      <c r="I35" s="245" t="str">
        <f t="shared" si="10"/>
        <v>DN300</v>
      </c>
      <c r="J35" s="151"/>
      <c r="K35" s="151"/>
      <c r="L35" s="151"/>
      <c r="M35" s="151"/>
      <c r="N35" s="151"/>
      <c r="O35" s="151"/>
      <c r="P35" s="151"/>
      <c r="Q35" s="151"/>
      <c r="R35" s="151"/>
      <c r="S35" s="151"/>
    </row>
    <row r="36" spans="2:19" x14ac:dyDescent="0.15">
      <c r="B36" s="237">
        <v>350</v>
      </c>
      <c r="C36" s="245">
        <f t="shared" si="12"/>
        <v>0.9306398872099958</v>
      </c>
      <c r="D36" s="245">
        <f t="shared" si="13"/>
        <v>0.77596451008874179</v>
      </c>
      <c r="E36" s="245">
        <f t="shared" si="14"/>
        <v>0.64154515781022659</v>
      </c>
      <c r="F36" s="247"/>
      <c r="G36" s="247"/>
      <c r="H36" s="247"/>
      <c r="I36" s="245" t="str">
        <f t="shared" si="10"/>
        <v>DN350</v>
      </c>
    </row>
    <row r="37" spans="2:19" x14ac:dyDescent="0.15">
      <c r="B37" s="237">
        <v>400</v>
      </c>
      <c r="C37" s="245">
        <f t="shared" si="12"/>
        <v>1.1220369186676755</v>
      </c>
      <c r="D37" s="245">
        <f t="shared" si="13"/>
        <v>0.86282927646691898</v>
      </c>
      <c r="E37" s="245">
        <f t="shared" si="14"/>
        <v>0.69483281033346889</v>
      </c>
      <c r="F37" s="247"/>
      <c r="G37" s="247"/>
      <c r="H37" s="247"/>
      <c r="I37" s="245" t="str">
        <f t="shared" si="10"/>
        <v>DN400</v>
      </c>
    </row>
    <row r="38" spans="2:19" x14ac:dyDescent="0.15">
      <c r="B38" s="237">
        <v>450</v>
      </c>
      <c r="C38" s="245">
        <f t="shared" si="12"/>
        <v>1.2476290677547102</v>
      </c>
      <c r="D38" s="245">
        <f t="shared" si="13"/>
        <v>0.91718103470721735</v>
      </c>
      <c r="E38" s="245">
        <f t="shared" si="14"/>
        <v>0.73691506159927567</v>
      </c>
      <c r="F38" s="247"/>
      <c r="G38" s="247"/>
      <c r="H38" s="247"/>
      <c r="I38" s="245" t="str">
        <f t="shared" si="10"/>
        <v>DN450</v>
      </c>
    </row>
    <row r="39" spans="2:19" x14ac:dyDescent="0.15">
      <c r="B39" s="237">
        <v>500</v>
      </c>
      <c r="C39" s="245">
        <f t="shared" si="12"/>
        <v>1.2871831948923349</v>
      </c>
      <c r="D39" s="245">
        <f t="shared" si="13"/>
        <v>0.95558968994019755</v>
      </c>
      <c r="E39" s="245">
        <f t="shared" si="14"/>
        <v>0.73746607395140396</v>
      </c>
      <c r="F39" s="247"/>
      <c r="G39" s="247"/>
      <c r="H39" s="247"/>
      <c r="I39" s="245" t="str">
        <f t="shared" si="10"/>
        <v>DN500</v>
      </c>
    </row>
    <row r="40" spans="2:19" x14ac:dyDescent="0.15">
      <c r="B40" s="241"/>
      <c r="C40" s="241"/>
      <c r="D40" s="241"/>
      <c r="E40" s="241"/>
      <c r="F40" s="241"/>
      <c r="G40" s="241"/>
      <c r="H40" s="241"/>
      <c r="I40" s="241"/>
    </row>
    <row r="42" spans="2:19" x14ac:dyDescent="0.15">
      <c r="B42" s="248"/>
    </row>
    <row r="44" spans="2:19" x14ac:dyDescent="0.15">
      <c r="B44" s="234" t="s">
        <v>251</v>
      </c>
      <c r="C44" s="235"/>
      <c r="D44" s="360" t="s">
        <v>297</v>
      </c>
      <c r="E44" s="361"/>
      <c r="F44" s="361"/>
      <c r="G44" s="362"/>
      <c r="H44" s="360" t="s">
        <v>298</v>
      </c>
      <c r="I44" s="361"/>
      <c r="J44" s="361"/>
      <c r="K44" s="362"/>
      <c r="N44" t="s">
        <v>256</v>
      </c>
    </row>
    <row r="45" spans="2:19" x14ac:dyDescent="0.15">
      <c r="B45" s="236" t="s">
        <v>244</v>
      </c>
      <c r="C45" s="236" t="s">
        <v>43</v>
      </c>
      <c r="D45" s="236" t="s">
        <v>43</v>
      </c>
      <c r="E45" s="358" t="s">
        <v>249</v>
      </c>
      <c r="F45" s="359"/>
      <c r="G45" s="236" t="s">
        <v>252</v>
      </c>
      <c r="H45" s="236" t="s">
        <v>43</v>
      </c>
      <c r="I45" s="358" t="s">
        <v>249</v>
      </c>
      <c r="J45" s="359"/>
      <c r="K45" s="237" t="s">
        <v>252</v>
      </c>
      <c r="N45" s="249" t="str">
        <f>$C$10&amp;" - "&amp;C11</f>
        <v>Enkeltrør - Serie 1</v>
      </c>
    </row>
    <row r="46" spans="2:19" x14ac:dyDescent="0.15">
      <c r="B46" s="237" t="s">
        <v>246</v>
      </c>
      <c r="C46" s="237" t="s">
        <v>247</v>
      </c>
      <c r="D46" s="237" t="s">
        <v>248</v>
      </c>
      <c r="E46" s="236" t="s">
        <v>247</v>
      </c>
      <c r="F46" s="236" t="s">
        <v>248</v>
      </c>
      <c r="G46" s="237" t="s">
        <v>254</v>
      </c>
      <c r="H46" s="237" t="s">
        <v>248</v>
      </c>
      <c r="I46" s="236" t="s">
        <v>247</v>
      </c>
      <c r="J46" s="236" t="s">
        <v>248</v>
      </c>
      <c r="K46" s="237" t="s">
        <v>254</v>
      </c>
      <c r="N46" s="249" t="str">
        <f>$C$10&amp;" - "&amp;D11</f>
        <v>Enkeltrør - Serie 2</v>
      </c>
    </row>
    <row r="47" spans="2:19" x14ac:dyDescent="0.15">
      <c r="B47" s="238"/>
      <c r="C47" s="238" t="s">
        <v>58</v>
      </c>
      <c r="D47" s="238" t="s">
        <v>58</v>
      </c>
      <c r="E47" s="238" t="s">
        <v>58</v>
      </c>
      <c r="F47" s="238" t="s">
        <v>58</v>
      </c>
      <c r="G47" s="238" t="s">
        <v>30</v>
      </c>
      <c r="H47" s="238" t="s">
        <v>58</v>
      </c>
      <c r="I47" s="238" t="s">
        <v>58</v>
      </c>
      <c r="J47" s="238" t="s">
        <v>58</v>
      </c>
      <c r="K47" s="238" t="s">
        <v>30</v>
      </c>
      <c r="N47" s="249" t="str">
        <f>$C$10&amp;" - "&amp;E11</f>
        <v>Enkeltrør - Serie 3</v>
      </c>
    </row>
    <row r="48" spans="2:19" x14ac:dyDescent="0.15">
      <c r="B48" s="239"/>
      <c r="C48" s="239"/>
      <c r="D48" s="243"/>
      <c r="E48" s="243"/>
      <c r="F48" s="243"/>
      <c r="G48" s="243"/>
      <c r="H48" s="243"/>
      <c r="I48" s="243"/>
      <c r="J48" s="243"/>
      <c r="K48" s="243"/>
      <c r="N48" s="249" t="str">
        <f>$F$10&amp;" - "&amp;F11</f>
        <v>Twinrør - Serie 1</v>
      </c>
    </row>
    <row r="49" spans="1:17" x14ac:dyDescent="0.15">
      <c r="A49" s="232"/>
      <c r="B49" s="237">
        <v>20</v>
      </c>
      <c r="C49" s="242">
        <v>26.9</v>
      </c>
      <c r="D49" s="242">
        <v>2.6</v>
      </c>
      <c r="E49" s="244">
        <v>90</v>
      </c>
      <c r="F49" s="242">
        <v>3</v>
      </c>
      <c r="G49" s="245">
        <v>0.27669347010252815</v>
      </c>
      <c r="H49" s="242">
        <v>2.6</v>
      </c>
      <c r="I49" s="244">
        <v>90</v>
      </c>
      <c r="J49" s="242">
        <v>3</v>
      </c>
      <c r="K49" s="245">
        <v>0.27669347010252815</v>
      </c>
      <c r="N49" s="249" t="str">
        <f>$F$10&amp;" - "&amp;G11</f>
        <v>Twinrør - Serie 2</v>
      </c>
    </row>
    <row r="50" spans="1:17" x14ac:dyDescent="0.15">
      <c r="A50" s="232"/>
      <c r="B50" s="237">
        <v>25</v>
      </c>
      <c r="C50" s="242">
        <v>33.700000000000003</v>
      </c>
      <c r="D50" s="242">
        <v>3.2</v>
      </c>
      <c r="E50" s="244">
        <v>90</v>
      </c>
      <c r="F50" s="242">
        <v>3</v>
      </c>
      <c r="G50" s="245">
        <v>0.33314243964857454</v>
      </c>
      <c r="H50" s="242">
        <v>2.6</v>
      </c>
      <c r="I50" s="244">
        <v>90</v>
      </c>
      <c r="J50" s="242">
        <v>3</v>
      </c>
      <c r="K50" s="245">
        <v>0.33900552906508191</v>
      </c>
      <c r="N50" s="249" t="str">
        <f>$F$10&amp;" - "&amp;H11</f>
        <v>Twinrør - Serie 3</v>
      </c>
    </row>
    <row r="51" spans="1:17" x14ac:dyDescent="0.15">
      <c r="A51" s="232"/>
      <c r="B51" s="237">
        <v>32</v>
      </c>
      <c r="C51" s="242">
        <v>42.4</v>
      </c>
      <c r="D51" s="242">
        <v>3.2</v>
      </c>
      <c r="E51" s="244">
        <v>110</v>
      </c>
      <c r="F51" s="242">
        <v>3</v>
      </c>
      <c r="G51" s="245">
        <v>0.34317425525949291</v>
      </c>
      <c r="H51" s="242">
        <v>2.6</v>
      </c>
      <c r="I51" s="244">
        <v>110</v>
      </c>
      <c r="J51" s="242">
        <v>3</v>
      </c>
      <c r="K51" s="245">
        <v>0.34630504052059602</v>
      </c>
      <c r="N51" s="249"/>
    </row>
    <row r="52" spans="1:17" x14ac:dyDescent="0.15">
      <c r="A52" s="232"/>
      <c r="B52" s="237">
        <v>40</v>
      </c>
      <c r="C52" s="242">
        <v>48.3</v>
      </c>
      <c r="D52" s="242">
        <v>3.2</v>
      </c>
      <c r="E52" s="244">
        <v>110</v>
      </c>
      <c r="F52" s="242">
        <v>3</v>
      </c>
      <c r="G52" s="245">
        <v>0.39526354981380174</v>
      </c>
      <c r="H52" s="242">
        <v>2.6</v>
      </c>
      <c r="I52" s="244">
        <v>110</v>
      </c>
      <c r="J52" s="242">
        <v>3</v>
      </c>
      <c r="K52" s="245">
        <v>0.39942168515087656</v>
      </c>
    </row>
    <row r="53" spans="1:17" x14ac:dyDescent="0.15">
      <c r="A53" s="232"/>
      <c r="B53" s="237">
        <v>50</v>
      </c>
      <c r="C53" s="242">
        <v>60.3</v>
      </c>
      <c r="D53" s="242">
        <v>3.2</v>
      </c>
      <c r="E53" s="244">
        <v>125</v>
      </c>
      <c r="F53" s="242">
        <v>3</v>
      </c>
      <c r="G53" s="245">
        <v>0.44237936913696801</v>
      </c>
      <c r="H53" s="242">
        <v>2.9</v>
      </c>
      <c r="I53" s="244">
        <v>125</v>
      </c>
      <c r="J53" s="242">
        <v>3</v>
      </c>
      <c r="K53" s="245">
        <v>0.44692946825714475</v>
      </c>
    </row>
    <row r="54" spans="1:17" x14ac:dyDescent="0.15">
      <c r="A54" s="232"/>
      <c r="B54" s="237">
        <v>65</v>
      </c>
      <c r="C54" s="242">
        <v>76.099999999999994</v>
      </c>
      <c r="D54" s="242">
        <v>3.2</v>
      </c>
      <c r="E54" s="244">
        <v>140</v>
      </c>
      <c r="F54" s="242">
        <v>3</v>
      </c>
      <c r="G54" s="245">
        <v>0.52814177647050753</v>
      </c>
      <c r="H54" s="242">
        <v>2.9</v>
      </c>
      <c r="I54" s="244">
        <v>140</v>
      </c>
      <c r="J54" s="242">
        <v>3</v>
      </c>
      <c r="K54" s="245">
        <v>0.52814494748631002</v>
      </c>
    </row>
    <row r="55" spans="1:17" x14ac:dyDescent="0.15">
      <c r="A55" s="232"/>
      <c r="B55" s="237">
        <v>80</v>
      </c>
      <c r="C55" s="242">
        <v>88.9</v>
      </c>
      <c r="D55" s="242">
        <v>3.2</v>
      </c>
      <c r="E55" s="244">
        <v>160</v>
      </c>
      <c r="F55" s="242">
        <v>3</v>
      </c>
      <c r="G55" s="245">
        <v>0.54470234644959281</v>
      </c>
      <c r="H55" s="242">
        <v>3.2</v>
      </c>
      <c r="I55" s="244">
        <v>160</v>
      </c>
      <c r="J55" s="242">
        <v>3</v>
      </c>
      <c r="K55" s="245">
        <v>0.54470234644959281</v>
      </c>
      <c r="N55" s="232"/>
      <c r="O55" s="262"/>
      <c r="P55" s="232"/>
      <c r="Q55" s="232"/>
    </row>
    <row r="56" spans="1:17" x14ac:dyDescent="0.15">
      <c r="A56" s="232"/>
      <c r="B56" s="237">
        <v>100</v>
      </c>
      <c r="C56" s="242">
        <v>114.3</v>
      </c>
      <c r="D56" s="242">
        <v>3.6</v>
      </c>
      <c r="E56" s="244">
        <v>200</v>
      </c>
      <c r="F56" s="242">
        <v>3.2</v>
      </c>
      <c r="G56" s="245">
        <v>0.57358047010772439</v>
      </c>
      <c r="H56" s="242">
        <v>3.6</v>
      </c>
      <c r="I56" s="244">
        <v>200</v>
      </c>
      <c r="J56" s="242">
        <v>3.2</v>
      </c>
      <c r="K56" s="245">
        <v>0.57358047010772439</v>
      </c>
      <c r="N56" s="232"/>
      <c r="O56" s="262"/>
      <c r="P56" s="232"/>
      <c r="Q56" s="232"/>
    </row>
    <row r="57" spans="1:17" x14ac:dyDescent="0.15">
      <c r="A57" s="232"/>
      <c r="B57" s="237">
        <v>125</v>
      </c>
      <c r="C57" s="242">
        <v>139.69999999999999</v>
      </c>
      <c r="D57" s="242">
        <v>3.6</v>
      </c>
      <c r="E57" s="244">
        <v>225</v>
      </c>
      <c r="F57" s="242">
        <v>3.4</v>
      </c>
      <c r="G57" s="245">
        <v>0.66883038263940353</v>
      </c>
      <c r="H57" s="242">
        <v>3.6</v>
      </c>
      <c r="I57" s="244">
        <v>225</v>
      </c>
      <c r="J57" s="242">
        <v>3.4</v>
      </c>
      <c r="K57" s="245">
        <v>0.66770487068931883</v>
      </c>
      <c r="N57" s="232"/>
    </row>
    <row r="58" spans="1:17" x14ac:dyDescent="0.15">
      <c r="A58" s="232"/>
      <c r="B58" s="237">
        <v>150</v>
      </c>
      <c r="C58" s="242">
        <v>168.3</v>
      </c>
      <c r="D58" s="242">
        <v>4</v>
      </c>
      <c r="E58" s="244">
        <v>250</v>
      </c>
      <c r="F58" s="242">
        <v>3.6</v>
      </c>
      <c r="G58" s="245">
        <v>0.79955492930768668</v>
      </c>
      <c r="H58" s="242">
        <v>4</v>
      </c>
      <c r="I58" s="244">
        <v>250</v>
      </c>
      <c r="J58" s="242">
        <v>3.6</v>
      </c>
      <c r="K58" s="245">
        <v>0.79523121821400766</v>
      </c>
    </row>
    <row r="59" spans="1:17" x14ac:dyDescent="0.15">
      <c r="A59" s="232"/>
      <c r="B59" s="240">
        <v>175</v>
      </c>
      <c r="C59" s="242"/>
      <c r="D59" s="242"/>
      <c r="E59" s="244"/>
      <c r="F59" s="242"/>
      <c r="G59" s="245"/>
      <c r="H59" s="242"/>
      <c r="I59" s="244"/>
      <c r="J59" s="242"/>
      <c r="K59" s="245"/>
    </row>
    <row r="60" spans="1:17" x14ac:dyDescent="0.15">
      <c r="A60" s="232"/>
      <c r="B60" s="237">
        <v>200</v>
      </c>
      <c r="C60" s="242">
        <v>219.1</v>
      </c>
      <c r="D60" s="242">
        <v>4.5</v>
      </c>
      <c r="E60" s="244">
        <v>315</v>
      </c>
      <c r="F60" s="242">
        <v>4.0999999999999996</v>
      </c>
      <c r="G60" s="245">
        <v>0.87557281893906147</v>
      </c>
      <c r="H60" s="242">
        <v>4.5</v>
      </c>
      <c r="I60" s="244">
        <v>315</v>
      </c>
      <c r="J60" s="242">
        <v>4.0999999999999996</v>
      </c>
      <c r="K60" s="245">
        <v>0.86469281928943498</v>
      </c>
    </row>
    <row r="61" spans="1:17" x14ac:dyDescent="0.15">
      <c r="B61" s="240">
        <v>225</v>
      </c>
      <c r="C61" s="242"/>
      <c r="D61" s="242"/>
      <c r="E61" s="244"/>
      <c r="F61" s="242"/>
      <c r="G61" s="245"/>
      <c r="H61" s="242"/>
      <c r="I61" s="244"/>
      <c r="J61" s="242"/>
      <c r="K61" s="245"/>
    </row>
    <row r="62" spans="1:17" x14ac:dyDescent="0.15">
      <c r="B62" s="237">
        <v>250</v>
      </c>
      <c r="C62" s="242">
        <v>273</v>
      </c>
      <c r="D62" s="242">
        <v>5</v>
      </c>
      <c r="E62" s="244">
        <v>400</v>
      </c>
      <c r="F62" s="242">
        <v>4.8</v>
      </c>
      <c r="G62" s="245">
        <v>0.82960658428136513</v>
      </c>
      <c r="H62" s="242">
        <v>5</v>
      </c>
      <c r="I62" s="244">
        <v>400</v>
      </c>
      <c r="J62" s="242">
        <v>4.8</v>
      </c>
      <c r="K62" s="245">
        <v>0.82960658428136513</v>
      </c>
    </row>
    <row r="63" spans="1:17" x14ac:dyDescent="0.15">
      <c r="B63" s="237">
        <v>300</v>
      </c>
      <c r="C63" s="242">
        <v>323.89999999999998</v>
      </c>
      <c r="D63" s="242">
        <v>5.6</v>
      </c>
      <c r="E63" s="244">
        <v>450</v>
      </c>
      <c r="F63" s="242">
        <v>5.2</v>
      </c>
      <c r="G63" s="245">
        <v>0.95939564021345403</v>
      </c>
      <c r="H63" s="242">
        <v>5.6</v>
      </c>
      <c r="I63" s="244">
        <v>450</v>
      </c>
      <c r="J63" s="242">
        <v>5.2</v>
      </c>
      <c r="K63" s="245">
        <v>0.95939564021345403</v>
      </c>
    </row>
    <row r="64" spans="1:17" x14ac:dyDescent="0.15">
      <c r="B64" s="237">
        <v>350</v>
      </c>
      <c r="C64" s="242">
        <v>355.6</v>
      </c>
      <c r="D64" s="242">
        <v>5.6</v>
      </c>
      <c r="E64" s="244">
        <v>500</v>
      </c>
      <c r="F64" s="242">
        <v>5.6</v>
      </c>
      <c r="G64" s="245">
        <v>0.9306398872099958</v>
      </c>
      <c r="H64" s="242">
        <v>5.6</v>
      </c>
      <c r="I64" s="244">
        <v>500</v>
      </c>
      <c r="J64" s="242">
        <v>5.6</v>
      </c>
      <c r="K64" s="245">
        <v>0.9306398872099958</v>
      </c>
    </row>
    <row r="65" spans="2:11" x14ac:dyDescent="0.15">
      <c r="B65" s="237">
        <v>400</v>
      </c>
      <c r="C65" s="242">
        <v>406.4</v>
      </c>
      <c r="D65" s="242">
        <v>6.3</v>
      </c>
      <c r="E65" s="244">
        <v>560</v>
      </c>
      <c r="F65" s="242">
        <v>6</v>
      </c>
      <c r="G65" s="245">
        <v>0.98783116329849152</v>
      </c>
      <c r="H65" s="242">
        <v>6.3</v>
      </c>
      <c r="I65" s="244">
        <v>520</v>
      </c>
      <c r="J65" s="242">
        <v>5.7</v>
      </c>
      <c r="K65" s="245">
        <v>1.2562426740368595</v>
      </c>
    </row>
    <row r="66" spans="2:11" x14ac:dyDescent="0.15">
      <c r="B66" s="237">
        <v>450</v>
      </c>
      <c r="C66" s="242">
        <v>457.2</v>
      </c>
      <c r="D66" s="242">
        <v>6.3</v>
      </c>
      <c r="E66" s="244">
        <v>630</v>
      </c>
      <c r="F66" s="242">
        <v>6.6</v>
      </c>
      <c r="G66" s="245">
        <v>0.9918841273133604</v>
      </c>
      <c r="H66" s="242">
        <v>6.3</v>
      </c>
      <c r="I66" s="244">
        <v>560</v>
      </c>
      <c r="J66" s="242">
        <v>6</v>
      </c>
      <c r="K66" s="245">
        <v>1.5033740081960598</v>
      </c>
    </row>
    <row r="67" spans="2:11" x14ac:dyDescent="0.15">
      <c r="B67" s="237">
        <v>500</v>
      </c>
      <c r="C67" s="242">
        <v>508</v>
      </c>
      <c r="D67" s="242">
        <v>6.3</v>
      </c>
      <c r="E67" s="244">
        <v>670</v>
      </c>
      <c r="F67" s="242">
        <v>7</v>
      </c>
      <c r="G67" s="245">
        <v>1.1409788362815458</v>
      </c>
      <c r="H67" s="242">
        <v>6.3</v>
      </c>
      <c r="I67" s="244">
        <v>630</v>
      </c>
      <c r="J67" s="242">
        <v>6.6</v>
      </c>
      <c r="K67" s="245">
        <v>1.4333875535031242</v>
      </c>
    </row>
    <row r="68" spans="2:11" x14ac:dyDescent="0.15">
      <c r="B68" s="241"/>
      <c r="C68" s="241"/>
      <c r="D68" s="241"/>
      <c r="E68" s="241"/>
      <c r="F68" s="241"/>
      <c r="G68" s="241"/>
      <c r="H68" s="241"/>
      <c r="I68" s="241"/>
      <c r="J68" s="241"/>
      <c r="K68" s="241"/>
    </row>
    <row r="70" spans="2:11" x14ac:dyDescent="0.15">
      <c r="B70" s="293" t="s">
        <v>251</v>
      </c>
      <c r="C70" s="294"/>
      <c r="D70" s="360" t="s">
        <v>298</v>
      </c>
      <c r="E70" s="361"/>
      <c r="F70" s="361"/>
      <c r="G70" s="362"/>
    </row>
    <row r="71" spans="2:11" x14ac:dyDescent="0.15">
      <c r="B71" s="296"/>
      <c r="C71" s="358" t="s">
        <v>290</v>
      </c>
      <c r="D71" s="359"/>
      <c r="E71" s="358" t="s">
        <v>249</v>
      </c>
      <c r="F71" s="359"/>
      <c r="G71" s="236" t="s">
        <v>252</v>
      </c>
    </row>
    <row r="72" spans="2:11" x14ac:dyDescent="0.15">
      <c r="B72" s="237" t="s">
        <v>244</v>
      </c>
      <c r="C72" s="237" t="s">
        <v>247</v>
      </c>
      <c r="D72" s="237" t="s">
        <v>248</v>
      </c>
      <c r="E72" s="236" t="s">
        <v>247</v>
      </c>
      <c r="F72" s="236" t="s">
        <v>248</v>
      </c>
      <c r="G72" s="237" t="s">
        <v>254</v>
      </c>
    </row>
    <row r="73" spans="2:11" x14ac:dyDescent="0.15">
      <c r="B73" s="238"/>
      <c r="C73" s="238" t="s">
        <v>58</v>
      </c>
      <c r="D73" s="238" t="s">
        <v>58</v>
      </c>
      <c r="E73" s="238" t="s">
        <v>58</v>
      </c>
      <c r="F73" s="238" t="s">
        <v>58</v>
      </c>
      <c r="G73" s="238" t="s">
        <v>30</v>
      </c>
    </row>
    <row r="74" spans="2:11" x14ac:dyDescent="0.15">
      <c r="B74" s="243"/>
      <c r="C74" s="243"/>
      <c r="D74" s="236"/>
      <c r="E74" s="243"/>
      <c r="F74" s="243"/>
      <c r="G74" s="297"/>
    </row>
    <row r="75" spans="2:11" x14ac:dyDescent="0.15">
      <c r="B75" s="237" t="s">
        <v>291</v>
      </c>
      <c r="C75" s="237">
        <v>16</v>
      </c>
      <c r="D75" s="295">
        <v>2</v>
      </c>
      <c r="E75" s="237">
        <v>77</v>
      </c>
      <c r="F75" s="295">
        <v>2.2000000000000002</v>
      </c>
      <c r="G75" s="245">
        <v>0.21173396771184294</v>
      </c>
    </row>
    <row r="76" spans="2:11" x14ac:dyDescent="0.15">
      <c r="B76" s="237" t="s">
        <v>292</v>
      </c>
      <c r="C76" s="237">
        <v>20</v>
      </c>
      <c r="D76" s="295">
        <v>2</v>
      </c>
      <c r="E76" s="237">
        <v>77</v>
      </c>
      <c r="F76" s="295">
        <v>2.2000000000000002</v>
      </c>
      <c r="G76" s="245">
        <v>0.24599349729066439</v>
      </c>
    </row>
    <row r="77" spans="2:11" x14ac:dyDescent="0.15">
      <c r="B77" s="237" t="s">
        <v>293</v>
      </c>
      <c r="C77" s="237">
        <v>25</v>
      </c>
      <c r="D77" s="295">
        <v>2.5</v>
      </c>
      <c r="E77" s="237">
        <v>77</v>
      </c>
      <c r="F77" s="237">
        <v>2.2000000000000002</v>
      </c>
      <c r="G77" s="245">
        <v>0.29347809457103496</v>
      </c>
    </row>
    <row r="78" spans="2:11" x14ac:dyDescent="0.15">
      <c r="B78" s="237"/>
      <c r="C78" s="237"/>
      <c r="D78" s="295"/>
      <c r="E78" s="237"/>
      <c r="F78" s="237"/>
      <c r="G78" s="245"/>
    </row>
    <row r="79" spans="2:11" x14ac:dyDescent="0.15">
      <c r="B79" s="237" t="s">
        <v>294</v>
      </c>
      <c r="C79" s="237">
        <v>15</v>
      </c>
      <c r="D79" s="295">
        <v>1</v>
      </c>
      <c r="E79" s="237">
        <v>77</v>
      </c>
      <c r="F79" s="237">
        <v>2.2000000000000002</v>
      </c>
      <c r="G79" s="245">
        <v>0.20354447137374515</v>
      </c>
    </row>
    <row r="80" spans="2:11" x14ac:dyDescent="0.15">
      <c r="B80" s="237" t="s">
        <v>295</v>
      </c>
      <c r="C80" s="237">
        <v>18</v>
      </c>
      <c r="D80" s="295">
        <v>1</v>
      </c>
      <c r="E80" s="237">
        <v>77</v>
      </c>
      <c r="F80" s="237">
        <v>2.2000000000000002</v>
      </c>
      <c r="G80" s="245">
        <v>0.22854327900991656</v>
      </c>
    </row>
    <row r="81" spans="2:11" x14ac:dyDescent="0.15">
      <c r="B81" s="237" t="s">
        <v>296</v>
      </c>
      <c r="C81" s="237">
        <v>22</v>
      </c>
      <c r="D81" s="295">
        <v>1</v>
      </c>
      <c r="E81" s="237">
        <v>77</v>
      </c>
      <c r="F81" s="237">
        <v>2.2000000000000002</v>
      </c>
      <c r="G81" s="245">
        <v>0.26426575527913154</v>
      </c>
    </row>
    <row r="82" spans="2:11" x14ac:dyDescent="0.15">
      <c r="B82" s="241"/>
      <c r="C82" s="241"/>
      <c r="D82" s="238"/>
      <c r="E82" s="241"/>
      <c r="F82" s="241"/>
      <c r="G82" s="298"/>
    </row>
    <row r="84" spans="2:11" x14ac:dyDescent="0.15">
      <c r="B84" s="234" t="s">
        <v>251</v>
      </c>
      <c r="C84" s="235"/>
      <c r="D84" s="360" t="s">
        <v>297</v>
      </c>
      <c r="E84" s="361"/>
      <c r="F84" s="361"/>
      <c r="G84" s="362"/>
      <c r="H84" s="360" t="s">
        <v>298</v>
      </c>
      <c r="I84" s="361"/>
      <c r="J84" s="361"/>
      <c r="K84" s="362"/>
    </row>
    <row r="85" spans="2:11" x14ac:dyDescent="0.15">
      <c r="B85" s="236" t="s">
        <v>245</v>
      </c>
      <c r="C85" s="236" t="s">
        <v>43</v>
      </c>
      <c r="D85" s="236" t="s">
        <v>43</v>
      </c>
      <c r="E85" s="358" t="s">
        <v>249</v>
      </c>
      <c r="F85" s="359"/>
      <c r="G85" s="236" t="s">
        <v>252</v>
      </c>
      <c r="H85" s="236" t="s">
        <v>43</v>
      </c>
      <c r="I85" s="358" t="s">
        <v>249</v>
      </c>
      <c r="J85" s="359"/>
      <c r="K85" s="237" t="s">
        <v>252</v>
      </c>
    </row>
    <row r="86" spans="2:11" x14ac:dyDescent="0.15">
      <c r="B86" s="237" t="s">
        <v>246</v>
      </c>
      <c r="C86" s="237" t="s">
        <v>247</v>
      </c>
      <c r="D86" s="237" t="s">
        <v>248</v>
      </c>
      <c r="E86" s="236" t="s">
        <v>247</v>
      </c>
      <c r="F86" s="236" t="s">
        <v>248</v>
      </c>
      <c r="G86" s="237" t="s">
        <v>254</v>
      </c>
      <c r="H86" s="237" t="s">
        <v>248</v>
      </c>
      <c r="I86" s="236" t="s">
        <v>247</v>
      </c>
      <c r="J86" s="236" t="s">
        <v>248</v>
      </c>
      <c r="K86" s="237" t="s">
        <v>254</v>
      </c>
    </row>
    <row r="87" spans="2:11" x14ac:dyDescent="0.15">
      <c r="B87" s="238"/>
      <c r="C87" s="238" t="s">
        <v>58</v>
      </c>
      <c r="D87" s="238" t="s">
        <v>58</v>
      </c>
      <c r="E87" s="238" t="s">
        <v>58</v>
      </c>
      <c r="F87" s="238" t="s">
        <v>58</v>
      </c>
      <c r="G87" s="238" t="s">
        <v>30</v>
      </c>
      <c r="H87" s="238" t="s">
        <v>58</v>
      </c>
      <c r="I87" s="238" t="s">
        <v>58</v>
      </c>
      <c r="J87" s="238" t="s">
        <v>58</v>
      </c>
      <c r="K87" s="238" t="s">
        <v>30</v>
      </c>
    </row>
    <row r="88" spans="2:11" x14ac:dyDescent="0.15">
      <c r="B88" s="239"/>
      <c r="C88" s="239"/>
      <c r="D88" s="243"/>
      <c r="E88" s="243"/>
      <c r="F88" s="243"/>
      <c r="G88" s="243"/>
      <c r="H88" s="243"/>
      <c r="I88" s="243"/>
      <c r="J88" s="243"/>
      <c r="K88" s="243"/>
    </row>
    <row r="89" spans="2:11" x14ac:dyDescent="0.15">
      <c r="B89" s="237">
        <v>20</v>
      </c>
      <c r="C89" s="242">
        <v>26.9</v>
      </c>
      <c r="D89" s="242">
        <v>2.6</v>
      </c>
      <c r="E89" s="244">
        <v>110</v>
      </c>
      <c r="F89" s="242">
        <v>3</v>
      </c>
      <c r="G89" s="245">
        <v>0.23647192478452253</v>
      </c>
      <c r="H89" s="242">
        <v>2.6</v>
      </c>
      <c r="I89" s="244">
        <v>110</v>
      </c>
      <c r="J89" s="242">
        <v>3</v>
      </c>
      <c r="K89" s="245">
        <v>0.23647192478452253</v>
      </c>
    </row>
    <row r="90" spans="2:11" x14ac:dyDescent="0.15">
      <c r="B90" s="237">
        <v>25</v>
      </c>
      <c r="C90" s="242">
        <v>33.700000000000003</v>
      </c>
      <c r="D90" s="242">
        <v>3.2</v>
      </c>
      <c r="E90" s="244">
        <v>110</v>
      </c>
      <c r="F90" s="242">
        <v>3</v>
      </c>
      <c r="G90" s="245">
        <v>0.28053752101897383</v>
      </c>
      <c r="H90" s="242">
        <v>2.6</v>
      </c>
      <c r="I90" s="244">
        <v>110</v>
      </c>
      <c r="J90" s="242">
        <v>3</v>
      </c>
      <c r="K90" s="245">
        <v>0.28054201128171707</v>
      </c>
    </row>
    <row r="91" spans="2:11" x14ac:dyDescent="0.15">
      <c r="B91" s="237">
        <v>32</v>
      </c>
      <c r="C91" s="242">
        <v>42.4</v>
      </c>
      <c r="D91" s="242">
        <v>3.2</v>
      </c>
      <c r="E91" s="244">
        <v>125</v>
      </c>
      <c r="F91" s="242">
        <v>3</v>
      </c>
      <c r="G91" s="245">
        <v>0.30529052651965644</v>
      </c>
      <c r="H91" s="242">
        <v>2.6</v>
      </c>
      <c r="I91" s="244">
        <v>125</v>
      </c>
      <c r="J91" s="242">
        <v>3</v>
      </c>
      <c r="K91" s="245">
        <v>0.30529457983485775</v>
      </c>
    </row>
    <row r="92" spans="2:11" x14ac:dyDescent="0.15">
      <c r="B92" s="237">
        <v>40</v>
      </c>
      <c r="C92" s="242">
        <v>48.3</v>
      </c>
      <c r="D92" s="242">
        <v>3.2</v>
      </c>
      <c r="E92" s="244">
        <v>125</v>
      </c>
      <c r="F92" s="242">
        <v>3</v>
      </c>
      <c r="G92" s="245">
        <v>0.34583474786699581</v>
      </c>
      <c r="H92" s="242">
        <v>2.6</v>
      </c>
      <c r="I92" s="244">
        <v>125</v>
      </c>
      <c r="J92" s="242">
        <v>3</v>
      </c>
      <c r="K92" s="245">
        <v>0.34583922709258763</v>
      </c>
    </row>
    <row r="93" spans="2:11" x14ac:dyDescent="0.15">
      <c r="B93" s="237">
        <v>50</v>
      </c>
      <c r="C93" s="242">
        <v>60.3</v>
      </c>
      <c r="D93" s="242">
        <v>3.2</v>
      </c>
      <c r="E93" s="244">
        <v>140</v>
      </c>
      <c r="F93" s="242">
        <v>3</v>
      </c>
      <c r="G93" s="245">
        <v>0.3876944507333433</v>
      </c>
      <c r="H93" s="242">
        <v>2.9</v>
      </c>
      <c r="I93" s="244">
        <v>140</v>
      </c>
      <c r="J93" s="242">
        <v>3</v>
      </c>
      <c r="K93" s="245">
        <v>0.3876966576042345</v>
      </c>
    </row>
    <row r="94" spans="2:11" x14ac:dyDescent="0.15">
      <c r="B94" s="237">
        <v>65</v>
      </c>
      <c r="C94" s="242">
        <v>76.099999999999994</v>
      </c>
      <c r="D94" s="242">
        <v>3.2</v>
      </c>
      <c r="E94" s="244">
        <v>160</v>
      </c>
      <c r="F94" s="242">
        <v>3</v>
      </c>
      <c r="G94" s="245">
        <v>0.43590396317726715</v>
      </c>
      <c r="H94" s="242">
        <v>2.9</v>
      </c>
      <c r="I94" s="244">
        <v>160</v>
      </c>
      <c r="J94" s="242">
        <v>3</v>
      </c>
      <c r="K94" s="245">
        <v>0.43590612330057127</v>
      </c>
    </row>
    <row r="95" spans="2:11" x14ac:dyDescent="0.15">
      <c r="B95" s="237">
        <v>80</v>
      </c>
      <c r="C95" s="242">
        <v>88.9</v>
      </c>
      <c r="D95" s="242">
        <v>3.2</v>
      </c>
      <c r="E95" s="244">
        <v>180</v>
      </c>
      <c r="F95" s="242">
        <v>3</v>
      </c>
      <c r="G95" s="245">
        <v>0.45712245780350541</v>
      </c>
      <c r="H95" s="242">
        <v>3.2</v>
      </c>
      <c r="I95" s="244">
        <v>180</v>
      </c>
      <c r="J95" s="242">
        <v>3</v>
      </c>
      <c r="K95" s="245">
        <v>0.45712245780350541</v>
      </c>
    </row>
    <row r="96" spans="2:11" x14ac:dyDescent="0.15">
      <c r="B96" s="237">
        <v>100</v>
      </c>
      <c r="C96" s="242">
        <v>114.3</v>
      </c>
      <c r="D96" s="242">
        <v>3.6</v>
      </c>
      <c r="E96" s="244">
        <v>225</v>
      </c>
      <c r="F96" s="242">
        <v>3.4</v>
      </c>
      <c r="G96" s="245">
        <v>0.47866969153372324</v>
      </c>
      <c r="H96" s="242">
        <v>3.6</v>
      </c>
      <c r="I96" s="244">
        <v>225</v>
      </c>
      <c r="J96" s="242">
        <v>3.4</v>
      </c>
      <c r="K96" s="245">
        <v>0.47866969153372324</v>
      </c>
    </row>
    <row r="97" spans="2:11" x14ac:dyDescent="0.15">
      <c r="B97" s="237">
        <v>125</v>
      </c>
      <c r="C97" s="242">
        <v>139.69999999999999</v>
      </c>
      <c r="D97" s="242">
        <v>3.6</v>
      </c>
      <c r="E97" s="244">
        <v>250</v>
      </c>
      <c r="F97" s="242">
        <v>3.6</v>
      </c>
      <c r="G97" s="245">
        <v>0.55357463740542057</v>
      </c>
      <c r="H97" s="242">
        <v>3.6</v>
      </c>
      <c r="I97" s="244">
        <v>250</v>
      </c>
      <c r="J97" s="242">
        <v>3.6</v>
      </c>
      <c r="K97" s="245">
        <v>0.55357463740542057</v>
      </c>
    </row>
    <row r="98" spans="2:11" x14ac:dyDescent="0.15">
      <c r="B98" s="237">
        <v>150</v>
      </c>
      <c r="C98" s="242">
        <v>168.3</v>
      </c>
      <c r="D98" s="242">
        <v>4</v>
      </c>
      <c r="E98" s="244">
        <v>280</v>
      </c>
      <c r="F98" s="242">
        <v>3.9</v>
      </c>
      <c r="G98" s="245">
        <v>0.62972410672710388</v>
      </c>
      <c r="H98" s="242">
        <v>4</v>
      </c>
      <c r="I98" s="244">
        <v>280</v>
      </c>
      <c r="J98" s="242">
        <v>3.9</v>
      </c>
      <c r="K98" s="245">
        <v>0.62972410672710388</v>
      </c>
    </row>
    <row r="99" spans="2:11" x14ac:dyDescent="0.15">
      <c r="B99" s="240">
        <v>175</v>
      </c>
      <c r="C99" s="242"/>
      <c r="D99" s="242"/>
      <c r="E99" s="244"/>
      <c r="F99" s="242"/>
      <c r="G99" s="245"/>
      <c r="H99" s="242"/>
      <c r="I99" s="244"/>
      <c r="J99" s="242"/>
      <c r="K99" s="245"/>
    </row>
    <row r="100" spans="2:11" x14ac:dyDescent="0.15">
      <c r="B100" s="237">
        <v>200</v>
      </c>
      <c r="C100" s="242">
        <v>219.1</v>
      </c>
      <c r="D100" s="242">
        <v>4.5</v>
      </c>
      <c r="E100" s="244">
        <v>355</v>
      </c>
      <c r="F100" s="242">
        <v>4.5</v>
      </c>
      <c r="G100" s="245">
        <v>0.66473777423704106</v>
      </c>
      <c r="H100" s="242">
        <v>4.5</v>
      </c>
      <c r="I100" s="244">
        <v>355</v>
      </c>
      <c r="J100" s="242">
        <v>4.5</v>
      </c>
      <c r="K100" s="245">
        <v>0.66473777423704106</v>
      </c>
    </row>
    <row r="101" spans="2:11" x14ac:dyDescent="0.15">
      <c r="B101" s="240">
        <v>225</v>
      </c>
      <c r="C101" s="242"/>
      <c r="D101" s="242"/>
      <c r="E101" s="244"/>
      <c r="F101" s="242"/>
      <c r="G101" s="245"/>
      <c r="H101" s="242"/>
      <c r="I101" s="244"/>
      <c r="J101" s="242"/>
      <c r="K101" s="245"/>
    </row>
    <row r="102" spans="2:11" x14ac:dyDescent="0.15">
      <c r="B102" s="237">
        <v>250</v>
      </c>
      <c r="C102" s="242">
        <v>273</v>
      </c>
      <c r="D102" s="242">
        <v>5</v>
      </c>
      <c r="E102" s="244">
        <v>450</v>
      </c>
      <c r="F102" s="242">
        <v>5.2</v>
      </c>
      <c r="G102" s="245">
        <v>0.64559742341021864</v>
      </c>
      <c r="H102" s="242">
        <v>5</v>
      </c>
      <c r="I102" s="244">
        <v>450</v>
      </c>
      <c r="J102" s="242">
        <v>5.2</v>
      </c>
      <c r="K102" s="245">
        <v>0.64559742341021864</v>
      </c>
    </row>
    <row r="103" spans="2:11" x14ac:dyDescent="0.15">
      <c r="B103" s="237">
        <v>300</v>
      </c>
      <c r="C103" s="242">
        <v>323.89999999999998</v>
      </c>
      <c r="D103" s="242">
        <v>5.6</v>
      </c>
      <c r="E103" s="244">
        <v>500</v>
      </c>
      <c r="F103" s="242">
        <v>5.6</v>
      </c>
      <c r="G103" s="245">
        <v>0.74088927848659181</v>
      </c>
      <c r="H103" s="242">
        <v>5.6</v>
      </c>
      <c r="I103" s="244">
        <v>500</v>
      </c>
      <c r="J103" s="242">
        <v>5.6</v>
      </c>
      <c r="K103" s="245">
        <v>0.74088927848659181</v>
      </c>
    </row>
    <row r="104" spans="2:11" x14ac:dyDescent="0.15">
      <c r="B104" s="237">
        <v>350</v>
      </c>
      <c r="C104" s="242">
        <v>355.6</v>
      </c>
      <c r="D104" s="242">
        <v>5.6</v>
      </c>
      <c r="E104" s="244">
        <v>560</v>
      </c>
      <c r="F104" s="242">
        <v>6</v>
      </c>
      <c r="G104" s="245">
        <v>0.71129910843183974</v>
      </c>
      <c r="H104" s="242">
        <v>5.6</v>
      </c>
      <c r="I104" s="244">
        <v>520</v>
      </c>
      <c r="J104" s="242">
        <v>5.7</v>
      </c>
      <c r="K104" s="245">
        <v>0.84062991174564383</v>
      </c>
    </row>
    <row r="105" spans="2:11" x14ac:dyDescent="0.15">
      <c r="B105" s="237">
        <v>400</v>
      </c>
      <c r="C105" s="242">
        <v>406.4</v>
      </c>
      <c r="D105" s="242">
        <v>6.3</v>
      </c>
      <c r="E105" s="244">
        <v>630</v>
      </c>
      <c r="F105" s="242">
        <v>6.6</v>
      </c>
      <c r="G105" s="245">
        <v>0.73782738963534644</v>
      </c>
      <c r="H105" s="242">
        <v>6.3</v>
      </c>
      <c r="I105" s="244">
        <v>560</v>
      </c>
      <c r="J105" s="242">
        <v>6</v>
      </c>
      <c r="K105" s="245">
        <v>0.98783116329849152</v>
      </c>
    </row>
    <row r="106" spans="2:11" x14ac:dyDescent="0.15">
      <c r="B106" s="237">
        <v>450</v>
      </c>
      <c r="C106" s="242">
        <v>457.2</v>
      </c>
      <c r="D106" s="242">
        <v>6.3</v>
      </c>
      <c r="E106" s="244">
        <v>670</v>
      </c>
      <c r="F106" s="242">
        <v>7</v>
      </c>
      <c r="G106" s="245">
        <v>0.8424779421010743</v>
      </c>
      <c r="H106" s="242">
        <v>6.3</v>
      </c>
      <c r="I106" s="244">
        <v>630</v>
      </c>
      <c r="J106" s="242">
        <v>6.6</v>
      </c>
      <c r="K106" s="245">
        <v>0.9918841273133604</v>
      </c>
    </row>
    <row r="107" spans="2:11" x14ac:dyDescent="0.15">
      <c r="B107" s="237">
        <v>500</v>
      </c>
      <c r="C107" s="242">
        <v>508</v>
      </c>
      <c r="D107" s="242">
        <v>6.3</v>
      </c>
      <c r="E107" s="244">
        <v>710</v>
      </c>
      <c r="F107" s="242">
        <v>7.2</v>
      </c>
      <c r="G107" s="245">
        <v>0.95558968994019755</v>
      </c>
      <c r="H107" s="242">
        <v>6.3</v>
      </c>
      <c r="I107" s="244">
        <v>710</v>
      </c>
      <c r="J107" s="242">
        <v>7.2</v>
      </c>
      <c r="K107" s="245">
        <v>0.95558968994019755</v>
      </c>
    </row>
    <row r="108" spans="2:11" x14ac:dyDescent="0.15">
      <c r="B108" s="241"/>
      <c r="C108" s="241"/>
      <c r="D108" s="241"/>
      <c r="E108" s="241"/>
      <c r="F108" s="241"/>
      <c r="G108" s="241"/>
      <c r="H108" s="241"/>
      <c r="I108" s="241"/>
      <c r="J108" s="241"/>
      <c r="K108" s="241"/>
    </row>
    <row r="110" spans="2:11" x14ac:dyDescent="0.15">
      <c r="B110" s="293" t="s">
        <v>251</v>
      </c>
      <c r="C110" s="294"/>
      <c r="D110" s="360" t="s">
        <v>298</v>
      </c>
      <c r="E110" s="361"/>
      <c r="F110" s="361"/>
      <c r="G110" s="362"/>
    </row>
    <row r="111" spans="2:11" x14ac:dyDescent="0.15">
      <c r="B111" s="296"/>
      <c r="C111" s="358" t="s">
        <v>290</v>
      </c>
      <c r="D111" s="359"/>
      <c r="E111" s="358" t="s">
        <v>249</v>
      </c>
      <c r="F111" s="359"/>
      <c r="G111" s="236" t="s">
        <v>252</v>
      </c>
    </row>
    <row r="112" spans="2:11" x14ac:dyDescent="0.15">
      <c r="B112" s="237" t="s">
        <v>245</v>
      </c>
      <c r="C112" s="237" t="s">
        <v>247</v>
      </c>
      <c r="D112" s="237" t="s">
        <v>248</v>
      </c>
      <c r="E112" s="236" t="s">
        <v>247</v>
      </c>
      <c r="F112" s="236" t="s">
        <v>248</v>
      </c>
      <c r="G112" s="237" t="s">
        <v>254</v>
      </c>
    </row>
    <row r="113" spans="2:11" x14ac:dyDescent="0.15">
      <c r="B113" s="238"/>
      <c r="C113" s="238" t="s">
        <v>58</v>
      </c>
      <c r="D113" s="238" t="s">
        <v>58</v>
      </c>
      <c r="E113" s="238" t="s">
        <v>58</v>
      </c>
      <c r="F113" s="238" t="s">
        <v>58</v>
      </c>
      <c r="G113" s="238" t="s">
        <v>30</v>
      </c>
    </row>
    <row r="114" spans="2:11" x14ac:dyDescent="0.15">
      <c r="B114" s="243"/>
      <c r="C114" s="243"/>
      <c r="D114" s="236"/>
      <c r="E114" s="243"/>
      <c r="F114" s="243"/>
      <c r="G114" s="297"/>
    </row>
    <row r="115" spans="2:11" x14ac:dyDescent="0.15">
      <c r="B115" s="237" t="s">
        <v>291</v>
      </c>
      <c r="C115" s="237">
        <v>16</v>
      </c>
      <c r="D115" s="295">
        <v>2</v>
      </c>
      <c r="E115" s="237">
        <v>90</v>
      </c>
      <c r="F115" s="295">
        <v>2.5</v>
      </c>
      <c r="G115" s="245">
        <v>0.19312587664461897</v>
      </c>
    </row>
    <row r="116" spans="2:11" x14ac:dyDescent="0.15">
      <c r="B116" s="237" t="s">
        <v>292</v>
      </c>
      <c r="C116" s="237">
        <v>20</v>
      </c>
      <c r="D116" s="295">
        <v>2</v>
      </c>
      <c r="E116" s="237">
        <v>90</v>
      </c>
      <c r="F116" s="295">
        <v>2.5</v>
      </c>
      <c r="G116" s="245">
        <v>0.22122864176744056</v>
      </c>
    </row>
    <row r="117" spans="2:11" x14ac:dyDescent="0.15">
      <c r="B117" s="237" t="s">
        <v>293</v>
      </c>
      <c r="C117" s="237">
        <v>25</v>
      </c>
      <c r="D117" s="295">
        <v>2.5</v>
      </c>
      <c r="E117" s="237">
        <v>90</v>
      </c>
      <c r="F117" s="237">
        <v>2.5</v>
      </c>
      <c r="G117" s="245">
        <v>0.25890158017496467</v>
      </c>
    </row>
    <row r="118" spans="2:11" x14ac:dyDescent="0.15">
      <c r="B118" s="237"/>
      <c r="C118" s="237"/>
      <c r="D118" s="295"/>
      <c r="E118" s="237"/>
      <c r="F118" s="237"/>
      <c r="G118" s="245"/>
    </row>
    <row r="119" spans="2:11" x14ac:dyDescent="0.15">
      <c r="B119" s="237" t="s">
        <v>294</v>
      </c>
      <c r="C119" s="237">
        <v>15</v>
      </c>
      <c r="D119" s="295">
        <v>1</v>
      </c>
      <c r="E119" s="237">
        <v>90</v>
      </c>
      <c r="F119" s="237">
        <v>2.5</v>
      </c>
      <c r="G119" s="245">
        <v>0.1862893449703279</v>
      </c>
    </row>
    <row r="120" spans="2:11" x14ac:dyDescent="0.15">
      <c r="B120" s="237" t="s">
        <v>295</v>
      </c>
      <c r="C120" s="237">
        <v>18</v>
      </c>
      <c r="D120" s="295">
        <v>1</v>
      </c>
      <c r="E120" s="237">
        <v>90</v>
      </c>
      <c r="F120" s="237">
        <v>2.5</v>
      </c>
      <c r="G120" s="245">
        <v>0.20701357324364822</v>
      </c>
    </row>
    <row r="121" spans="2:11" x14ac:dyDescent="0.15">
      <c r="B121" s="237" t="s">
        <v>296</v>
      </c>
      <c r="C121" s="237">
        <v>22</v>
      </c>
      <c r="D121" s="295">
        <v>1</v>
      </c>
      <c r="E121" s="237">
        <v>90</v>
      </c>
      <c r="F121" s="237">
        <v>2.5</v>
      </c>
      <c r="G121" s="245">
        <v>0.23589735891064761</v>
      </c>
    </row>
    <row r="122" spans="2:11" x14ac:dyDescent="0.15">
      <c r="B122" s="241"/>
      <c r="C122" s="241"/>
      <c r="D122" s="238"/>
      <c r="E122" s="241"/>
      <c r="F122" s="241"/>
      <c r="G122" s="298"/>
    </row>
    <row r="124" spans="2:11" x14ac:dyDescent="0.15">
      <c r="B124" s="234" t="s">
        <v>251</v>
      </c>
      <c r="C124" s="235"/>
      <c r="D124" s="360" t="s">
        <v>297</v>
      </c>
      <c r="E124" s="361"/>
      <c r="F124" s="361"/>
      <c r="G124" s="362"/>
      <c r="H124" s="360" t="s">
        <v>298</v>
      </c>
      <c r="I124" s="361"/>
      <c r="J124" s="361"/>
      <c r="K124" s="362"/>
    </row>
    <row r="125" spans="2:11" x14ac:dyDescent="0.15">
      <c r="B125" s="236" t="s">
        <v>250</v>
      </c>
      <c r="C125" s="236" t="s">
        <v>43</v>
      </c>
      <c r="D125" s="236" t="s">
        <v>43</v>
      </c>
      <c r="E125" s="358" t="s">
        <v>249</v>
      </c>
      <c r="F125" s="359"/>
      <c r="G125" s="236" t="s">
        <v>252</v>
      </c>
      <c r="H125" s="236" t="s">
        <v>43</v>
      </c>
      <c r="I125" s="358" t="s">
        <v>249</v>
      </c>
      <c r="J125" s="359"/>
      <c r="K125" s="237" t="s">
        <v>252</v>
      </c>
    </row>
    <row r="126" spans="2:11" x14ac:dyDescent="0.15">
      <c r="B126" s="237" t="s">
        <v>246</v>
      </c>
      <c r="C126" s="237" t="s">
        <v>247</v>
      </c>
      <c r="D126" s="237" t="s">
        <v>248</v>
      </c>
      <c r="E126" s="236" t="s">
        <v>247</v>
      </c>
      <c r="F126" s="236" t="s">
        <v>248</v>
      </c>
      <c r="G126" s="237" t="s">
        <v>254</v>
      </c>
      <c r="H126" s="237" t="s">
        <v>248</v>
      </c>
      <c r="I126" s="236" t="s">
        <v>247</v>
      </c>
      <c r="J126" s="236" t="s">
        <v>248</v>
      </c>
      <c r="K126" s="237" t="s">
        <v>254</v>
      </c>
    </row>
    <row r="127" spans="2:11" x14ac:dyDescent="0.15">
      <c r="B127" s="238"/>
      <c r="C127" s="238" t="s">
        <v>58</v>
      </c>
      <c r="D127" s="238" t="s">
        <v>58</v>
      </c>
      <c r="E127" s="238" t="s">
        <v>58</v>
      </c>
      <c r="F127" s="238" t="s">
        <v>58</v>
      </c>
      <c r="G127" s="238" t="s">
        <v>30</v>
      </c>
      <c r="H127" s="238" t="s">
        <v>58</v>
      </c>
      <c r="I127" s="238" t="s">
        <v>58</v>
      </c>
      <c r="J127" s="238" t="s">
        <v>58</v>
      </c>
      <c r="K127" s="238" t="s">
        <v>30</v>
      </c>
    </row>
    <row r="128" spans="2:11" x14ac:dyDescent="0.15">
      <c r="B128" s="239"/>
      <c r="C128" s="239"/>
      <c r="D128" s="243"/>
      <c r="E128" s="243"/>
      <c r="F128" s="243"/>
      <c r="G128" s="243"/>
      <c r="H128" s="243"/>
      <c r="I128" s="243"/>
      <c r="J128" s="243"/>
      <c r="K128" s="243"/>
    </row>
    <row r="129" spans="2:11" x14ac:dyDescent="0.15">
      <c r="B129" s="237">
        <v>20</v>
      </c>
      <c r="C129" s="242">
        <v>26.9</v>
      </c>
      <c r="D129" s="242">
        <v>2.6</v>
      </c>
      <c r="E129" s="244">
        <v>125</v>
      </c>
      <c r="F129" s="242">
        <v>3</v>
      </c>
      <c r="G129" s="245">
        <v>0.21660356868899883</v>
      </c>
      <c r="H129" s="242">
        <v>2.6</v>
      </c>
      <c r="I129" s="244">
        <v>125</v>
      </c>
      <c r="J129" s="242">
        <v>3</v>
      </c>
      <c r="K129" s="245">
        <v>0.21660356868899883</v>
      </c>
    </row>
    <row r="130" spans="2:11" x14ac:dyDescent="0.15">
      <c r="B130" s="237">
        <v>25</v>
      </c>
      <c r="C130" s="242">
        <v>33.700000000000003</v>
      </c>
      <c r="D130" s="242">
        <v>3.2</v>
      </c>
      <c r="E130" s="244">
        <v>125</v>
      </c>
      <c r="F130" s="242">
        <v>3</v>
      </c>
      <c r="G130" s="245">
        <v>0.25300552481502303</v>
      </c>
      <c r="H130" s="242">
        <v>2.6</v>
      </c>
      <c r="I130" s="244">
        <v>125</v>
      </c>
      <c r="J130" s="242">
        <v>3</v>
      </c>
      <c r="K130" s="245">
        <v>0.25300917696977521</v>
      </c>
    </row>
    <row r="131" spans="2:11" x14ac:dyDescent="0.15">
      <c r="B131" s="237">
        <v>32</v>
      </c>
      <c r="C131" s="242">
        <v>42.4</v>
      </c>
      <c r="D131" s="242">
        <v>3.2</v>
      </c>
      <c r="E131" s="244">
        <v>140</v>
      </c>
      <c r="F131" s="242">
        <v>3</v>
      </c>
      <c r="G131" s="245">
        <v>0.27644049554011185</v>
      </c>
      <c r="H131" s="242">
        <v>2.6</v>
      </c>
      <c r="I131" s="244">
        <v>140</v>
      </c>
      <c r="J131" s="242">
        <v>3</v>
      </c>
      <c r="K131" s="245">
        <v>0.27644381896985559</v>
      </c>
    </row>
    <row r="132" spans="2:11" x14ac:dyDescent="0.15">
      <c r="B132" s="237">
        <v>40</v>
      </c>
      <c r="C132" s="242">
        <v>48.3</v>
      </c>
      <c r="D132" s="242">
        <v>3.2</v>
      </c>
      <c r="E132" s="244">
        <v>140</v>
      </c>
      <c r="F132" s="242">
        <v>3</v>
      </c>
      <c r="G132" s="245">
        <v>0.30927187235689474</v>
      </c>
      <c r="H132" s="242">
        <v>2.6</v>
      </c>
      <c r="I132" s="244">
        <v>140</v>
      </c>
      <c r="J132" s="242">
        <v>3</v>
      </c>
      <c r="K132" s="245">
        <v>0.30927545452476557</v>
      </c>
    </row>
    <row r="133" spans="2:11" x14ac:dyDescent="0.15">
      <c r="B133" s="237">
        <v>50</v>
      </c>
      <c r="C133" s="242">
        <v>60.3</v>
      </c>
      <c r="D133" s="242">
        <v>3.2</v>
      </c>
      <c r="E133" s="244">
        <v>180</v>
      </c>
      <c r="F133" s="242">
        <v>3</v>
      </c>
      <c r="G133" s="245">
        <v>0.30014385521570902</v>
      </c>
      <c r="H133" s="242">
        <v>2.9</v>
      </c>
      <c r="I133" s="244">
        <v>160</v>
      </c>
      <c r="J133" s="242">
        <v>3</v>
      </c>
      <c r="K133" s="245">
        <v>0.33557176968921243</v>
      </c>
    </row>
    <row r="134" spans="2:11" x14ac:dyDescent="0.15">
      <c r="B134" s="237">
        <v>65</v>
      </c>
      <c r="C134" s="242">
        <v>76.099999999999994</v>
      </c>
      <c r="D134" s="242">
        <v>3.2</v>
      </c>
      <c r="E134" s="244">
        <v>180</v>
      </c>
      <c r="F134" s="242">
        <v>3</v>
      </c>
      <c r="G134" s="245">
        <v>0.37795525139239089</v>
      </c>
      <c r="H134" s="242">
        <v>2.9</v>
      </c>
      <c r="I134" s="244">
        <v>180</v>
      </c>
      <c r="J134" s="242">
        <v>3</v>
      </c>
      <c r="K134" s="245">
        <v>0.37795687536009737</v>
      </c>
    </row>
    <row r="135" spans="2:11" x14ac:dyDescent="0.15">
      <c r="B135" s="237">
        <v>80</v>
      </c>
      <c r="C135" s="242">
        <v>88.9</v>
      </c>
      <c r="D135" s="242">
        <v>3.2</v>
      </c>
      <c r="E135" s="244">
        <v>200</v>
      </c>
      <c r="F135" s="242">
        <v>3.2</v>
      </c>
      <c r="G135" s="245">
        <v>0.40073616120686029</v>
      </c>
      <c r="H135" s="242">
        <v>3.2</v>
      </c>
      <c r="I135" s="244">
        <v>200</v>
      </c>
      <c r="J135" s="242">
        <v>3.2</v>
      </c>
      <c r="K135" s="245">
        <v>0.40073616120686029</v>
      </c>
    </row>
    <row r="136" spans="2:11" x14ac:dyDescent="0.15">
      <c r="B136" s="237">
        <v>100</v>
      </c>
      <c r="C136" s="242">
        <v>114.3</v>
      </c>
      <c r="D136" s="242">
        <v>3.6</v>
      </c>
      <c r="E136" s="244">
        <v>250</v>
      </c>
      <c r="F136" s="242">
        <v>3.6</v>
      </c>
      <c r="G136" s="245">
        <v>0.41703213331311645</v>
      </c>
      <c r="H136" s="242">
        <v>3.6</v>
      </c>
      <c r="I136" s="244">
        <v>250</v>
      </c>
      <c r="J136" s="242">
        <v>3.6</v>
      </c>
      <c r="K136" s="245">
        <v>0.41703213331311645</v>
      </c>
    </row>
    <row r="137" spans="2:11" x14ac:dyDescent="0.15">
      <c r="B137" s="237">
        <v>125</v>
      </c>
      <c r="C137" s="242">
        <v>139.69999999999999</v>
      </c>
      <c r="D137" s="242">
        <v>3.6</v>
      </c>
      <c r="E137" s="244">
        <v>280</v>
      </c>
      <c r="F137" s="242">
        <v>3.9</v>
      </c>
      <c r="G137" s="245">
        <v>0.46795836446412303</v>
      </c>
      <c r="H137" s="242">
        <v>3.6</v>
      </c>
      <c r="I137" s="244">
        <v>280</v>
      </c>
      <c r="J137" s="242">
        <v>3.9</v>
      </c>
      <c r="K137" s="245">
        <v>0.46795836446412303</v>
      </c>
    </row>
    <row r="138" spans="2:11" x14ac:dyDescent="0.15">
      <c r="B138" s="237">
        <v>150</v>
      </c>
      <c r="C138" s="242">
        <v>168.3</v>
      </c>
      <c r="D138" s="242">
        <v>4</v>
      </c>
      <c r="E138" s="244">
        <v>315</v>
      </c>
      <c r="F138" s="242">
        <v>4.0999999999999996</v>
      </c>
      <c r="G138" s="245">
        <v>0.51708129737102193</v>
      </c>
      <c r="H138" s="242">
        <v>4</v>
      </c>
      <c r="I138" s="244">
        <v>315</v>
      </c>
      <c r="J138" s="242">
        <v>4.0999999999999996</v>
      </c>
      <c r="K138" s="245">
        <v>0.51708129737102193</v>
      </c>
    </row>
    <row r="139" spans="2:11" x14ac:dyDescent="0.15">
      <c r="B139" s="240">
        <v>175</v>
      </c>
      <c r="C139" s="242"/>
      <c r="D139" s="242"/>
      <c r="E139" s="244"/>
      <c r="F139" s="242"/>
      <c r="G139" s="245"/>
      <c r="H139" s="242"/>
      <c r="I139" s="244"/>
      <c r="J139" s="242"/>
      <c r="K139" s="245"/>
    </row>
    <row r="140" spans="2:11" x14ac:dyDescent="0.15">
      <c r="B140" s="237">
        <v>200</v>
      </c>
      <c r="C140" s="242">
        <v>219.1</v>
      </c>
      <c r="D140" s="242">
        <v>4.5</v>
      </c>
      <c r="E140" s="244">
        <v>400</v>
      </c>
      <c r="F140" s="242">
        <v>4.8</v>
      </c>
      <c r="G140" s="245">
        <v>0.53947925071160374</v>
      </c>
      <c r="H140" s="242">
        <v>4.5</v>
      </c>
      <c r="I140" s="244">
        <v>400</v>
      </c>
      <c r="J140" s="242">
        <v>4.8</v>
      </c>
      <c r="K140" s="245">
        <v>0.53947925071160374</v>
      </c>
    </row>
    <row r="141" spans="2:11" x14ac:dyDescent="0.15">
      <c r="B141" s="240">
        <v>225</v>
      </c>
      <c r="C141" s="242"/>
      <c r="D141" s="242"/>
      <c r="E141" s="244"/>
      <c r="F141" s="242"/>
      <c r="G141" s="245"/>
      <c r="H141" s="242"/>
      <c r="I141" s="244"/>
      <c r="J141" s="242"/>
      <c r="K141" s="245"/>
    </row>
    <row r="142" spans="2:11" x14ac:dyDescent="0.15">
      <c r="B142" s="237">
        <v>250</v>
      </c>
      <c r="C142" s="242">
        <v>273</v>
      </c>
      <c r="D142" s="242">
        <v>5</v>
      </c>
      <c r="E142" s="244">
        <v>500</v>
      </c>
      <c r="F142" s="242">
        <v>5.6</v>
      </c>
      <c r="G142" s="245">
        <v>0.53875021157804404</v>
      </c>
      <c r="H142" s="242">
        <v>5</v>
      </c>
      <c r="I142" s="244">
        <v>500</v>
      </c>
      <c r="J142" s="242">
        <v>5.6</v>
      </c>
      <c r="K142" s="245">
        <v>0.53875021157804404</v>
      </c>
    </row>
    <row r="143" spans="2:11" x14ac:dyDescent="0.15">
      <c r="B143" s="237">
        <v>300</v>
      </c>
      <c r="C143" s="242">
        <v>323.89999999999998</v>
      </c>
      <c r="D143" s="242">
        <v>5.6</v>
      </c>
      <c r="E143" s="244">
        <v>560</v>
      </c>
      <c r="F143" s="242">
        <v>6</v>
      </c>
      <c r="G143" s="245">
        <v>0.59485633058171317</v>
      </c>
      <c r="H143" s="242">
        <v>5.6</v>
      </c>
      <c r="I143" s="244">
        <v>520</v>
      </c>
      <c r="J143" s="242">
        <v>5.7</v>
      </c>
      <c r="K143" s="245">
        <v>0.68269452020703791</v>
      </c>
    </row>
    <row r="144" spans="2:11" x14ac:dyDescent="0.15">
      <c r="B144" s="237">
        <v>350</v>
      </c>
      <c r="C144" s="242">
        <v>355.6</v>
      </c>
      <c r="D144" s="242">
        <v>5.6</v>
      </c>
      <c r="E144" s="244">
        <v>630</v>
      </c>
      <c r="F144" s="242">
        <v>6.6</v>
      </c>
      <c r="G144" s="245">
        <v>0.57179120718861343</v>
      </c>
      <c r="H144" s="242">
        <v>5.6</v>
      </c>
      <c r="I144" s="244">
        <v>560</v>
      </c>
      <c r="J144" s="242">
        <v>6</v>
      </c>
      <c r="K144" s="245">
        <v>0.71129910843183974</v>
      </c>
    </row>
    <row r="145" spans="2:11" x14ac:dyDescent="0.15">
      <c r="B145" s="237">
        <v>400</v>
      </c>
      <c r="C145" s="242">
        <v>406.4</v>
      </c>
      <c r="D145" s="242">
        <v>6.3</v>
      </c>
      <c r="E145" s="244">
        <v>670</v>
      </c>
      <c r="F145" s="242">
        <v>7</v>
      </c>
      <c r="G145" s="245">
        <v>0.65183823103159133</v>
      </c>
      <c r="H145" s="242">
        <v>6.3</v>
      </c>
      <c r="I145" s="244">
        <v>630</v>
      </c>
      <c r="J145" s="242">
        <v>6.6</v>
      </c>
      <c r="K145" s="245">
        <v>0.73782738963534644</v>
      </c>
    </row>
    <row r="146" spans="2:11" x14ac:dyDescent="0.15">
      <c r="B146" s="237">
        <v>450</v>
      </c>
      <c r="C146" s="242">
        <v>457.2</v>
      </c>
      <c r="D146" s="242">
        <v>6.3</v>
      </c>
      <c r="E146" s="244">
        <v>710</v>
      </c>
      <c r="F146" s="242">
        <v>7.2</v>
      </c>
      <c r="G146" s="245">
        <v>0.73691506159927567</v>
      </c>
      <c r="H146" s="242">
        <v>6.3</v>
      </c>
      <c r="I146" s="244">
        <v>710</v>
      </c>
      <c r="J146" s="242">
        <v>7.2</v>
      </c>
      <c r="K146" s="245">
        <v>0.73691506159927567</v>
      </c>
    </row>
    <row r="147" spans="2:11" x14ac:dyDescent="0.15">
      <c r="B147" s="237">
        <v>500</v>
      </c>
      <c r="C147" s="242">
        <v>508</v>
      </c>
      <c r="D147" s="242">
        <v>6.3</v>
      </c>
      <c r="E147" s="244">
        <v>800</v>
      </c>
      <c r="F147" s="242">
        <v>7.9</v>
      </c>
      <c r="G147" s="245">
        <v>0.71710105878169506</v>
      </c>
      <c r="H147" s="242">
        <v>6.3</v>
      </c>
      <c r="I147" s="244">
        <v>780</v>
      </c>
      <c r="J147" s="242">
        <v>7.9</v>
      </c>
      <c r="K147" s="245">
        <v>0.75783108912111286</v>
      </c>
    </row>
    <row r="148" spans="2:11" x14ac:dyDescent="0.15">
      <c r="B148" s="241"/>
      <c r="C148" s="241"/>
      <c r="D148" s="241"/>
      <c r="E148" s="241"/>
      <c r="F148" s="241"/>
      <c r="G148" s="241"/>
      <c r="H148" s="241"/>
      <c r="I148" s="241"/>
      <c r="J148" s="241"/>
      <c r="K148" s="241"/>
    </row>
    <row r="150" spans="2:11" x14ac:dyDescent="0.15">
      <c r="B150" s="293" t="s">
        <v>251</v>
      </c>
      <c r="C150" s="294"/>
      <c r="D150" s="360" t="s">
        <v>298</v>
      </c>
      <c r="E150" s="361"/>
      <c r="F150" s="361"/>
      <c r="G150" s="362"/>
    </row>
    <row r="151" spans="2:11" x14ac:dyDescent="0.15">
      <c r="B151" s="296"/>
      <c r="C151" s="358" t="s">
        <v>290</v>
      </c>
      <c r="D151" s="359"/>
      <c r="E151" s="358" t="s">
        <v>249</v>
      </c>
      <c r="F151" s="359"/>
      <c r="G151" s="236" t="s">
        <v>252</v>
      </c>
    </row>
    <row r="152" spans="2:11" x14ac:dyDescent="0.15">
      <c r="B152" s="237" t="s">
        <v>250</v>
      </c>
      <c r="C152" s="237" t="s">
        <v>247</v>
      </c>
      <c r="D152" s="237" t="s">
        <v>248</v>
      </c>
      <c r="E152" s="236" t="s">
        <v>247</v>
      </c>
      <c r="F152" s="236" t="s">
        <v>248</v>
      </c>
      <c r="G152" s="237" t="s">
        <v>254</v>
      </c>
    </row>
    <row r="153" spans="2:11" x14ac:dyDescent="0.15">
      <c r="B153" s="238"/>
      <c r="C153" s="238" t="s">
        <v>58</v>
      </c>
      <c r="D153" s="238" t="s">
        <v>58</v>
      </c>
      <c r="E153" s="238" t="s">
        <v>58</v>
      </c>
      <c r="F153" s="238" t="s">
        <v>58</v>
      </c>
      <c r="G153" s="238" t="s">
        <v>30</v>
      </c>
    </row>
    <row r="154" spans="2:11" x14ac:dyDescent="0.15">
      <c r="B154" s="243"/>
      <c r="C154" s="243"/>
      <c r="D154" s="236"/>
      <c r="E154" s="243"/>
      <c r="F154" s="243"/>
      <c r="G154" s="297"/>
    </row>
    <row r="155" spans="2:11" x14ac:dyDescent="0.15">
      <c r="B155" s="237" t="s">
        <v>291</v>
      </c>
      <c r="C155" s="237">
        <v>16</v>
      </c>
      <c r="D155" s="295">
        <v>2</v>
      </c>
      <c r="E155" s="237"/>
      <c r="F155" s="295"/>
      <c r="G155" s="245"/>
    </row>
    <row r="156" spans="2:11" x14ac:dyDescent="0.15">
      <c r="B156" s="237" t="s">
        <v>292</v>
      </c>
      <c r="C156" s="237">
        <v>20</v>
      </c>
      <c r="D156" s="295">
        <v>2</v>
      </c>
      <c r="E156" s="237"/>
      <c r="F156" s="295"/>
      <c r="G156" s="245"/>
    </row>
    <row r="157" spans="2:11" x14ac:dyDescent="0.15">
      <c r="B157" s="237" t="s">
        <v>293</v>
      </c>
      <c r="C157" s="237">
        <v>25</v>
      </c>
      <c r="D157" s="295">
        <v>2.5</v>
      </c>
      <c r="E157" s="237"/>
      <c r="F157" s="237"/>
      <c r="G157" s="245"/>
    </row>
    <row r="158" spans="2:11" x14ac:dyDescent="0.15">
      <c r="B158" s="237"/>
      <c r="C158" s="237"/>
      <c r="D158" s="295"/>
      <c r="E158" s="237"/>
      <c r="F158" s="237"/>
      <c r="G158" s="245"/>
    </row>
    <row r="159" spans="2:11" x14ac:dyDescent="0.15">
      <c r="B159" s="237" t="s">
        <v>294</v>
      </c>
      <c r="C159" s="237">
        <v>15</v>
      </c>
      <c r="D159" s="295">
        <v>1</v>
      </c>
      <c r="E159" s="237"/>
      <c r="F159" s="237"/>
      <c r="G159" s="245"/>
    </row>
    <row r="160" spans="2:11" x14ac:dyDescent="0.15">
      <c r="B160" s="237" t="s">
        <v>295</v>
      </c>
      <c r="C160" s="237">
        <v>18</v>
      </c>
      <c r="D160" s="295">
        <v>1</v>
      </c>
      <c r="E160" s="237"/>
      <c r="F160" s="237"/>
      <c r="G160" s="245"/>
    </row>
    <row r="161" spans="2:11" x14ac:dyDescent="0.15">
      <c r="B161" s="237" t="s">
        <v>296</v>
      </c>
      <c r="C161" s="237">
        <v>22</v>
      </c>
      <c r="D161" s="295">
        <v>1</v>
      </c>
      <c r="E161" s="237"/>
      <c r="F161" s="237"/>
      <c r="G161" s="245"/>
    </row>
    <row r="162" spans="2:11" x14ac:dyDescent="0.15">
      <c r="B162" s="241"/>
      <c r="C162" s="241"/>
      <c r="D162" s="238"/>
      <c r="E162" s="241"/>
      <c r="F162" s="241"/>
      <c r="G162" s="298"/>
    </row>
    <row r="164" spans="2:11" x14ac:dyDescent="0.15">
      <c r="B164" s="234" t="s">
        <v>255</v>
      </c>
      <c r="C164" s="235"/>
      <c r="D164" s="360" t="s">
        <v>297</v>
      </c>
      <c r="E164" s="361"/>
      <c r="F164" s="361"/>
      <c r="G164" s="362"/>
      <c r="H164" s="360" t="s">
        <v>298</v>
      </c>
      <c r="I164" s="361"/>
      <c r="J164" s="361"/>
      <c r="K164" s="362"/>
    </row>
    <row r="165" spans="2:11" x14ac:dyDescent="0.15">
      <c r="B165" s="236" t="s">
        <v>244</v>
      </c>
      <c r="C165" s="236" t="s">
        <v>43</v>
      </c>
      <c r="D165" s="236" t="s">
        <v>43</v>
      </c>
      <c r="E165" s="358" t="s">
        <v>249</v>
      </c>
      <c r="F165" s="359"/>
      <c r="G165" s="236" t="s">
        <v>252</v>
      </c>
      <c r="H165" s="236" t="s">
        <v>43</v>
      </c>
      <c r="I165" s="358" t="s">
        <v>249</v>
      </c>
      <c r="J165" s="359"/>
      <c r="K165" s="237" t="s">
        <v>252</v>
      </c>
    </row>
    <row r="166" spans="2:11" x14ac:dyDescent="0.15">
      <c r="B166" s="237" t="s">
        <v>246</v>
      </c>
      <c r="C166" s="237" t="s">
        <v>247</v>
      </c>
      <c r="D166" s="237" t="s">
        <v>248</v>
      </c>
      <c r="E166" s="236" t="s">
        <v>247</v>
      </c>
      <c r="F166" s="236" t="s">
        <v>248</v>
      </c>
      <c r="G166" s="237" t="s">
        <v>254</v>
      </c>
      <c r="H166" s="237" t="s">
        <v>248</v>
      </c>
      <c r="I166" s="236" t="s">
        <v>247</v>
      </c>
      <c r="J166" s="236" t="s">
        <v>248</v>
      </c>
      <c r="K166" s="237" t="s">
        <v>254</v>
      </c>
    </row>
    <row r="167" spans="2:11" x14ac:dyDescent="0.15">
      <c r="B167" s="238"/>
      <c r="C167" s="238" t="s">
        <v>58</v>
      </c>
      <c r="D167" s="238" t="s">
        <v>58</v>
      </c>
      <c r="E167" s="238" t="s">
        <v>58</v>
      </c>
      <c r="F167" s="238" t="s">
        <v>58</v>
      </c>
      <c r="G167" s="238" t="s">
        <v>30</v>
      </c>
      <c r="H167" s="238" t="s">
        <v>58</v>
      </c>
      <c r="I167" s="238" t="s">
        <v>58</v>
      </c>
      <c r="J167" s="238" t="s">
        <v>58</v>
      </c>
      <c r="K167" s="238" t="s">
        <v>30</v>
      </c>
    </row>
    <row r="168" spans="2:11" x14ac:dyDescent="0.15">
      <c r="B168" s="243"/>
      <c r="C168" s="243"/>
      <c r="D168" s="243"/>
      <c r="E168" s="243"/>
      <c r="F168" s="243"/>
      <c r="G168" s="243"/>
      <c r="H168" s="243"/>
      <c r="I168" s="243"/>
      <c r="J168" s="243"/>
      <c r="K168" s="243"/>
    </row>
    <row r="169" spans="2:11" x14ac:dyDescent="0.15">
      <c r="B169" s="237">
        <v>20</v>
      </c>
      <c r="C169" s="242">
        <v>26.9</v>
      </c>
      <c r="D169" s="242">
        <v>2.6</v>
      </c>
      <c r="E169" s="244">
        <v>125</v>
      </c>
      <c r="F169" s="242">
        <v>3</v>
      </c>
      <c r="G169" s="245">
        <v>0.1963896111845444</v>
      </c>
      <c r="H169" s="242">
        <v>2.6</v>
      </c>
      <c r="I169" s="244">
        <v>125</v>
      </c>
      <c r="J169" s="242">
        <v>3</v>
      </c>
      <c r="K169" s="245">
        <v>0.1963896111845444</v>
      </c>
    </row>
    <row r="170" spans="2:11" x14ac:dyDescent="0.15">
      <c r="B170" s="237">
        <v>25</v>
      </c>
      <c r="C170" s="242">
        <v>33.700000000000003</v>
      </c>
      <c r="D170" s="242">
        <v>3.2</v>
      </c>
      <c r="E170" s="244">
        <v>140</v>
      </c>
      <c r="F170" s="242">
        <v>3</v>
      </c>
      <c r="G170" s="245">
        <v>0.21512812223855471</v>
      </c>
      <c r="H170" s="242">
        <v>2.6</v>
      </c>
      <c r="I170" s="244">
        <v>140</v>
      </c>
      <c r="J170" s="242">
        <v>3</v>
      </c>
      <c r="K170" s="245">
        <v>0.21512812223855471</v>
      </c>
    </row>
    <row r="171" spans="2:11" x14ac:dyDescent="0.15">
      <c r="B171" s="237">
        <v>32</v>
      </c>
      <c r="C171" s="242">
        <v>42.4</v>
      </c>
      <c r="D171" s="242">
        <v>3.2</v>
      </c>
      <c r="E171" s="244">
        <v>160</v>
      </c>
      <c r="F171" s="242">
        <v>3</v>
      </c>
      <c r="G171" s="245">
        <v>0.2343230181657168</v>
      </c>
      <c r="H171" s="242">
        <v>2.6</v>
      </c>
      <c r="I171" s="244">
        <v>160</v>
      </c>
      <c r="J171" s="242">
        <v>3</v>
      </c>
      <c r="K171" s="245">
        <v>0.2343230181657168</v>
      </c>
    </row>
    <row r="172" spans="2:11" x14ac:dyDescent="0.15">
      <c r="B172" s="237">
        <v>40</v>
      </c>
      <c r="C172" s="242">
        <v>48.3</v>
      </c>
      <c r="D172" s="242">
        <v>3.2</v>
      </c>
      <c r="E172" s="244">
        <v>160</v>
      </c>
      <c r="F172" s="242">
        <v>3</v>
      </c>
      <c r="G172" s="245">
        <v>0.28547404028518941</v>
      </c>
      <c r="H172" s="242">
        <v>2.6</v>
      </c>
      <c r="I172" s="244">
        <v>160</v>
      </c>
      <c r="J172" s="242">
        <v>3</v>
      </c>
      <c r="K172" s="245">
        <v>0.28547404028518941</v>
      </c>
    </row>
    <row r="173" spans="2:11" x14ac:dyDescent="0.15">
      <c r="B173" s="237">
        <v>50</v>
      </c>
      <c r="C173" s="242">
        <v>60.3</v>
      </c>
      <c r="D173" s="242">
        <v>3.2</v>
      </c>
      <c r="E173" s="244">
        <v>200</v>
      </c>
      <c r="F173" s="242">
        <v>3.2</v>
      </c>
      <c r="G173" s="245">
        <v>0.27257088262339041</v>
      </c>
      <c r="H173" s="242">
        <v>2.9</v>
      </c>
      <c r="I173" s="244">
        <v>200</v>
      </c>
      <c r="J173" s="242">
        <v>3.2</v>
      </c>
      <c r="K173" s="245">
        <v>0.27257088262339041</v>
      </c>
    </row>
    <row r="174" spans="2:11" x14ac:dyDescent="0.15">
      <c r="B174" s="237">
        <v>65</v>
      </c>
      <c r="C174" s="242">
        <v>76.099999999999994</v>
      </c>
      <c r="D174" s="242">
        <v>3.2</v>
      </c>
      <c r="E174" s="244">
        <v>225</v>
      </c>
      <c r="F174" s="242">
        <v>3.4</v>
      </c>
      <c r="G174" s="245">
        <v>0.32996281967022989</v>
      </c>
      <c r="H174" s="242">
        <v>2.9</v>
      </c>
      <c r="I174" s="244">
        <v>225</v>
      </c>
      <c r="J174" s="242">
        <v>3.4</v>
      </c>
      <c r="K174" s="245">
        <v>0.32996281967022989</v>
      </c>
    </row>
    <row r="175" spans="2:11" x14ac:dyDescent="0.15">
      <c r="B175" s="237">
        <v>80</v>
      </c>
      <c r="C175" s="242">
        <v>88.9</v>
      </c>
      <c r="D175" s="242">
        <v>3.2</v>
      </c>
      <c r="E175" s="244">
        <v>250</v>
      </c>
      <c r="F175" s="242">
        <v>3.6</v>
      </c>
      <c r="G175" s="245">
        <v>0.38275424116881268</v>
      </c>
      <c r="H175" s="242">
        <v>3.2</v>
      </c>
      <c r="I175" s="244">
        <v>250</v>
      </c>
      <c r="J175" s="242">
        <v>3.6</v>
      </c>
      <c r="K175" s="245">
        <v>0.38275424116881268</v>
      </c>
    </row>
    <row r="176" spans="2:11" x14ac:dyDescent="0.15">
      <c r="B176" s="237">
        <v>100</v>
      </c>
      <c r="C176" s="242">
        <v>114.3</v>
      </c>
      <c r="D176" s="242">
        <v>3.6</v>
      </c>
      <c r="E176" s="244">
        <v>315</v>
      </c>
      <c r="F176" s="242">
        <v>4.0999999999999996</v>
      </c>
      <c r="G176" s="245">
        <v>0.37971432652762532</v>
      </c>
      <c r="H176" s="242">
        <v>3.6</v>
      </c>
      <c r="I176" s="244">
        <v>315</v>
      </c>
      <c r="J176" s="242">
        <v>4.0999999999999996</v>
      </c>
      <c r="K176" s="245">
        <v>0.37971432652762532</v>
      </c>
    </row>
    <row r="177" spans="2:11" x14ac:dyDescent="0.15">
      <c r="B177" s="237">
        <v>125</v>
      </c>
      <c r="C177" s="242">
        <v>139.69999999999999</v>
      </c>
      <c r="D177" s="242">
        <v>3.6</v>
      </c>
      <c r="E177" s="244">
        <v>400</v>
      </c>
      <c r="F177" s="242">
        <v>4.8</v>
      </c>
      <c r="G177" s="245">
        <v>0.36537667459427914</v>
      </c>
      <c r="H177" s="242">
        <v>3.6</v>
      </c>
      <c r="I177" s="244">
        <v>400</v>
      </c>
      <c r="J177" s="242">
        <v>4.8</v>
      </c>
      <c r="K177" s="245">
        <v>0.36537667459427914</v>
      </c>
    </row>
    <row r="178" spans="2:11" x14ac:dyDescent="0.15">
      <c r="B178" s="237">
        <v>150</v>
      </c>
      <c r="C178" s="242">
        <v>168.3</v>
      </c>
      <c r="D178" s="242">
        <v>4</v>
      </c>
      <c r="E178" s="244">
        <v>450</v>
      </c>
      <c r="F178" s="242">
        <v>5.2</v>
      </c>
      <c r="G178" s="245">
        <v>0.42662110037078782</v>
      </c>
      <c r="H178" s="242">
        <v>4</v>
      </c>
      <c r="I178" s="244">
        <v>450</v>
      </c>
      <c r="J178" s="242">
        <v>5.2</v>
      </c>
      <c r="K178" s="245">
        <v>0.42662110037078782</v>
      </c>
    </row>
    <row r="179" spans="2:11" x14ac:dyDescent="0.15">
      <c r="B179" s="240">
        <v>175</v>
      </c>
      <c r="C179" s="242"/>
      <c r="D179" s="242"/>
      <c r="E179" s="244"/>
      <c r="F179" s="242"/>
      <c r="G179" s="245"/>
      <c r="H179" s="242"/>
      <c r="I179" s="244"/>
      <c r="J179" s="242"/>
      <c r="K179" s="245"/>
    </row>
    <row r="180" spans="2:11" x14ac:dyDescent="0.15">
      <c r="B180" s="237">
        <v>200</v>
      </c>
      <c r="C180" s="242">
        <v>219.1</v>
      </c>
      <c r="D180" s="242">
        <v>4.5</v>
      </c>
      <c r="E180" s="244">
        <v>560</v>
      </c>
      <c r="F180" s="242">
        <v>6</v>
      </c>
      <c r="G180" s="245">
        <v>0.46534923399586425</v>
      </c>
      <c r="H180" s="242">
        <v>4.5</v>
      </c>
      <c r="I180" s="244">
        <v>560</v>
      </c>
      <c r="J180" s="242">
        <v>6</v>
      </c>
      <c r="K180" s="245">
        <v>0.46534923399586425</v>
      </c>
    </row>
    <row r="181" spans="2:11" x14ac:dyDescent="0.15">
      <c r="B181" s="241"/>
      <c r="C181" s="241"/>
      <c r="D181" s="241"/>
      <c r="E181" s="241"/>
      <c r="F181" s="241"/>
      <c r="G181" s="241"/>
      <c r="H181" s="241"/>
      <c r="I181" s="241"/>
      <c r="J181" s="241"/>
      <c r="K181" s="241"/>
    </row>
    <row r="183" spans="2:11" x14ac:dyDescent="0.15">
      <c r="B183" s="234" t="s">
        <v>255</v>
      </c>
      <c r="C183" s="294"/>
      <c r="D183" s="360" t="s">
        <v>298</v>
      </c>
      <c r="E183" s="361"/>
      <c r="F183" s="361"/>
      <c r="G183" s="362"/>
    </row>
    <row r="184" spans="2:11" x14ac:dyDescent="0.15">
      <c r="B184" s="296"/>
      <c r="C184" s="358" t="s">
        <v>290</v>
      </c>
      <c r="D184" s="359"/>
      <c r="E184" s="358" t="s">
        <v>249</v>
      </c>
      <c r="F184" s="359"/>
      <c r="G184" s="236" t="s">
        <v>252</v>
      </c>
    </row>
    <row r="185" spans="2:11" x14ac:dyDescent="0.15">
      <c r="B185" s="237" t="s">
        <v>244</v>
      </c>
      <c r="C185" s="237" t="s">
        <v>247</v>
      </c>
      <c r="D185" s="237" t="s">
        <v>248</v>
      </c>
      <c r="E185" s="236" t="s">
        <v>247</v>
      </c>
      <c r="F185" s="236" t="s">
        <v>248</v>
      </c>
      <c r="G185" s="237" t="s">
        <v>254</v>
      </c>
    </row>
    <row r="186" spans="2:11" x14ac:dyDescent="0.15">
      <c r="B186" s="238"/>
      <c r="C186" s="238" t="s">
        <v>58</v>
      </c>
      <c r="D186" s="238" t="s">
        <v>58</v>
      </c>
      <c r="E186" s="238" t="s">
        <v>58</v>
      </c>
      <c r="F186" s="238" t="s">
        <v>58</v>
      </c>
      <c r="G186" s="238" t="s">
        <v>30</v>
      </c>
    </row>
    <row r="187" spans="2:11" x14ac:dyDescent="0.15">
      <c r="B187" s="243"/>
      <c r="C187" s="243"/>
      <c r="D187" s="236"/>
      <c r="E187" s="243"/>
      <c r="F187" s="243"/>
      <c r="G187" s="297"/>
    </row>
    <row r="188" spans="2:11" x14ac:dyDescent="0.15">
      <c r="B188" s="237" t="s">
        <v>291</v>
      </c>
      <c r="C188" s="237">
        <v>16</v>
      </c>
      <c r="D188" s="295">
        <v>2</v>
      </c>
      <c r="E188" s="237">
        <v>90</v>
      </c>
      <c r="F188" s="295">
        <v>2.5</v>
      </c>
      <c r="G188" s="245">
        <v>0.17190594322084649</v>
      </c>
    </row>
    <row r="189" spans="2:11" x14ac:dyDescent="0.15">
      <c r="B189" s="237" t="s">
        <v>292</v>
      </c>
      <c r="C189" s="237">
        <v>20</v>
      </c>
      <c r="D189" s="295">
        <v>2</v>
      </c>
      <c r="E189" s="237">
        <v>90</v>
      </c>
      <c r="F189" s="295">
        <v>2.5</v>
      </c>
      <c r="G189" s="245">
        <v>0.21261811008326195</v>
      </c>
    </row>
    <row r="190" spans="2:11" x14ac:dyDescent="0.15">
      <c r="B190" s="237" t="s">
        <v>293</v>
      </c>
      <c r="C190" s="237">
        <v>25</v>
      </c>
      <c r="D190" s="295">
        <v>2.5</v>
      </c>
      <c r="E190" s="237">
        <v>110</v>
      </c>
      <c r="F190" s="237">
        <v>2.5</v>
      </c>
      <c r="G190" s="245">
        <v>0.20468470930364518</v>
      </c>
    </row>
    <row r="191" spans="2:11" x14ac:dyDescent="0.15">
      <c r="B191" s="237"/>
      <c r="C191" s="237"/>
      <c r="D191" s="295"/>
      <c r="E191" s="237"/>
      <c r="F191" s="237"/>
      <c r="G191" s="245"/>
    </row>
    <row r="192" spans="2:11" x14ac:dyDescent="0.15">
      <c r="B192" s="237" t="s">
        <v>294</v>
      </c>
      <c r="C192" s="237">
        <v>15</v>
      </c>
      <c r="D192" s="295">
        <v>1</v>
      </c>
      <c r="E192" s="237">
        <v>90</v>
      </c>
      <c r="F192" s="237">
        <v>2.5</v>
      </c>
      <c r="G192" s="245">
        <v>0.16328371041038672</v>
      </c>
    </row>
    <row r="193" spans="2:12" x14ac:dyDescent="0.15">
      <c r="B193" s="237" t="s">
        <v>295</v>
      </c>
      <c r="C193" s="237">
        <v>18</v>
      </c>
      <c r="D193" s="295">
        <v>1</v>
      </c>
      <c r="E193" s="237">
        <v>90</v>
      </c>
      <c r="F193" s="237">
        <v>2.5</v>
      </c>
      <c r="G193" s="245">
        <v>0.19082784554411855</v>
      </c>
    </row>
    <row r="194" spans="2:12" x14ac:dyDescent="0.15">
      <c r="B194" s="237" t="s">
        <v>296</v>
      </c>
      <c r="C194" s="237">
        <v>22</v>
      </c>
      <c r="D194" s="295">
        <v>1</v>
      </c>
      <c r="E194" s="237">
        <v>90</v>
      </c>
      <c r="F194" s="237">
        <v>2.5</v>
      </c>
      <c r="G194" s="245">
        <v>0.23833970612613886</v>
      </c>
    </row>
    <row r="195" spans="2:12" x14ac:dyDescent="0.15">
      <c r="B195" s="241"/>
      <c r="C195" s="241"/>
      <c r="D195" s="238"/>
      <c r="E195" s="241"/>
      <c r="F195" s="241"/>
      <c r="G195" s="298"/>
    </row>
    <row r="197" spans="2:12" x14ac:dyDescent="0.15">
      <c r="B197" s="234" t="s">
        <v>255</v>
      </c>
      <c r="C197" s="235"/>
      <c r="D197" s="360" t="s">
        <v>297</v>
      </c>
      <c r="E197" s="361"/>
      <c r="F197" s="361"/>
      <c r="G197" s="362"/>
      <c r="H197" s="360" t="s">
        <v>298</v>
      </c>
      <c r="I197" s="361"/>
      <c r="J197" s="361"/>
      <c r="K197" s="362"/>
      <c r="L197" s="236" t="s">
        <v>199</v>
      </c>
    </row>
    <row r="198" spans="2:12" x14ac:dyDescent="0.15">
      <c r="B198" s="236" t="s">
        <v>245</v>
      </c>
      <c r="C198" s="236" t="s">
        <v>43</v>
      </c>
      <c r="D198" s="236" t="s">
        <v>43</v>
      </c>
      <c r="E198" s="358" t="s">
        <v>249</v>
      </c>
      <c r="F198" s="359"/>
      <c r="G198" s="236" t="s">
        <v>252</v>
      </c>
      <c r="H198" s="236" t="s">
        <v>43</v>
      </c>
      <c r="I198" s="358" t="s">
        <v>249</v>
      </c>
      <c r="J198" s="359"/>
      <c r="K198" s="237" t="s">
        <v>252</v>
      </c>
      <c r="L198" s="237" t="s">
        <v>282</v>
      </c>
    </row>
    <row r="199" spans="2:12" x14ac:dyDescent="0.15">
      <c r="B199" s="237" t="s">
        <v>246</v>
      </c>
      <c r="C199" s="237" t="s">
        <v>247</v>
      </c>
      <c r="D199" s="237" t="s">
        <v>248</v>
      </c>
      <c r="E199" s="236" t="s">
        <v>247</v>
      </c>
      <c r="F199" s="236" t="s">
        <v>248</v>
      </c>
      <c r="G199" s="237" t="s">
        <v>254</v>
      </c>
      <c r="H199" s="237" t="s">
        <v>248</v>
      </c>
      <c r="I199" s="236" t="s">
        <v>247</v>
      </c>
      <c r="J199" s="236" t="s">
        <v>248</v>
      </c>
      <c r="K199" s="237" t="s">
        <v>254</v>
      </c>
      <c r="L199" s="237" t="s">
        <v>283</v>
      </c>
    </row>
    <row r="200" spans="2:12" x14ac:dyDescent="0.15">
      <c r="B200" s="238"/>
      <c r="C200" s="238" t="s">
        <v>58</v>
      </c>
      <c r="D200" s="238" t="s">
        <v>58</v>
      </c>
      <c r="E200" s="238" t="s">
        <v>58</v>
      </c>
      <c r="F200" s="238" t="s">
        <v>58</v>
      </c>
      <c r="G200" s="238" t="s">
        <v>30</v>
      </c>
      <c r="H200" s="238" t="s">
        <v>58</v>
      </c>
      <c r="I200" s="238" t="s">
        <v>58</v>
      </c>
      <c r="J200" s="238" t="s">
        <v>58</v>
      </c>
      <c r="K200" s="238" t="s">
        <v>30</v>
      </c>
      <c r="L200" s="238"/>
    </row>
    <row r="201" spans="2:12" x14ac:dyDescent="0.15">
      <c r="B201" s="243"/>
      <c r="C201" s="243"/>
      <c r="D201" s="243"/>
      <c r="E201" s="243"/>
      <c r="F201" s="243"/>
      <c r="G201" s="243"/>
      <c r="H201" s="243"/>
      <c r="I201" s="243"/>
      <c r="J201" s="243"/>
      <c r="K201" s="243"/>
      <c r="L201" s="237"/>
    </row>
    <row r="202" spans="2:12" x14ac:dyDescent="0.15">
      <c r="B202" s="237">
        <v>20</v>
      </c>
      <c r="C202" s="242">
        <v>26.9</v>
      </c>
      <c r="D202" s="242">
        <v>2.6</v>
      </c>
      <c r="E202" s="244">
        <v>140</v>
      </c>
      <c r="F202" s="242">
        <v>3</v>
      </c>
      <c r="G202" s="245">
        <v>0.17165262460198538</v>
      </c>
      <c r="H202" s="242">
        <v>2.6</v>
      </c>
      <c r="I202" s="244">
        <v>140</v>
      </c>
      <c r="J202" s="242">
        <v>3</v>
      </c>
      <c r="K202" s="245">
        <v>0.17165262460198538</v>
      </c>
      <c r="L202" s="261">
        <f t="shared" ref="L202:L211" si="17">G202/G169</f>
        <v>0.87404126708457075</v>
      </c>
    </row>
    <row r="203" spans="2:12" x14ac:dyDescent="0.15">
      <c r="B203" s="237">
        <v>25</v>
      </c>
      <c r="C203" s="242">
        <v>33.700000000000003</v>
      </c>
      <c r="D203" s="242">
        <v>3.2</v>
      </c>
      <c r="E203" s="244">
        <v>160</v>
      </c>
      <c r="F203" s="242">
        <v>3</v>
      </c>
      <c r="G203" s="245">
        <v>0.18128984567638198</v>
      </c>
      <c r="H203" s="242">
        <v>2.6</v>
      </c>
      <c r="I203" s="244">
        <v>160</v>
      </c>
      <c r="J203" s="242">
        <v>3</v>
      </c>
      <c r="K203" s="245">
        <v>0.18128984567638198</v>
      </c>
      <c r="L203" s="261">
        <f t="shared" si="17"/>
        <v>0.84270640114336337</v>
      </c>
    </row>
    <row r="204" spans="2:12" x14ac:dyDescent="0.15">
      <c r="B204" s="237">
        <v>32</v>
      </c>
      <c r="C204" s="242">
        <v>42.4</v>
      </c>
      <c r="D204" s="242">
        <v>3.2</v>
      </c>
      <c r="E204" s="244">
        <v>180</v>
      </c>
      <c r="F204" s="242">
        <v>3</v>
      </c>
      <c r="G204" s="245">
        <v>0.19841753209760871</v>
      </c>
      <c r="H204" s="242">
        <v>2.6</v>
      </c>
      <c r="I204" s="244">
        <v>180</v>
      </c>
      <c r="J204" s="242">
        <v>3</v>
      </c>
      <c r="K204" s="245">
        <v>0.19841753209760871</v>
      </c>
      <c r="L204" s="261">
        <f t="shared" si="17"/>
        <v>0.84676927452891038</v>
      </c>
    </row>
    <row r="205" spans="2:12" x14ac:dyDescent="0.15">
      <c r="B205" s="237">
        <v>40</v>
      </c>
      <c r="C205" s="242">
        <v>48.3</v>
      </c>
      <c r="D205" s="242">
        <v>3.2</v>
      </c>
      <c r="E205" s="244">
        <v>180</v>
      </c>
      <c r="F205" s="242">
        <v>3</v>
      </c>
      <c r="G205" s="245">
        <v>0.23186481061454017</v>
      </c>
      <c r="H205" s="242">
        <v>2.6</v>
      </c>
      <c r="I205" s="244">
        <v>180</v>
      </c>
      <c r="J205" s="242">
        <v>3</v>
      </c>
      <c r="K205" s="245">
        <v>0.23186481061454017</v>
      </c>
      <c r="L205" s="261">
        <f t="shared" si="17"/>
        <v>0.81220979106508784</v>
      </c>
    </row>
    <row r="206" spans="2:12" x14ac:dyDescent="0.15">
      <c r="B206" s="237">
        <v>50</v>
      </c>
      <c r="C206" s="242">
        <v>60.3</v>
      </c>
      <c r="D206" s="242">
        <v>3.2</v>
      </c>
      <c r="E206" s="244">
        <v>225</v>
      </c>
      <c r="F206" s="242">
        <v>3.4</v>
      </c>
      <c r="G206" s="245">
        <v>0.22489169339325221</v>
      </c>
      <c r="H206" s="242">
        <v>2.9</v>
      </c>
      <c r="I206" s="244">
        <v>225</v>
      </c>
      <c r="J206" s="242">
        <v>3.4</v>
      </c>
      <c r="K206" s="245">
        <v>0.22489169339325221</v>
      </c>
      <c r="L206" s="261">
        <f t="shared" si="17"/>
        <v>0.82507599941987841</v>
      </c>
    </row>
    <row r="207" spans="2:12" x14ac:dyDescent="0.15">
      <c r="B207" s="237">
        <v>65</v>
      </c>
      <c r="C207" s="242">
        <v>76.099999999999994</v>
      </c>
      <c r="D207" s="242">
        <v>3.2</v>
      </c>
      <c r="E207" s="244">
        <v>250</v>
      </c>
      <c r="F207" s="242">
        <v>3.6</v>
      </c>
      <c r="G207" s="245">
        <v>0.26593068673739234</v>
      </c>
      <c r="H207" s="242">
        <v>2.9</v>
      </c>
      <c r="I207" s="244">
        <v>250</v>
      </c>
      <c r="J207" s="242">
        <v>3.6</v>
      </c>
      <c r="K207" s="245">
        <v>0.26593068673739234</v>
      </c>
      <c r="L207" s="261">
        <f t="shared" si="17"/>
        <v>0.80594136940388528</v>
      </c>
    </row>
    <row r="208" spans="2:12" x14ac:dyDescent="0.15">
      <c r="B208" s="237">
        <v>80</v>
      </c>
      <c r="C208" s="242">
        <v>88.9</v>
      </c>
      <c r="D208" s="242">
        <v>3.2</v>
      </c>
      <c r="E208" s="244">
        <v>280</v>
      </c>
      <c r="F208" s="242">
        <v>3.9</v>
      </c>
      <c r="G208" s="245">
        <v>0.29147615276622285</v>
      </c>
      <c r="H208" s="242">
        <v>3.2</v>
      </c>
      <c r="I208" s="244">
        <v>280</v>
      </c>
      <c r="J208" s="242">
        <v>3.9</v>
      </c>
      <c r="K208" s="245">
        <v>0.29147615276622285</v>
      </c>
      <c r="L208" s="261">
        <f t="shared" si="17"/>
        <v>0.76152298633228765</v>
      </c>
    </row>
    <row r="209" spans="2:12" x14ac:dyDescent="0.15">
      <c r="B209" s="237">
        <v>100</v>
      </c>
      <c r="C209" s="242">
        <v>114.3</v>
      </c>
      <c r="D209" s="242">
        <v>3.6</v>
      </c>
      <c r="E209" s="244">
        <v>355</v>
      </c>
      <c r="F209" s="242">
        <v>4.5</v>
      </c>
      <c r="G209" s="245">
        <v>0.28741163177017603</v>
      </c>
      <c r="H209" s="242">
        <v>3.6</v>
      </c>
      <c r="I209" s="244">
        <v>355</v>
      </c>
      <c r="J209" s="242">
        <v>4.5</v>
      </c>
      <c r="K209" s="245">
        <v>0.28741163177017603</v>
      </c>
      <c r="L209" s="261">
        <f t="shared" si="17"/>
        <v>0.7569154274437575</v>
      </c>
    </row>
    <row r="210" spans="2:12" x14ac:dyDescent="0.15">
      <c r="B210" s="237">
        <v>125</v>
      </c>
      <c r="C210" s="242">
        <v>139.69999999999999</v>
      </c>
      <c r="D210" s="242">
        <v>3.6</v>
      </c>
      <c r="E210" s="244">
        <v>450</v>
      </c>
      <c r="F210" s="242">
        <v>5.2</v>
      </c>
      <c r="G210" s="245">
        <v>0.28006787805534972</v>
      </c>
      <c r="H210" s="242">
        <v>3.6</v>
      </c>
      <c r="I210" s="244">
        <v>450</v>
      </c>
      <c r="J210" s="242">
        <v>5.2</v>
      </c>
      <c r="K210" s="245">
        <v>0.28006787805534972</v>
      </c>
      <c r="L210" s="261">
        <f t="shared" si="17"/>
        <v>0.76651821949592747</v>
      </c>
    </row>
    <row r="211" spans="2:12" x14ac:dyDescent="0.15">
      <c r="B211" s="237">
        <v>150</v>
      </c>
      <c r="C211" s="242">
        <v>168.3</v>
      </c>
      <c r="D211" s="242">
        <v>4</v>
      </c>
      <c r="E211" s="244">
        <v>500</v>
      </c>
      <c r="F211" s="242">
        <v>5.6</v>
      </c>
      <c r="G211" s="245">
        <v>0.32010464945772799</v>
      </c>
      <c r="H211" s="242">
        <v>4</v>
      </c>
      <c r="I211" s="244">
        <v>500</v>
      </c>
      <c r="J211" s="242">
        <v>5.6</v>
      </c>
      <c r="K211" s="245">
        <v>0.32010464945772799</v>
      </c>
      <c r="L211" s="261">
        <f t="shared" si="17"/>
        <v>0.75032540392286384</v>
      </c>
    </row>
    <row r="212" spans="2:12" x14ac:dyDescent="0.15">
      <c r="B212" s="240">
        <v>175</v>
      </c>
      <c r="C212" s="242"/>
      <c r="D212" s="242"/>
      <c r="E212" s="244"/>
      <c r="F212" s="242"/>
      <c r="G212" s="245"/>
      <c r="H212" s="242"/>
      <c r="I212" s="244"/>
      <c r="J212" s="242"/>
      <c r="K212" s="245"/>
      <c r="L212" s="261">
        <f>(L211+L213)/2</f>
        <v>0.7286691156908055</v>
      </c>
    </row>
    <row r="213" spans="2:12" x14ac:dyDescent="0.15">
      <c r="B213" s="237">
        <v>200</v>
      </c>
      <c r="C213" s="242">
        <v>219.1</v>
      </c>
      <c r="D213" s="242">
        <v>4.5</v>
      </c>
      <c r="E213" s="244">
        <v>630</v>
      </c>
      <c r="F213" s="242">
        <v>6</v>
      </c>
      <c r="G213" s="245">
        <v>0.32900787768317813</v>
      </c>
      <c r="H213" s="242">
        <v>4.5</v>
      </c>
      <c r="I213" s="244">
        <v>630</v>
      </c>
      <c r="J213" s="242">
        <v>6</v>
      </c>
      <c r="K213" s="245">
        <v>0.32900787768317813</v>
      </c>
      <c r="L213" s="261">
        <f>G213/G180</f>
        <v>0.70701282745874716</v>
      </c>
    </row>
    <row r="214" spans="2:12" x14ac:dyDescent="0.15">
      <c r="B214" s="241"/>
      <c r="C214" s="241"/>
      <c r="D214" s="241"/>
      <c r="E214" s="241"/>
      <c r="F214" s="241"/>
      <c r="G214" s="241"/>
      <c r="H214" s="241"/>
      <c r="I214" s="241"/>
      <c r="J214" s="241"/>
      <c r="K214" s="241"/>
      <c r="L214" s="238"/>
    </row>
    <row r="216" spans="2:12" x14ac:dyDescent="0.15">
      <c r="B216" s="234" t="s">
        <v>255</v>
      </c>
      <c r="C216" s="294"/>
      <c r="D216" s="360" t="s">
        <v>298</v>
      </c>
      <c r="E216" s="361"/>
      <c r="F216" s="361"/>
      <c r="G216" s="362"/>
    </row>
    <row r="217" spans="2:12" x14ac:dyDescent="0.15">
      <c r="B217" s="296"/>
      <c r="C217" s="358" t="s">
        <v>290</v>
      </c>
      <c r="D217" s="359"/>
      <c r="E217" s="358" t="s">
        <v>249</v>
      </c>
      <c r="F217" s="359"/>
      <c r="G217" s="236" t="s">
        <v>252</v>
      </c>
    </row>
    <row r="218" spans="2:12" x14ac:dyDescent="0.15">
      <c r="B218" s="237" t="s">
        <v>245</v>
      </c>
      <c r="C218" s="237" t="s">
        <v>247</v>
      </c>
      <c r="D218" s="237" t="s">
        <v>248</v>
      </c>
      <c r="E218" s="236" t="s">
        <v>247</v>
      </c>
      <c r="F218" s="236" t="s">
        <v>248</v>
      </c>
      <c r="G218" s="237" t="s">
        <v>254</v>
      </c>
    </row>
    <row r="219" spans="2:12" x14ac:dyDescent="0.15">
      <c r="B219" s="238"/>
      <c r="C219" s="238" t="s">
        <v>58</v>
      </c>
      <c r="D219" s="238" t="s">
        <v>58</v>
      </c>
      <c r="E219" s="238" t="s">
        <v>58</v>
      </c>
      <c r="F219" s="238" t="s">
        <v>58</v>
      </c>
      <c r="G219" s="238" t="s">
        <v>30</v>
      </c>
    </row>
    <row r="220" spans="2:12" x14ac:dyDescent="0.15">
      <c r="B220" s="243"/>
      <c r="C220" s="243"/>
      <c r="D220" s="236"/>
      <c r="E220" s="243"/>
      <c r="F220" s="243"/>
      <c r="G220" s="297"/>
    </row>
    <row r="221" spans="2:12" x14ac:dyDescent="0.15">
      <c r="B221" s="237" t="s">
        <v>291</v>
      </c>
      <c r="C221" s="237">
        <v>16</v>
      </c>
      <c r="D221" s="295">
        <v>2</v>
      </c>
      <c r="E221" s="237">
        <v>110</v>
      </c>
      <c r="F221" s="295">
        <v>2.5</v>
      </c>
      <c r="G221" s="245">
        <v>0.14092855081967742</v>
      </c>
    </row>
    <row r="222" spans="2:12" x14ac:dyDescent="0.15">
      <c r="B222" s="237" t="s">
        <v>292</v>
      </c>
      <c r="C222" s="237">
        <v>20</v>
      </c>
      <c r="D222" s="295">
        <v>2</v>
      </c>
      <c r="E222" s="237">
        <v>110</v>
      </c>
      <c r="F222" s="295">
        <v>2.5</v>
      </c>
      <c r="G222" s="245">
        <v>0.16599263456225721</v>
      </c>
    </row>
    <row r="223" spans="2:12" x14ac:dyDescent="0.15">
      <c r="B223" s="237" t="s">
        <v>293</v>
      </c>
      <c r="C223" s="237">
        <v>25</v>
      </c>
      <c r="D223" s="295">
        <v>2.5</v>
      </c>
      <c r="E223" s="237">
        <v>125</v>
      </c>
      <c r="F223" s="237">
        <v>2.5</v>
      </c>
      <c r="G223" s="245">
        <v>0.17500531653686163</v>
      </c>
    </row>
    <row r="224" spans="2:12" x14ac:dyDescent="0.15">
      <c r="B224" s="237"/>
      <c r="C224" s="237"/>
      <c r="D224" s="295"/>
      <c r="E224" s="237"/>
      <c r="F224" s="237"/>
      <c r="G224" s="245"/>
    </row>
    <row r="225" spans="2:12" x14ac:dyDescent="0.15">
      <c r="B225" s="237" t="s">
        <v>294</v>
      </c>
      <c r="C225" s="237">
        <v>15</v>
      </c>
      <c r="D225" s="295">
        <v>1</v>
      </c>
      <c r="E225" s="237">
        <v>110</v>
      </c>
      <c r="F225" s="237">
        <v>2.5</v>
      </c>
      <c r="G225" s="245">
        <v>0.13522010622391101</v>
      </c>
    </row>
    <row r="226" spans="2:12" x14ac:dyDescent="0.15">
      <c r="B226" s="237" t="s">
        <v>295</v>
      </c>
      <c r="C226" s="237">
        <v>18</v>
      </c>
      <c r="D226" s="295">
        <v>1</v>
      </c>
      <c r="E226" s="237">
        <v>110</v>
      </c>
      <c r="F226" s="237">
        <v>2.5</v>
      </c>
      <c r="G226" s="245">
        <v>0.15296308683185755</v>
      </c>
    </row>
    <row r="227" spans="2:12" x14ac:dyDescent="0.15">
      <c r="B227" s="237" t="s">
        <v>296</v>
      </c>
      <c r="C227" s="237">
        <v>22</v>
      </c>
      <c r="D227" s="295">
        <v>1</v>
      </c>
      <c r="E227" s="237">
        <v>110</v>
      </c>
      <c r="F227" s="237">
        <v>2.5</v>
      </c>
      <c r="G227" s="245">
        <v>0.18026093262754814</v>
      </c>
    </row>
    <row r="228" spans="2:12" x14ac:dyDescent="0.15">
      <c r="B228" s="241"/>
      <c r="C228" s="241"/>
      <c r="D228" s="238"/>
      <c r="E228" s="241"/>
      <c r="F228" s="241"/>
      <c r="G228" s="298"/>
    </row>
    <row r="230" spans="2:12" x14ac:dyDescent="0.15">
      <c r="B230" s="234" t="s">
        <v>255</v>
      </c>
      <c r="C230" s="235"/>
      <c r="D230" s="360" t="s">
        <v>297</v>
      </c>
      <c r="E230" s="361"/>
      <c r="F230" s="361"/>
      <c r="G230" s="362"/>
      <c r="H230" s="360" t="s">
        <v>298</v>
      </c>
      <c r="I230" s="361"/>
      <c r="J230" s="361"/>
      <c r="K230" s="362"/>
      <c r="L230" s="236" t="s">
        <v>199</v>
      </c>
    </row>
    <row r="231" spans="2:12" x14ac:dyDescent="0.15">
      <c r="B231" s="236" t="s">
        <v>250</v>
      </c>
      <c r="C231" s="236" t="s">
        <v>43</v>
      </c>
      <c r="D231" s="236" t="s">
        <v>43</v>
      </c>
      <c r="E231" s="358" t="s">
        <v>249</v>
      </c>
      <c r="F231" s="359"/>
      <c r="G231" s="236" t="s">
        <v>252</v>
      </c>
      <c r="H231" s="236" t="s">
        <v>43</v>
      </c>
      <c r="I231" s="358" t="s">
        <v>249</v>
      </c>
      <c r="J231" s="359"/>
      <c r="K231" s="237" t="s">
        <v>252</v>
      </c>
      <c r="L231" s="237" t="s">
        <v>281</v>
      </c>
    </row>
    <row r="232" spans="2:12" x14ac:dyDescent="0.15">
      <c r="B232" s="237" t="s">
        <v>246</v>
      </c>
      <c r="C232" s="237" t="s">
        <v>247</v>
      </c>
      <c r="D232" s="237" t="s">
        <v>248</v>
      </c>
      <c r="E232" s="236" t="s">
        <v>247</v>
      </c>
      <c r="F232" s="236" t="s">
        <v>248</v>
      </c>
      <c r="G232" s="237" t="s">
        <v>254</v>
      </c>
      <c r="H232" s="237" t="s">
        <v>248</v>
      </c>
      <c r="I232" s="236" t="s">
        <v>247</v>
      </c>
      <c r="J232" s="236" t="s">
        <v>248</v>
      </c>
      <c r="K232" s="237" t="s">
        <v>254</v>
      </c>
      <c r="L232" s="237" t="s">
        <v>279</v>
      </c>
    </row>
    <row r="233" spans="2:12" x14ac:dyDescent="0.15">
      <c r="B233" s="238"/>
      <c r="C233" s="238" t="s">
        <v>58</v>
      </c>
      <c r="D233" s="238" t="s">
        <v>58</v>
      </c>
      <c r="E233" s="238" t="s">
        <v>58</v>
      </c>
      <c r="F233" s="238" t="s">
        <v>58</v>
      </c>
      <c r="G233" s="238" t="s">
        <v>30</v>
      </c>
      <c r="H233" s="238" t="s">
        <v>58</v>
      </c>
      <c r="I233" s="238" t="s">
        <v>58</v>
      </c>
      <c r="J233" s="238" t="s">
        <v>58</v>
      </c>
      <c r="K233" s="238" t="s">
        <v>30</v>
      </c>
      <c r="L233" s="238"/>
    </row>
    <row r="234" spans="2:12" x14ac:dyDescent="0.15">
      <c r="B234" s="243"/>
      <c r="C234" s="243"/>
      <c r="D234" s="243"/>
      <c r="E234" s="243"/>
      <c r="F234" s="243"/>
      <c r="G234" s="243"/>
      <c r="H234" s="243"/>
      <c r="I234" s="243"/>
      <c r="J234" s="243"/>
      <c r="K234" s="243"/>
      <c r="L234" s="237"/>
    </row>
    <row r="235" spans="2:12" x14ac:dyDescent="0.15">
      <c r="B235" s="237">
        <v>20</v>
      </c>
      <c r="C235" s="242">
        <v>26.9</v>
      </c>
      <c r="D235" s="242">
        <v>2.6</v>
      </c>
      <c r="E235" s="244">
        <v>160</v>
      </c>
      <c r="F235" s="242">
        <v>3</v>
      </c>
      <c r="G235" s="245">
        <v>0.15006105419429713</v>
      </c>
      <c r="H235" s="242"/>
      <c r="I235" s="244"/>
      <c r="J235" s="242"/>
      <c r="K235" s="245"/>
      <c r="L235" s="261">
        <f t="shared" ref="L235:L244" si="18">G235/G202</f>
        <v>0.87421357256987431</v>
      </c>
    </row>
    <row r="236" spans="2:12" x14ac:dyDescent="0.15">
      <c r="B236" s="237">
        <v>25</v>
      </c>
      <c r="C236" s="242">
        <v>33.700000000000003</v>
      </c>
      <c r="D236" s="242">
        <v>3.2</v>
      </c>
      <c r="E236" s="244">
        <v>180</v>
      </c>
      <c r="F236" s="242">
        <v>3</v>
      </c>
      <c r="G236" s="245">
        <v>0.15986689079137434</v>
      </c>
      <c r="H236" s="242"/>
      <c r="I236" s="244"/>
      <c r="J236" s="242"/>
      <c r="K236" s="245"/>
      <c r="L236" s="261">
        <f t="shared" si="18"/>
        <v>0.88183036504289669</v>
      </c>
    </row>
    <row r="237" spans="2:12" x14ac:dyDescent="0.15">
      <c r="B237" s="237">
        <v>32</v>
      </c>
      <c r="C237" s="242">
        <v>42.4</v>
      </c>
      <c r="D237" s="242">
        <v>3.2</v>
      </c>
      <c r="E237" s="244">
        <v>200</v>
      </c>
      <c r="F237" s="242">
        <v>3.2</v>
      </c>
      <c r="G237" s="245">
        <v>0.17564075042651078</v>
      </c>
      <c r="H237" s="242"/>
      <c r="I237" s="244"/>
      <c r="J237" s="242"/>
      <c r="K237" s="245"/>
      <c r="L237" s="261">
        <f t="shared" si="18"/>
        <v>0.88520781691865214</v>
      </c>
    </row>
    <row r="238" spans="2:12" x14ac:dyDescent="0.15">
      <c r="B238" s="237">
        <v>40</v>
      </c>
      <c r="C238" s="242">
        <v>48.3</v>
      </c>
      <c r="D238" s="242">
        <v>3.2</v>
      </c>
      <c r="E238" s="244">
        <v>200</v>
      </c>
      <c r="F238" s="242">
        <v>3.2</v>
      </c>
      <c r="G238" s="245">
        <v>0.20059767215309668</v>
      </c>
      <c r="H238" s="242"/>
      <c r="I238" s="244"/>
      <c r="J238" s="242"/>
      <c r="K238" s="245"/>
      <c r="L238" s="261">
        <f t="shared" si="18"/>
        <v>0.86514927220490123</v>
      </c>
    </row>
    <row r="239" spans="2:12" x14ac:dyDescent="0.15">
      <c r="B239" s="237">
        <v>50</v>
      </c>
      <c r="C239" s="242">
        <v>60.3</v>
      </c>
      <c r="D239" s="242">
        <v>3.2</v>
      </c>
      <c r="E239" s="244">
        <v>250</v>
      </c>
      <c r="F239" s="242">
        <v>3.6</v>
      </c>
      <c r="G239" s="245">
        <v>0.19561967201044714</v>
      </c>
      <c r="H239" s="242"/>
      <c r="I239" s="244"/>
      <c r="J239" s="242"/>
      <c r="K239" s="245"/>
      <c r="L239" s="261">
        <f t="shared" si="18"/>
        <v>0.86983947276514495</v>
      </c>
    </row>
    <row r="240" spans="2:12" x14ac:dyDescent="0.15">
      <c r="B240" s="237">
        <v>65</v>
      </c>
      <c r="C240" s="242">
        <v>76.099999999999994</v>
      </c>
      <c r="D240" s="242">
        <v>3.2</v>
      </c>
      <c r="E240" s="244">
        <v>280</v>
      </c>
      <c r="F240" s="242">
        <v>3.9</v>
      </c>
      <c r="G240" s="245">
        <v>0.2224996970075673</v>
      </c>
      <c r="H240" s="242"/>
      <c r="I240" s="244"/>
      <c r="J240" s="242"/>
      <c r="K240" s="245"/>
      <c r="L240" s="261">
        <f t="shared" si="18"/>
        <v>0.83668304601223653</v>
      </c>
    </row>
    <row r="241" spans="2:12" x14ac:dyDescent="0.15">
      <c r="B241" s="237">
        <v>80</v>
      </c>
      <c r="C241" s="242">
        <v>88.9</v>
      </c>
      <c r="D241" s="242">
        <v>3.2</v>
      </c>
      <c r="E241" s="244">
        <v>315</v>
      </c>
      <c r="F241" s="242">
        <v>4.0999999999999996</v>
      </c>
      <c r="G241" s="245">
        <v>0.23709414541917431</v>
      </c>
      <c r="H241" s="242"/>
      <c r="I241" s="244"/>
      <c r="J241" s="242"/>
      <c r="K241" s="245"/>
      <c r="L241" s="261">
        <f t="shared" si="18"/>
        <v>0.81342553471032886</v>
      </c>
    </row>
    <row r="242" spans="2:12" x14ac:dyDescent="0.15">
      <c r="B242" s="237">
        <v>100</v>
      </c>
      <c r="C242" s="242">
        <v>114.3</v>
      </c>
      <c r="D242" s="242">
        <v>3.6</v>
      </c>
      <c r="E242" s="244">
        <v>400</v>
      </c>
      <c r="F242" s="242">
        <v>4.8</v>
      </c>
      <c r="G242" s="245">
        <v>0.23450082235552314</v>
      </c>
      <c r="H242" s="242"/>
      <c r="I242" s="244"/>
      <c r="J242" s="242"/>
      <c r="K242" s="245"/>
      <c r="L242" s="261">
        <f t="shared" si="18"/>
        <v>0.8159058174202144</v>
      </c>
    </row>
    <row r="243" spans="2:12" x14ac:dyDescent="0.15">
      <c r="B243" s="237">
        <v>125</v>
      </c>
      <c r="C243" s="242">
        <v>139.69999999999999</v>
      </c>
      <c r="D243" s="242">
        <v>3.6</v>
      </c>
      <c r="E243" s="244">
        <v>500</v>
      </c>
      <c r="F243" s="242">
        <v>5.6</v>
      </c>
      <c r="G243" s="245">
        <v>0.22671102990299616</v>
      </c>
      <c r="H243" s="242"/>
      <c r="I243" s="244"/>
      <c r="J243" s="242"/>
      <c r="K243" s="245"/>
      <c r="L243" s="261">
        <f t="shared" si="18"/>
        <v>0.80948601273792398</v>
      </c>
    </row>
    <row r="244" spans="2:12" x14ac:dyDescent="0.15">
      <c r="B244" s="237">
        <v>150</v>
      </c>
      <c r="C244" s="242">
        <v>168.3</v>
      </c>
      <c r="D244" s="242">
        <v>4</v>
      </c>
      <c r="E244" s="244">
        <v>560</v>
      </c>
      <c r="F244" s="242">
        <v>6</v>
      </c>
      <c r="G244" s="245">
        <v>0.25700622545976187</v>
      </c>
      <c r="H244" s="242"/>
      <c r="I244" s="244"/>
      <c r="J244" s="242"/>
      <c r="K244" s="245"/>
      <c r="L244" s="261">
        <f t="shared" si="18"/>
        <v>0.80288188845473585</v>
      </c>
    </row>
    <row r="245" spans="2:12" x14ac:dyDescent="0.15">
      <c r="B245" s="240">
        <v>175</v>
      </c>
      <c r="C245" s="242"/>
      <c r="D245" s="242"/>
      <c r="E245" s="244"/>
      <c r="F245" s="242"/>
      <c r="G245" s="245"/>
      <c r="H245" s="242"/>
      <c r="I245" s="244"/>
      <c r="J245" s="242"/>
      <c r="K245" s="245"/>
      <c r="L245" s="261">
        <f>(L244+L246)/2</f>
        <v>0.80335719688324769</v>
      </c>
    </row>
    <row r="246" spans="2:12" x14ac:dyDescent="0.15">
      <c r="B246" s="237">
        <v>200</v>
      </c>
      <c r="C246" s="242">
        <v>219.1</v>
      </c>
      <c r="D246" s="242">
        <v>4.5</v>
      </c>
      <c r="E246" s="244">
        <v>710</v>
      </c>
      <c r="F246" s="242">
        <v>7.2</v>
      </c>
      <c r="G246" s="245">
        <v>0.26446722658537403</v>
      </c>
      <c r="H246" s="242"/>
      <c r="I246" s="244"/>
      <c r="J246" s="242"/>
      <c r="K246" s="245"/>
      <c r="L246" s="261">
        <f>G246/G213</f>
        <v>0.80383250531175954</v>
      </c>
    </row>
    <row r="247" spans="2:12" x14ac:dyDescent="0.15">
      <c r="B247" s="241"/>
      <c r="C247" s="241"/>
      <c r="D247" s="241"/>
      <c r="E247" s="241"/>
      <c r="F247" s="241"/>
      <c r="G247" s="241"/>
      <c r="H247" s="241"/>
      <c r="I247" s="241"/>
      <c r="J247" s="241"/>
      <c r="K247" s="241"/>
      <c r="L247" s="238"/>
    </row>
    <row r="249" spans="2:12" x14ac:dyDescent="0.15">
      <c r="B249" s="234" t="s">
        <v>255</v>
      </c>
      <c r="C249" s="294"/>
      <c r="D249" s="360" t="s">
        <v>298</v>
      </c>
      <c r="E249" s="361"/>
      <c r="F249" s="361"/>
      <c r="G249" s="362"/>
    </row>
    <row r="250" spans="2:12" x14ac:dyDescent="0.15">
      <c r="B250" s="296"/>
      <c r="C250" s="358" t="s">
        <v>290</v>
      </c>
      <c r="D250" s="359"/>
      <c r="E250" s="358" t="s">
        <v>249</v>
      </c>
      <c r="F250" s="359"/>
      <c r="G250" s="236" t="s">
        <v>252</v>
      </c>
    </row>
    <row r="251" spans="2:12" x14ac:dyDescent="0.15">
      <c r="B251" s="237" t="s">
        <v>250</v>
      </c>
      <c r="C251" s="237" t="s">
        <v>247</v>
      </c>
      <c r="D251" s="237" t="s">
        <v>248</v>
      </c>
      <c r="E251" s="236" t="s">
        <v>247</v>
      </c>
      <c r="F251" s="236" t="s">
        <v>248</v>
      </c>
      <c r="G251" s="237" t="s">
        <v>254</v>
      </c>
    </row>
    <row r="252" spans="2:12" x14ac:dyDescent="0.15">
      <c r="B252" s="238"/>
      <c r="C252" s="238" t="s">
        <v>58</v>
      </c>
      <c r="D252" s="238" t="s">
        <v>58</v>
      </c>
      <c r="E252" s="238" t="s">
        <v>58</v>
      </c>
      <c r="F252" s="238" t="s">
        <v>58</v>
      </c>
      <c r="G252" s="238" t="s">
        <v>30</v>
      </c>
    </row>
    <row r="253" spans="2:12" x14ac:dyDescent="0.15">
      <c r="B253" s="243"/>
      <c r="C253" s="243"/>
      <c r="D253" s="236"/>
      <c r="E253" s="243"/>
      <c r="F253" s="243"/>
      <c r="G253" s="297"/>
    </row>
    <row r="254" spans="2:12" x14ac:dyDescent="0.15">
      <c r="B254" s="237" t="s">
        <v>291</v>
      </c>
      <c r="C254" s="237">
        <v>16</v>
      </c>
      <c r="D254" s="295"/>
      <c r="E254" s="237"/>
      <c r="F254" s="295"/>
      <c r="G254" s="245"/>
    </row>
    <row r="255" spans="2:12" x14ac:dyDescent="0.15">
      <c r="B255" s="237" t="s">
        <v>292</v>
      </c>
      <c r="C255" s="237">
        <v>20</v>
      </c>
      <c r="D255" s="295"/>
      <c r="E255" s="237"/>
      <c r="F255" s="295"/>
      <c r="G255" s="245"/>
    </row>
    <row r="256" spans="2:12" x14ac:dyDescent="0.15">
      <c r="B256" s="237" t="s">
        <v>293</v>
      </c>
      <c r="C256" s="237">
        <v>25</v>
      </c>
      <c r="D256" s="295"/>
      <c r="E256" s="237"/>
      <c r="F256" s="237"/>
      <c r="G256" s="245"/>
    </row>
    <row r="257" spans="2:7" x14ac:dyDescent="0.15">
      <c r="B257" s="237"/>
      <c r="C257" s="237"/>
      <c r="D257" s="295"/>
      <c r="E257" s="237"/>
      <c r="F257" s="237"/>
      <c r="G257" s="245"/>
    </row>
    <row r="258" spans="2:7" x14ac:dyDescent="0.15">
      <c r="B258" s="237" t="s">
        <v>294</v>
      </c>
      <c r="C258" s="237">
        <v>15</v>
      </c>
      <c r="D258" s="295"/>
      <c r="E258" s="237"/>
      <c r="F258" s="237"/>
      <c r="G258" s="245"/>
    </row>
    <row r="259" spans="2:7" x14ac:dyDescent="0.15">
      <c r="B259" s="237" t="s">
        <v>295</v>
      </c>
      <c r="C259" s="237">
        <v>18</v>
      </c>
      <c r="D259" s="295"/>
      <c r="E259" s="237"/>
      <c r="F259" s="237"/>
      <c r="G259" s="245"/>
    </row>
    <row r="260" spans="2:7" x14ac:dyDescent="0.15">
      <c r="B260" s="237" t="s">
        <v>296</v>
      </c>
      <c r="C260" s="237">
        <v>22</v>
      </c>
      <c r="D260" s="295"/>
      <c r="E260" s="237"/>
      <c r="F260" s="237"/>
      <c r="G260" s="245"/>
    </row>
    <row r="261" spans="2:7" x14ac:dyDescent="0.15">
      <c r="B261" s="241"/>
      <c r="C261" s="241"/>
      <c r="D261" s="238"/>
      <c r="E261" s="241"/>
      <c r="F261" s="241"/>
      <c r="G261" s="298"/>
    </row>
  </sheetData>
  <mergeCells count="44">
    <mergeCell ref="D216:G216"/>
    <mergeCell ref="C217:D217"/>
    <mergeCell ref="E217:F217"/>
    <mergeCell ref="D249:G249"/>
    <mergeCell ref="C250:D250"/>
    <mergeCell ref="E250:F250"/>
    <mergeCell ref="D230:G230"/>
    <mergeCell ref="E231:F231"/>
    <mergeCell ref="D150:G150"/>
    <mergeCell ref="C151:D151"/>
    <mergeCell ref="E151:F151"/>
    <mergeCell ref="D183:G183"/>
    <mergeCell ref="C184:D184"/>
    <mergeCell ref="E184:F184"/>
    <mergeCell ref="F10:H10"/>
    <mergeCell ref="H230:K230"/>
    <mergeCell ref="I231:J231"/>
    <mergeCell ref="D197:G197"/>
    <mergeCell ref="H197:K197"/>
    <mergeCell ref="E198:F198"/>
    <mergeCell ref="I198:J198"/>
    <mergeCell ref="C10:E10"/>
    <mergeCell ref="D164:G164"/>
    <mergeCell ref="H164:K164"/>
    <mergeCell ref="E165:F165"/>
    <mergeCell ref="I165:J165"/>
    <mergeCell ref="E85:F85"/>
    <mergeCell ref="I85:J85"/>
    <mergeCell ref="D124:G124"/>
    <mergeCell ref="H124:K124"/>
    <mergeCell ref="E125:F125"/>
    <mergeCell ref="I125:J125"/>
    <mergeCell ref="D44:G44"/>
    <mergeCell ref="E45:F45"/>
    <mergeCell ref="H44:K44"/>
    <mergeCell ref="I45:J45"/>
    <mergeCell ref="D84:G84"/>
    <mergeCell ref="H84:K84"/>
    <mergeCell ref="D70:G70"/>
    <mergeCell ref="E71:F71"/>
    <mergeCell ref="C71:D71"/>
    <mergeCell ref="D110:G110"/>
    <mergeCell ref="C111:D111"/>
    <mergeCell ref="E111:F111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AU82"/>
  <sheetViews>
    <sheetView workbookViewId="0"/>
  </sheetViews>
  <sheetFormatPr defaultRowHeight="12.75" x14ac:dyDescent="0.2"/>
  <cols>
    <col min="1" max="1" width="1.125" style="35" customWidth="1"/>
    <col min="2" max="2" width="10.125" style="35" customWidth="1"/>
    <col min="3" max="3" width="9" style="35"/>
    <col min="4" max="6" width="9" style="35" customWidth="1"/>
    <col min="7" max="7" width="10.75" style="35" bestFit="1" customWidth="1"/>
    <col min="8" max="8" width="8.5" style="35" customWidth="1"/>
    <col min="9" max="9" width="12.75" style="35" customWidth="1"/>
    <col min="10" max="10" width="12.875" style="35" customWidth="1"/>
    <col min="11" max="16" width="9" style="35" customWidth="1"/>
    <col min="17" max="17" width="7" style="35" customWidth="1"/>
    <col min="18" max="18" width="8.25" style="35" customWidth="1"/>
    <col min="19" max="28" width="7" style="35" customWidth="1"/>
    <col min="29" max="29" width="9.125" style="35" customWidth="1"/>
    <col min="30" max="30" width="8.375" style="35" customWidth="1"/>
    <col min="31" max="33" width="7" style="35" customWidth="1"/>
    <col min="34" max="35" width="9.125" style="35" customWidth="1"/>
    <col min="36" max="49" width="7" style="35" customWidth="1"/>
    <col min="50" max="16384" width="9" style="35"/>
  </cols>
  <sheetData>
    <row r="1" spans="2:47" ht="18.75" x14ac:dyDescent="0.3">
      <c r="B1" s="24" t="s">
        <v>100</v>
      </c>
      <c r="C1" s="24"/>
      <c r="D1" s="24"/>
      <c r="E1" s="24"/>
      <c r="F1" s="24"/>
      <c r="G1" s="24"/>
      <c r="H1" s="24"/>
      <c r="W1" s="35" t="s">
        <v>101</v>
      </c>
    </row>
    <row r="2" spans="2:47" ht="15.75" x14ac:dyDescent="0.25">
      <c r="B2" s="27" t="s">
        <v>102</v>
      </c>
      <c r="C2" s="27"/>
      <c r="D2" s="97"/>
      <c r="E2" s="97"/>
      <c r="F2" s="29"/>
      <c r="G2" s="29"/>
      <c r="H2" s="29"/>
      <c r="V2" s="35">
        <v>1</v>
      </c>
      <c r="W2" s="35" t="s">
        <v>103</v>
      </c>
      <c r="Z2" s="35">
        <v>1</v>
      </c>
      <c r="AA2" s="98" t="str">
        <f>IF(W6=1,+AD2,AG2)</f>
        <v>Normal isoleringstykkelse</v>
      </c>
      <c r="AD2" s="98" t="s">
        <v>104</v>
      </c>
      <c r="AG2" s="98" t="s">
        <v>104</v>
      </c>
    </row>
    <row r="3" spans="2:47" x14ac:dyDescent="0.2">
      <c r="B3" s="32" t="s">
        <v>16</v>
      </c>
      <c r="C3" s="33"/>
      <c r="D3" s="33"/>
      <c r="E3" s="32" t="s">
        <v>17</v>
      </c>
      <c r="F3" s="33"/>
      <c r="G3" s="33"/>
      <c r="R3" s="33" t="s">
        <v>105</v>
      </c>
      <c r="S3" s="30">
        <v>60</v>
      </c>
      <c r="T3" s="37" t="s">
        <v>30</v>
      </c>
      <c r="V3" s="35">
        <v>2</v>
      </c>
      <c r="W3" s="35" t="s">
        <v>106</v>
      </c>
      <c r="Z3" s="35">
        <v>2</v>
      </c>
      <c r="AA3" s="98" t="str">
        <f>IF(W6=1,+AD3,AG3)</f>
        <v>Ekstra isolereingstykkelse</v>
      </c>
      <c r="AD3" s="98" t="s">
        <v>104</v>
      </c>
      <c r="AG3" s="98" t="s">
        <v>107</v>
      </c>
    </row>
    <row r="4" spans="2:47" ht="15.75" customHeight="1" x14ac:dyDescent="0.2">
      <c r="B4" s="33" t="s">
        <v>22</v>
      </c>
      <c r="C4" s="29">
        <v>80</v>
      </c>
      <c r="D4" s="36" t="s">
        <v>108</v>
      </c>
      <c r="E4" s="33" t="s">
        <v>24</v>
      </c>
      <c r="F4" s="29">
        <v>0.8</v>
      </c>
      <c r="G4" s="37" t="s">
        <v>25</v>
      </c>
      <c r="R4" s="33" t="s">
        <v>109</v>
      </c>
      <c r="S4" s="30">
        <v>0.4</v>
      </c>
      <c r="T4" s="37" t="s">
        <v>30</v>
      </c>
      <c r="V4" s="35">
        <v>3</v>
      </c>
      <c r="W4" s="35" t="s">
        <v>110</v>
      </c>
      <c r="Z4" s="35">
        <v>3</v>
      </c>
      <c r="AA4" s="98" t="str">
        <f>IF(W6=1,+AD4,AG4)</f>
        <v>Ekstra-ekstra isoleringstykkelse</v>
      </c>
      <c r="AD4" s="98" t="s">
        <v>104</v>
      </c>
      <c r="AG4" s="98" t="s">
        <v>111</v>
      </c>
    </row>
    <row r="5" spans="2:47" ht="15.75" customHeight="1" x14ac:dyDescent="0.25">
      <c r="B5" s="33" t="s">
        <v>28</v>
      </c>
      <c r="C5" s="29">
        <v>40</v>
      </c>
      <c r="D5" s="36" t="s">
        <v>108</v>
      </c>
      <c r="E5" s="38" t="s">
        <v>29</v>
      </c>
      <c r="F5" s="29">
        <v>1.6</v>
      </c>
      <c r="G5" s="37" t="s">
        <v>30</v>
      </c>
      <c r="V5" s="35">
        <v>4</v>
      </c>
      <c r="W5" s="35" t="s">
        <v>112</v>
      </c>
    </row>
    <row r="6" spans="2:47" ht="15.75" customHeight="1" x14ac:dyDescent="0.2">
      <c r="B6" s="33" t="s">
        <v>33</v>
      </c>
      <c r="C6" s="29">
        <v>8</v>
      </c>
      <c r="D6" s="36" t="s">
        <v>108</v>
      </c>
      <c r="E6" s="36"/>
      <c r="I6" s="77"/>
      <c r="J6" s="77"/>
      <c r="K6" s="77"/>
      <c r="W6" s="77">
        <v>4</v>
      </c>
      <c r="X6" s="77"/>
      <c r="Y6" s="77"/>
      <c r="Z6" s="77"/>
      <c r="AA6" s="77">
        <v>1</v>
      </c>
      <c r="AB6" s="77"/>
      <c r="AC6" s="45" t="s">
        <v>35</v>
      </c>
      <c r="AD6" s="45"/>
      <c r="AE6" s="45"/>
      <c r="AF6" s="45"/>
      <c r="AG6" s="45"/>
      <c r="AH6" s="46" t="s">
        <v>36</v>
      </c>
      <c r="AI6" s="46"/>
      <c r="AJ6" s="46"/>
      <c r="AM6" s="35" t="s">
        <v>113</v>
      </c>
      <c r="AR6" s="35" t="s">
        <v>114</v>
      </c>
      <c r="AS6" s="35" t="s">
        <v>115</v>
      </c>
      <c r="AT6" s="35" t="s">
        <v>116</v>
      </c>
      <c r="AU6" s="35" t="s">
        <v>117</v>
      </c>
    </row>
    <row r="7" spans="2:47" ht="15.75" customHeight="1" thickBot="1" x14ac:dyDescent="0.25">
      <c r="I7" s="77"/>
      <c r="J7" s="77"/>
      <c r="K7" s="77"/>
      <c r="V7" s="48"/>
      <c r="W7" s="48" t="s">
        <v>38</v>
      </c>
      <c r="X7" s="48" t="s">
        <v>39</v>
      </c>
      <c r="Y7" s="48" t="s">
        <v>40</v>
      </c>
      <c r="Z7" s="49" t="s">
        <v>41</v>
      </c>
      <c r="AA7" s="50"/>
      <c r="AB7" s="51" t="s">
        <v>42</v>
      </c>
      <c r="AC7" s="52" t="s">
        <v>43</v>
      </c>
      <c r="AD7" s="52" t="s">
        <v>44</v>
      </c>
      <c r="AE7" s="52" t="s">
        <v>26</v>
      </c>
      <c r="AF7" s="52" t="s">
        <v>31</v>
      </c>
      <c r="AG7" s="52" t="s">
        <v>45</v>
      </c>
      <c r="AH7" s="52" t="s">
        <v>46</v>
      </c>
      <c r="AI7" s="52" t="s">
        <v>47</v>
      </c>
      <c r="AJ7" s="52" t="s">
        <v>48</v>
      </c>
      <c r="AR7" s="94" t="s">
        <v>118</v>
      </c>
      <c r="AS7" s="94"/>
      <c r="AT7" s="94"/>
      <c r="AU7" s="94"/>
    </row>
    <row r="8" spans="2:47" ht="25.5" x14ac:dyDescent="0.2">
      <c r="B8" s="99" t="s">
        <v>49</v>
      </c>
      <c r="C8" s="100" t="s">
        <v>50</v>
      </c>
      <c r="D8" s="363" t="s">
        <v>242</v>
      </c>
      <c r="E8" s="364"/>
      <c r="F8" s="365"/>
      <c r="I8" s="77"/>
      <c r="J8" s="77"/>
      <c r="K8" s="77"/>
      <c r="S8" s="101" t="s">
        <v>119</v>
      </c>
      <c r="U8" s="35" t="s">
        <v>120</v>
      </c>
      <c r="V8" s="48"/>
      <c r="W8" s="48" t="s">
        <v>25</v>
      </c>
      <c r="X8" s="48" t="s">
        <v>25</v>
      </c>
      <c r="Y8" s="48" t="s">
        <v>25</v>
      </c>
      <c r="Z8" s="49" t="s">
        <v>25</v>
      </c>
      <c r="AA8" s="48"/>
      <c r="AB8" s="42"/>
      <c r="AC8" s="42"/>
      <c r="AD8" s="56"/>
      <c r="AE8" s="56"/>
      <c r="AF8" s="56"/>
      <c r="AM8" s="102" t="s">
        <v>50</v>
      </c>
      <c r="AN8" s="103" t="s">
        <v>121</v>
      </c>
      <c r="AO8" s="103"/>
      <c r="AP8" s="103"/>
      <c r="AQ8" s="103"/>
      <c r="AR8" s="104">
        <v>1</v>
      </c>
      <c r="AS8" s="104">
        <v>2</v>
      </c>
      <c r="AT8" s="104">
        <v>3</v>
      </c>
      <c r="AU8" s="104">
        <v>4</v>
      </c>
    </row>
    <row r="9" spans="2:47" ht="13.5" thickBot="1" x14ac:dyDescent="0.25">
      <c r="B9" s="105" t="s">
        <v>57</v>
      </c>
      <c r="C9" s="106"/>
      <c r="D9" s="107" t="s">
        <v>59</v>
      </c>
      <c r="E9" s="102" t="s">
        <v>30</v>
      </c>
      <c r="F9" s="108" t="s">
        <v>60</v>
      </c>
      <c r="I9" s="77"/>
      <c r="J9" s="77"/>
      <c r="K9" s="77"/>
      <c r="V9" s="48"/>
      <c r="W9" s="48"/>
      <c r="X9" s="48"/>
      <c r="Y9" s="48"/>
      <c r="Z9" s="49"/>
      <c r="AA9" s="48"/>
      <c r="AB9" s="42"/>
      <c r="AC9" s="42"/>
      <c r="AD9" s="56"/>
      <c r="AE9" s="56"/>
      <c r="AF9" s="56"/>
      <c r="AM9" s="102"/>
    </row>
    <row r="10" spans="2:47" ht="14.1" customHeight="1" x14ac:dyDescent="0.2">
      <c r="B10" s="218">
        <v>100</v>
      </c>
      <c r="C10" s="209" t="s">
        <v>122</v>
      </c>
      <c r="D10" s="210">
        <f>ROUND(IF($W$6=1,+AJ10,IF($AA$6=1,AJ10,IF($AA$6=2,AJ36,AJ63))),1)</f>
        <v>25.1</v>
      </c>
      <c r="E10" s="211">
        <f>D10*2/($C$4+$C$5-2*$C$6)</f>
        <v>0.4826923076923077</v>
      </c>
      <c r="F10" s="212">
        <f>IF(D10&lt;&gt;"",+D10*B10/1000,0)</f>
        <v>2.5099999999999998</v>
      </c>
      <c r="I10" s="77"/>
      <c r="J10" s="77"/>
      <c r="K10" s="77"/>
      <c r="S10" s="109">
        <f>IF($W$6=1,+AR10,IF($W$6=2,+AS10,IF($W$6=3,+AT10,AU10)))</f>
        <v>3.6999999999999998E-2</v>
      </c>
      <c r="U10" s="35">
        <v>0.1</v>
      </c>
      <c r="V10" s="31" t="s">
        <v>122</v>
      </c>
      <c r="W10" s="67">
        <v>2.1000000000000001E-2</v>
      </c>
      <c r="X10" s="67">
        <v>2.5000000000000001E-2</v>
      </c>
      <c r="Y10" s="68">
        <v>6.3E-2</v>
      </c>
      <c r="Z10" s="69">
        <v>2.2000000000000001E-3</v>
      </c>
      <c r="AA10" s="69"/>
      <c r="AB10" s="70">
        <v>5.8599999999999999E-2</v>
      </c>
      <c r="AC10" s="71">
        <v>4.6248672348177169E-4</v>
      </c>
      <c r="AD10" s="71">
        <v>3.4763474423099945</v>
      </c>
      <c r="AE10" s="71">
        <v>2.8807056560084528E-2</v>
      </c>
      <c r="AF10" s="71">
        <v>0.40683274446765766</v>
      </c>
      <c r="AG10" s="72">
        <v>0.23151164275131861</v>
      </c>
      <c r="AH10" s="73">
        <v>17.981777068621362</v>
      </c>
      <c r="AI10" s="73">
        <v>7.1149819606295388</v>
      </c>
      <c r="AJ10" s="73">
        <v>25.096759029250901</v>
      </c>
      <c r="AM10" s="102" t="s">
        <v>122</v>
      </c>
      <c r="AN10" s="35">
        <v>25</v>
      </c>
      <c r="AO10" s="35">
        <v>2</v>
      </c>
      <c r="AP10" s="35">
        <v>63</v>
      </c>
      <c r="AQ10" s="35">
        <v>2.2000000000000002</v>
      </c>
      <c r="AS10" s="35">
        <v>3.6999999999999998E-2</v>
      </c>
      <c r="AT10" s="35">
        <v>3.9E-2</v>
      </c>
      <c r="AU10" s="35">
        <v>3.6999999999999998E-2</v>
      </c>
    </row>
    <row r="11" spans="2:47" ht="14.1" customHeight="1" x14ac:dyDescent="0.2">
      <c r="B11" s="219">
        <v>100</v>
      </c>
      <c r="C11" s="213" t="s">
        <v>61</v>
      </c>
      <c r="D11" s="214">
        <f t="shared" ref="D11:D29" si="0">ROUND(IF($W$6=1,+AJ11,IF($AA$6=1,AJ11,IF($AA$6=2,AJ37,AJ64))),1)</f>
        <v>19.8</v>
      </c>
      <c r="E11" s="215">
        <f t="shared" ref="E11:E29" si="1">D11*2/($C$4+$C$5-2*$C$6)</f>
        <v>0.3807692307692308</v>
      </c>
      <c r="F11" s="216">
        <f t="shared" ref="F11:F29" si="2">IF(D11&lt;&gt;"",+D11*B11/1000,0)</f>
        <v>1.98</v>
      </c>
      <c r="H11" s="226"/>
      <c r="S11" s="109">
        <f>IF($W$6=1,+AR11,IF($W$6=2,+AS11,IF($W$6=3,+AT11,AU11)))</f>
        <v>3.6999999999999998E-2</v>
      </c>
      <c r="U11" s="35">
        <v>0.15</v>
      </c>
      <c r="V11" s="31" t="s">
        <v>61</v>
      </c>
      <c r="W11" s="67">
        <v>2.1700000000000001E-2</v>
      </c>
      <c r="X11" s="67">
        <v>2.69E-2</v>
      </c>
      <c r="Y11" s="68">
        <v>0.09</v>
      </c>
      <c r="Z11" s="69">
        <v>3.0000000000000001E-3</v>
      </c>
      <c r="AA11" s="69"/>
      <c r="AB11" s="70">
        <v>8.3999999999999991E-2</v>
      </c>
      <c r="AC11" s="71">
        <v>5.6981190155233001E-4</v>
      </c>
      <c r="AD11" s="71">
        <v>4.6468775301057788</v>
      </c>
      <c r="AE11" s="71">
        <v>2.7451391338130508E-2</v>
      </c>
      <c r="AF11" s="71">
        <v>0.37274297389452721</v>
      </c>
      <c r="AG11" s="72">
        <v>0.1951466628121078</v>
      </c>
      <c r="AH11" s="73">
        <v>14.039977254575069</v>
      </c>
      <c r="AI11" s="73">
        <v>5.7967952144549093</v>
      </c>
      <c r="AJ11" s="73">
        <v>19.836772469029977</v>
      </c>
      <c r="AM11" s="30" t="s">
        <v>61</v>
      </c>
      <c r="AN11" s="110">
        <v>26.9</v>
      </c>
      <c r="AO11" s="110">
        <v>2.6</v>
      </c>
      <c r="AP11" s="110">
        <v>90</v>
      </c>
      <c r="AQ11" s="110">
        <v>3</v>
      </c>
      <c r="AR11" s="109">
        <v>5.3999999999999999E-2</v>
      </c>
      <c r="AS11" s="109">
        <v>3.6999999999999998E-2</v>
      </c>
      <c r="AT11" s="109">
        <v>3.9E-2</v>
      </c>
      <c r="AU11" s="109">
        <v>3.6999999999999998E-2</v>
      </c>
    </row>
    <row r="12" spans="2:47" ht="14.1" customHeight="1" x14ac:dyDescent="0.2">
      <c r="B12" s="219">
        <v>100</v>
      </c>
      <c r="C12" s="213" t="s">
        <v>62</v>
      </c>
      <c r="D12" s="214">
        <f t="shared" si="0"/>
        <v>24.1</v>
      </c>
      <c r="E12" s="215">
        <f t="shared" si="1"/>
        <v>0.46346153846153848</v>
      </c>
      <c r="F12" s="216">
        <f t="shared" si="2"/>
        <v>2.41</v>
      </c>
      <c r="H12" s="226"/>
      <c r="I12" s="104"/>
      <c r="J12" s="104"/>
      <c r="K12" s="104"/>
      <c r="L12" s="104"/>
      <c r="S12" s="109">
        <f t="shared" ref="S12:S29" si="3">IF($W$6=1,+AR12,IF($W$6=2,+AS12,IF($W$6=3,+AT12,AU12)))</f>
        <v>3.6999999999999998E-2</v>
      </c>
      <c r="U12" s="35">
        <v>0.15</v>
      </c>
      <c r="V12" s="31" t="s">
        <v>62</v>
      </c>
      <c r="W12" s="67">
        <v>2.8500000000000004E-2</v>
      </c>
      <c r="X12" s="67">
        <v>3.3700000000000001E-2</v>
      </c>
      <c r="Y12" s="68">
        <v>0.09</v>
      </c>
      <c r="Z12" s="69">
        <v>3.0000000000000001E-3</v>
      </c>
      <c r="AA12" s="69"/>
      <c r="AB12" s="70">
        <v>8.3999999999999991E-2</v>
      </c>
      <c r="AC12" s="71">
        <v>4.4455622928550625E-4</v>
      </c>
      <c r="AD12" s="71">
        <v>3.7271596753818899</v>
      </c>
      <c r="AE12" s="71">
        <v>2.7451391338130508E-2</v>
      </c>
      <c r="AF12" s="71">
        <v>0.37274297389452721</v>
      </c>
      <c r="AG12" s="72">
        <v>0.1951466628121078</v>
      </c>
      <c r="AH12" s="73">
        <v>17.114462882539286</v>
      </c>
      <c r="AI12" s="73">
        <v>6.9432093185371739</v>
      </c>
      <c r="AJ12" s="73">
        <v>24.057672201076461</v>
      </c>
      <c r="AM12" s="30" t="s">
        <v>62</v>
      </c>
      <c r="AN12" s="110">
        <v>33.700000000000003</v>
      </c>
      <c r="AO12" s="110">
        <v>2.6</v>
      </c>
      <c r="AP12" s="110">
        <v>90</v>
      </c>
      <c r="AQ12" s="110">
        <v>3</v>
      </c>
      <c r="AR12" s="109">
        <v>5.3999999999999999E-2</v>
      </c>
      <c r="AS12" s="109">
        <v>3.6999999999999998E-2</v>
      </c>
      <c r="AT12" s="109">
        <v>3.9E-2</v>
      </c>
      <c r="AU12" s="109">
        <v>3.6999999999999998E-2</v>
      </c>
    </row>
    <row r="13" spans="2:47" ht="14.1" customHeight="1" x14ac:dyDescent="0.2">
      <c r="B13" s="219">
        <v>100</v>
      </c>
      <c r="C13" s="213" t="s">
        <v>63</v>
      </c>
      <c r="D13" s="214">
        <f t="shared" si="0"/>
        <v>24.6</v>
      </c>
      <c r="E13" s="215">
        <f t="shared" si="1"/>
        <v>0.47307692307692312</v>
      </c>
      <c r="F13" s="216">
        <f t="shared" si="2"/>
        <v>2.46</v>
      </c>
      <c r="H13" s="226"/>
      <c r="S13" s="109">
        <f>IF($W$6=1,+AR13,IF($W$6=2,+AS13,IF($W$6=3,+AT13,AU13)))</f>
        <v>3.6999999999999998E-2</v>
      </c>
      <c r="U13" s="35">
        <v>0.15</v>
      </c>
      <c r="V13" s="31" t="s">
        <v>63</v>
      </c>
      <c r="W13" s="67">
        <v>3.7199999999999997E-2</v>
      </c>
      <c r="X13" s="67">
        <v>4.24E-2</v>
      </c>
      <c r="Y13" s="68">
        <v>0.11</v>
      </c>
      <c r="Z13" s="69">
        <v>3.0000000000000001E-3</v>
      </c>
      <c r="AA13" s="69"/>
      <c r="AB13" s="70">
        <v>0.104</v>
      </c>
      <c r="AC13" s="71">
        <v>3.4706282074609845E-4</v>
      </c>
      <c r="AD13" s="71">
        <v>3.6615534589871301</v>
      </c>
      <c r="AE13" s="71">
        <v>2.2317289682254007E-2</v>
      </c>
      <c r="AF13" s="71">
        <v>0.35379285748133793</v>
      </c>
      <c r="AG13" s="72">
        <v>0.1884985927891924</v>
      </c>
      <c r="AH13" s="73">
        <v>17.498760936570029</v>
      </c>
      <c r="AI13" s="73">
        <v>7.1078336688032309</v>
      </c>
      <c r="AJ13" s="73">
        <v>24.60659460537326</v>
      </c>
      <c r="AM13" s="30" t="s">
        <v>63</v>
      </c>
      <c r="AN13" s="110">
        <v>42.4</v>
      </c>
      <c r="AO13" s="110">
        <v>2.6</v>
      </c>
      <c r="AP13" s="110">
        <v>110</v>
      </c>
      <c r="AQ13" s="110">
        <v>3</v>
      </c>
      <c r="AR13" s="109">
        <v>5.3999999999999999E-2</v>
      </c>
      <c r="AS13" s="109">
        <v>3.6999999999999998E-2</v>
      </c>
      <c r="AT13" s="109">
        <v>3.9E-2</v>
      </c>
      <c r="AU13" s="109">
        <v>3.6999999999999998E-2</v>
      </c>
    </row>
    <row r="14" spans="2:47" ht="14.1" customHeight="1" x14ac:dyDescent="0.2">
      <c r="B14" s="219">
        <v>100</v>
      </c>
      <c r="C14" s="213" t="s">
        <v>64</v>
      </c>
      <c r="D14" s="214">
        <f t="shared" si="0"/>
        <v>27.5</v>
      </c>
      <c r="E14" s="215">
        <f t="shared" si="1"/>
        <v>0.52884615384615385</v>
      </c>
      <c r="F14" s="216">
        <f t="shared" si="2"/>
        <v>2.75</v>
      </c>
      <c r="H14" s="226"/>
      <c r="S14" s="109">
        <f t="shared" si="3"/>
        <v>3.5999999999999997E-2</v>
      </c>
      <c r="U14" s="35">
        <v>0.15</v>
      </c>
      <c r="V14" s="31" t="s">
        <v>64</v>
      </c>
      <c r="W14" s="67">
        <v>4.3099999999999992E-2</v>
      </c>
      <c r="X14" s="67">
        <v>4.8299999999999996E-2</v>
      </c>
      <c r="Y14" s="68">
        <v>0.11</v>
      </c>
      <c r="Z14" s="69">
        <v>3.0000000000000001E-3</v>
      </c>
      <c r="AA14" s="69"/>
      <c r="AB14" s="70">
        <v>0.104</v>
      </c>
      <c r="AC14" s="71">
        <v>3.0215184915487967E-4</v>
      </c>
      <c r="AD14" s="71">
        <v>3.2122465755272365</v>
      </c>
      <c r="AE14" s="71">
        <v>2.2317289682254007E-2</v>
      </c>
      <c r="AF14" s="71">
        <v>0.35379285748133793</v>
      </c>
      <c r="AG14" s="72">
        <v>0.1884985927891924</v>
      </c>
      <c r="AH14" s="73">
        <v>19.649042066005432</v>
      </c>
      <c r="AI14" s="73">
        <v>7.8848907656427825</v>
      </c>
      <c r="AJ14" s="73">
        <v>27.533932831648215</v>
      </c>
      <c r="AM14" s="30" t="s">
        <v>64</v>
      </c>
      <c r="AN14" s="110">
        <v>48.3</v>
      </c>
      <c r="AO14" s="110">
        <v>2.6</v>
      </c>
      <c r="AP14" s="110">
        <v>110</v>
      </c>
      <c r="AQ14" s="110">
        <v>3</v>
      </c>
      <c r="AR14" s="109">
        <v>5.3999999999999999E-2</v>
      </c>
      <c r="AS14" s="109">
        <v>3.5999999999999997E-2</v>
      </c>
      <c r="AT14" s="109">
        <v>3.7999999999999999E-2</v>
      </c>
      <c r="AU14" s="109">
        <v>3.5999999999999997E-2</v>
      </c>
    </row>
    <row r="15" spans="2:47" ht="14.1" customHeight="1" x14ac:dyDescent="0.2">
      <c r="B15" s="219">
        <v>100</v>
      </c>
      <c r="C15" s="213" t="s">
        <v>65</v>
      </c>
      <c r="D15" s="214">
        <f t="shared" si="0"/>
        <v>30</v>
      </c>
      <c r="E15" s="215">
        <f t="shared" si="1"/>
        <v>0.57692307692307687</v>
      </c>
      <c r="F15" s="216">
        <f t="shared" si="2"/>
        <v>3</v>
      </c>
      <c r="H15" s="226"/>
      <c r="I15" s="109"/>
      <c r="J15" s="109"/>
      <c r="K15" s="109"/>
      <c r="L15" s="109"/>
      <c r="S15" s="109">
        <f t="shared" si="3"/>
        <v>3.4000000000000002E-2</v>
      </c>
      <c r="U15" s="35">
        <v>0.15</v>
      </c>
      <c r="V15" s="31" t="s">
        <v>65</v>
      </c>
      <c r="W15" s="67">
        <v>5.45E-2</v>
      </c>
      <c r="X15" s="67">
        <v>6.0299999999999999E-2</v>
      </c>
      <c r="Y15" s="68">
        <v>0.125</v>
      </c>
      <c r="Z15" s="69">
        <v>3.0000000000000001E-3</v>
      </c>
      <c r="AA15" s="69"/>
      <c r="AB15" s="70">
        <v>0.11899999999999999</v>
      </c>
      <c r="AC15" s="71">
        <v>2.6825937567150272E-4</v>
      </c>
      <c r="AD15" s="71">
        <v>2.9241124294831908</v>
      </c>
      <c r="AE15" s="71">
        <v>1.9572176287146796E-2</v>
      </c>
      <c r="AF15" s="71">
        <v>0.34182545426074734</v>
      </c>
      <c r="AG15" s="72">
        <v>0.18389954321472562</v>
      </c>
      <c r="AH15" s="73">
        <v>21.434687321667308</v>
      </c>
      <c r="AI15" s="73">
        <v>8.539276866876639</v>
      </c>
      <c r="AJ15" s="73">
        <v>29.973964188543945</v>
      </c>
      <c r="AM15" s="30" t="s">
        <v>65</v>
      </c>
      <c r="AN15" s="110">
        <v>60.3</v>
      </c>
      <c r="AO15" s="110">
        <v>2.9</v>
      </c>
      <c r="AP15" s="110">
        <v>125</v>
      </c>
      <c r="AQ15" s="110">
        <v>3</v>
      </c>
      <c r="AR15" s="109">
        <v>5.3999999999999999E-2</v>
      </c>
      <c r="AS15" s="109">
        <v>3.4000000000000002E-2</v>
      </c>
      <c r="AT15" s="109">
        <v>3.6999999999999998E-2</v>
      </c>
      <c r="AU15" s="109">
        <v>3.4000000000000002E-2</v>
      </c>
    </row>
    <row r="16" spans="2:47" ht="14.1" customHeight="1" x14ac:dyDescent="0.2">
      <c r="B16" s="219">
        <v>100</v>
      </c>
      <c r="C16" s="213" t="s">
        <v>66</v>
      </c>
      <c r="D16" s="214">
        <f t="shared" si="0"/>
        <v>34.6</v>
      </c>
      <c r="E16" s="215">
        <f t="shared" si="1"/>
        <v>0.66538461538461546</v>
      </c>
      <c r="F16" s="216">
        <f t="shared" si="2"/>
        <v>3.46</v>
      </c>
      <c r="H16" s="226"/>
      <c r="I16" s="109"/>
      <c r="J16" s="109"/>
      <c r="K16" s="109"/>
      <c r="L16" s="109"/>
      <c r="S16" s="109">
        <f t="shared" si="3"/>
        <v>3.2000000000000001E-2</v>
      </c>
      <c r="U16" s="35">
        <v>0.25</v>
      </c>
      <c r="V16" s="31" t="s">
        <v>66</v>
      </c>
      <c r="W16" s="67">
        <v>7.0300000000000001E-2</v>
      </c>
      <c r="X16" s="67">
        <v>7.6100000000000001E-2</v>
      </c>
      <c r="Y16" s="68">
        <v>0.14000000000000001</v>
      </c>
      <c r="Z16" s="69">
        <v>3.0000000000000001E-3</v>
      </c>
      <c r="AA16" s="69"/>
      <c r="AB16" s="70">
        <v>0.13400000000000001</v>
      </c>
      <c r="AC16" s="71">
        <v>2.102873573812802E-4</v>
      </c>
      <c r="AD16" s="71">
        <v>2.5013477657792822</v>
      </c>
      <c r="AE16" s="71">
        <v>1.7428509791180782E-2</v>
      </c>
      <c r="AF16" s="71">
        <v>0.33129267813143493</v>
      </c>
      <c r="AG16" s="72">
        <v>0.15119739152062533</v>
      </c>
      <c r="AH16" s="73">
        <v>24.734733071317109</v>
      </c>
      <c r="AI16" s="73">
        <v>9.9148786801518032</v>
      </c>
      <c r="AJ16" s="73">
        <v>34.64961175146891</v>
      </c>
      <c r="AM16" s="30" t="s">
        <v>66</v>
      </c>
      <c r="AN16" s="110">
        <v>76.099999999999994</v>
      </c>
      <c r="AO16" s="110">
        <v>2.9</v>
      </c>
      <c r="AP16" s="110">
        <v>140</v>
      </c>
      <c r="AQ16" s="110">
        <v>3</v>
      </c>
      <c r="AR16" s="109">
        <v>5.3999999999999999E-2</v>
      </c>
      <c r="AS16" s="109">
        <v>3.2000000000000001E-2</v>
      </c>
      <c r="AT16" s="109">
        <v>3.5999999999999997E-2</v>
      </c>
      <c r="AU16" s="109">
        <v>3.2000000000000001E-2</v>
      </c>
    </row>
    <row r="17" spans="2:47" ht="14.1" customHeight="1" x14ac:dyDescent="0.2">
      <c r="B17" s="219">
        <v>100</v>
      </c>
      <c r="C17" s="213" t="s">
        <v>67</v>
      </c>
      <c r="D17" s="214">
        <f t="shared" si="0"/>
        <v>34.9</v>
      </c>
      <c r="E17" s="215">
        <f t="shared" si="1"/>
        <v>0.6711538461538461</v>
      </c>
      <c r="F17" s="216">
        <f t="shared" si="2"/>
        <v>3.49</v>
      </c>
      <c r="H17" s="226"/>
      <c r="I17" s="109"/>
      <c r="J17" s="109"/>
      <c r="K17" s="109"/>
      <c r="L17" s="109"/>
      <c r="S17" s="109">
        <f>IF($W$6=1,+AR17,IF($W$6=2,+AS17,IF($W$6=3,+AT17,AU17)))</f>
        <v>0.03</v>
      </c>
      <c r="U17" s="35">
        <v>0.25</v>
      </c>
      <c r="V17" s="31" t="s">
        <v>67</v>
      </c>
      <c r="W17" s="67">
        <v>8.2500000000000004E-2</v>
      </c>
      <c r="X17" s="67">
        <v>8.8900000000000007E-2</v>
      </c>
      <c r="Y17" s="68">
        <v>0.16</v>
      </c>
      <c r="Z17" s="69">
        <v>3.0000000000000001E-3</v>
      </c>
      <c r="AA17" s="69"/>
      <c r="AB17" s="70">
        <v>0.154</v>
      </c>
      <c r="AC17" s="71">
        <v>1.9818464023826321E-4</v>
      </c>
      <c r="AD17" s="71">
        <v>2.4984618607650795</v>
      </c>
      <c r="AE17" s="71">
        <v>1.5207737378254536E-2</v>
      </c>
      <c r="AF17" s="71">
        <v>0.31898465757616901</v>
      </c>
      <c r="AG17" s="72">
        <v>0.14755007951670637</v>
      </c>
      <c r="AH17" s="73">
        <v>24.895258605297293</v>
      </c>
      <c r="AI17" s="73">
        <v>9.9993569060032748</v>
      </c>
      <c r="AJ17" s="73">
        <v>34.894615511300572</v>
      </c>
      <c r="AM17" s="30" t="s">
        <v>67</v>
      </c>
      <c r="AN17" s="110">
        <v>88.9</v>
      </c>
      <c r="AO17" s="110">
        <v>3.2</v>
      </c>
      <c r="AP17" s="110">
        <v>160</v>
      </c>
      <c r="AQ17" s="110">
        <v>3</v>
      </c>
      <c r="AR17" s="109">
        <v>5.3999999999999999E-2</v>
      </c>
      <c r="AS17" s="109">
        <v>0.03</v>
      </c>
      <c r="AT17" s="109">
        <v>3.5000000000000003E-2</v>
      </c>
      <c r="AU17" s="109">
        <v>0.03</v>
      </c>
    </row>
    <row r="18" spans="2:47" ht="14.1" customHeight="1" x14ac:dyDescent="0.2">
      <c r="B18" s="219">
        <v>100</v>
      </c>
      <c r="C18" s="213" t="s">
        <v>68</v>
      </c>
      <c r="D18" s="214">
        <f t="shared" si="0"/>
        <v>35.700000000000003</v>
      </c>
      <c r="E18" s="215">
        <f t="shared" si="1"/>
        <v>0.68653846153846154</v>
      </c>
      <c r="F18" s="216">
        <f t="shared" si="2"/>
        <v>3.5700000000000003</v>
      </c>
      <c r="H18" s="226"/>
      <c r="I18" s="109"/>
      <c r="J18" s="109"/>
      <c r="K18" s="109"/>
      <c r="L18" s="109"/>
      <c r="S18" s="109">
        <f t="shared" si="3"/>
        <v>2.9000000000000001E-2</v>
      </c>
      <c r="U18" s="35">
        <v>0.25</v>
      </c>
      <c r="V18" s="31" t="s">
        <v>68</v>
      </c>
      <c r="W18" s="67">
        <v>0.1071</v>
      </c>
      <c r="X18" s="67">
        <v>0.1143</v>
      </c>
      <c r="Y18" s="68">
        <v>0.2</v>
      </c>
      <c r="Z18" s="69">
        <v>3.3999999999999998E-3</v>
      </c>
      <c r="AA18" s="69"/>
      <c r="AB18" s="70">
        <v>0.19320000000000001</v>
      </c>
      <c r="AC18" s="71">
        <v>1.7258654160843089E-4</v>
      </c>
      <c r="AD18" s="71">
        <v>2.4570684215829739</v>
      </c>
      <c r="AE18" s="71">
        <v>1.3763498559437915E-2</v>
      </c>
      <c r="AF18" s="71">
        <v>0.29869649947819987</v>
      </c>
      <c r="AG18" s="72">
        <v>0.14091247141889551</v>
      </c>
      <c r="AH18" s="73">
        <v>25.473716690104737</v>
      </c>
      <c r="AI18" s="73">
        <v>10.25758215842183</v>
      </c>
      <c r="AJ18" s="73">
        <v>35.731298848526563</v>
      </c>
      <c r="AM18" s="30" t="s">
        <v>68</v>
      </c>
      <c r="AN18" s="110">
        <v>114.3</v>
      </c>
      <c r="AO18" s="110">
        <v>3.6</v>
      </c>
      <c r="AP18" s="110">
        <v>200</v>
      </c>
      <c r="AQ18" s="110">
        <v>3.4</v>
      </c>
      <c r="AR18" s="109">
        <v>5.3999999999999999E-2</v>
      </c>
      <c r="AS18" s="109">
        <v>2.9000000000000001E-2</v>
      </c>
      <c r="AT18" s="109">
        <v>3.4000000000000002E-2</v>
      </c>
      <c r="AU18" s="109">
        <v>2.9000000000000001E-2</v>
      </c>
    </row>
    <row r="19" spans="2:47" ht="14.1" customHeight="1" x14ac:dyDescent="0.2">
      <c r="B19" s="219">
        <v>100</v>
      </c>
      <c r="C19" s="213" t="s">
        <v>69</v>
      </c>
      <c r="D19" s="214">
        <f t="shared" si="0"/>
        <v>40.200000000000003</v>
      </c>
      <c r="E19" s="215">
        <f t="shared" si="1"/>
        <v>0.77307692307692311</v>
      </c>
      <c r="F19" s="216">
        <f t="shared" si="2"/>
        <v>4.0200000000000005</v>
      </c>
      <c r="H19" s="226"/>
      <c r="I19" s="109"/>
      <c r="J19" s="109"/>
      <c r="K19" s="109"/>
      <c r="L19" s="109"/>
      <c r="S19" s="109">
        <f t="shared" si="3"/>
        <v>2.8000000000000001E-2</v>
      </c>
      <c r="U19" s="35">
        <v>0.25</v>
      </c>
      <c r="V19" s="31" t="s">
        <v>69</v>
      </c>
      <c r="W19" s="67">
        <v>0.13250000000000001</v>
      </c>
      <c r="X19" s="67">
        <v>0.13969999999999999</v>
      </c>
      <c r="Y19" s="68">
        <v>0.22500000000000001</v>
      </c>
      <c r="Z19" s="69">
        <v>3.3999999999999998E-3</v>
      </c>
      <c r="AA19" s="69"/>
      <c r="AB19" s="70">
        <v>0.21820000000000001</v>
      </c>
      <c r="AC19" s="71">
        <v>1.4036039113307546E-4</v>
      </c>
      <c r="AD19" s="71">
        <v>2.1505922955627943</v>
      </c>
      <c r="AE19" s="71">
        <v>1.2210498061541756E-2</v>
      </c>
      <c r="AF19" s="71">
        <v>0.28814664293780373</v>
      </c>
      <c r="AG19" s="72">
        <v>0.13715115393165372</v>
      </c>
      <c r="AH19" s="73">
        <v>28.734136712923288</v>
      </c>
      <c r="AI19" s="73">
        <v>11.447593648943572</v>
      </c>
      <c r="AJ19" s="73">
        <v>40.181730361866862</v>
      </c>
      <c r="AM19" s="30" t="s">
        <v>69</v>
      </c>
      <c r="AN19" s="110">
        <v>139.69999999999999</v>
      </c>
      <c r="AO19" s="110">
        <v>3.6</v>
      </c>
      <c r="AP19" s="110">
        <v>225</v>
      </c>
      <c r="AQ19" s="110">
        <v>3.4</v>
      </c>
      <c r="AR19" s="109">
        <v>5.3999999999999999E-2</v>
      </c>
      <c r="AS19" s="109">
        <v>2.9000000000000001E-2</v>
      </c>
      <c r="AT19" s="109">
        <v>3.3000000000000002E-2</v>
      </c>
      <c r="AU19" s="109">
        <v>2.8000000000000001E-2</v>
      </c>
    </row>
    <row r="20" spans="2:47" ht="14.1" customHeight="1" x14ac:dyDescent="0.2">
      <c r="B20" s="219">
        <v>100</v>
      </c>
      <c r="C20" s="213" t="s">
        <v>70</v>
      </c>
      <c r="D20" s="214">
        <f t="shared" si="0"/>
        <v>47.5</v>
      </c>
      <c r="E20" s="215">
        <f t="shared" si="1"/>
        <v>0.91346153846153844</v>
      </c>
      <c r="F20" s="216">
        <f t="shared" si="2"/>
        <v>4.75</v>
      </c>
      <c r="H20" s="226"/>
      <c r="I20" s="109"/>
      <c r="J20" s="109"/>
      <c r="K20" s="109"/>
      <c r="L20" s="109"/>
      <c r="S20" s="109">
        <f t="shared" si="3"/>
        <v>2.8000000000000001E-2</v>
      </c>
      <c r="U20" s="35">
        <v>0.25</v>
      </c>
      <c r="V20" s="31" t="s">
        <v>70</v>
      </c>
      <c r="W20" s="67">
        <v>0.1603</v>
      </c>
      <c r="X20" s="67">
        <v>0.16830000000000001</v>
      </c>
      <c r="Y20" s="68">
        <v>0.25</v>
      </c>
      <c r="Z20" s="69">
        <v>3.5999999999999999E-3</v>
      </c>
      <c r="AA20" s="69"/>
      <c r="AB20" s="70">
        <v>0.24279999999999999</v>
      </c>
      <c r="AC20" s="71">
        <v>1.2918352502300597E-4</v>
      </c>
      <c r="AD20" s="71">
        <v>1.7675360123461816</v>
      </c>
      <c r="AE20" s="71">
        <v>1.1627406024262649E-2</v>
      </c>
      <c r="AF20" s="71">
        <v>0.27881301215562643</v>
      </c>
      <c r="AG20" s="72">
        <v>0.13364872168794953</v>
      </c>
      <c r="AH20" s="73">
        <v>34.117829181433514</v>
      </c>
      <c r="AI20" s="73">
        <v>13.332744226435198</v>
      </c>
      <c r="AJ20" s="73">
        <v>47.45057340786871</v>
      </c>
      <c r="AM20" s="30" t="s">
        <v>70</v>
      </c>
      <c r="AN20" s="110">
        <v>168.3</v>
      </c>
      <c r="AO20" s="110">
        <v>4</v>
      </c>
      <c r="AP20" s="110">
        <v>250</v>
      </c>
      <c r="AQ20" s="110">
        <v>3.6</v>
      </c>
      <c r="AR20" s="109">
        <v>5.3999999999999999E-2</v>
      </c>
      <c r="AS20" s="109">
        <v>2.9000000000000001E-2</v>
      </c>
      <c r="AT20" s="109">
        <v>3.3000000000000002E-2</v>
      </c>
      <c r="AU20" s="109">
        <v>2.8000000000000001E-2</v>
      </c>
    </row>
    <row r="21" spans="2:47" ht="14.1" customHeight="1" x14ac:dyDescent="0.2">
      <c r="B21" s="219">
        <v>100</v>
      </c>
      <c r="C21" s="213" t="s">
        <v>123</v>
      </c>
      <c r="D21" s="214">
        <f t="shared" si="0"/>
        <v>50.3</v>
      </c>
      <c r="E21" s="215">
        <f t="shared" si="1"/>
        <v>0.9673076923076922</v>
      </c>
      <c r="F21" s="216">
        <f t="shared" si="2"/>
        <v>5.03</v>
      </c>
      <c r="H21" s="229"/>
      <c r="I21" s="109"/>
      <c r="J21" s="109"/>
      <c r="K21" s="109"/>
      <c r="L21" s="109"/>
      <c r="S21" s="109">
        <f t="shared" si="3"/>
        <v>2.8000000000000001E-2</v>
      </c>
      <c r="U21" s="35">
        <v>0.25</v>
      </c>
      <c r="V21" s="31" t="s">
        <v>123</v>
      </c>
      <c r="W21" s="67">
        <v>0.184</v>
      </c>
      <c r="X21" s="67">
        <v>0.193</v>
      </c>
      <c r="Y21" s="68">
        <v>0.28000000000000003</v>
      </c>
      <c r="Z21" s="69">
        <v>3.8999999999999998E-3</v>
      </c>
      <c r="AA21" s="69"/>
      <c r="AB21" s="70">
        <v>0.27220000000000005</v>
      </c>
      <c r="AC21" s="71">
        <v>1.2667256325474662E-4</v>
      </c>
      <c r="AD21" s="71">
        <v>1.6583313336579497</v>
      </c>
      <c r="AE21" s="71">
        <v>1.1241317727650229E-2</v>
      </c>
      <c r="AF21" s="71">
        <v>0.26889141810246792</v>
      </c>
      <c r="AG21" s="72">
        <v>0.12974986590872975</v>
      </c>
      <c r="AH21" s="73">
        <v>36.197731419625264</v>
      </c>
      <c r="AI21" s="73">
        <v>14.084122352308528</v>
      </c>
      <c r="AJ21" s="73">
        <v>50.28185377193379</v>
      </c>
      <c r="AM21" s="30" t="s">
        <v>123</v>
      </c>
      <c r="AN21" s="111">
        <v>193</v>
      </c>
      <c r="AO21" s="111">
        <v>4.5</v>
      </c>
      <c r="AP21" s="111">
        <v>280</v>
      </c>
      <c r="AQ21" s="111">
        <v>3.9</v>
      </c>
      <c r="AR21" s="109">
        <v>5.3999999999999999E-2</v>
      </c>
      <c r="AS21" s="109">
        <v>2.9000000000000001E-2</v>
      </c>
      <c r="AT21" s="109">
        <v>3.3000000000000002E-2</v>
      </c>
      <c r="AU21" s="109">
        <v>2.8000000000000001E-2</v>
      </c>
    </row>
    <row r="22" spans="2:47" ht="14.1" customHeight="1" x14ac:dyDescent="0.2">
      <c r="B22" s="219">
        <v>100</v>
      </c>
      <c r="C22" s="213" t="s">
        <v>71</v>
      </c>
      <c r="D22" s="214">
        <f t="shared" si="0"/>
        <v>51.5</v>
      </c>
      <c r="E22" s="215">
        <f t="shared" si="1"/>
        <v>0.99038461538461542</v>
      </c>
      <c r="F22" s="216">
        <f t="shared" si="2"/>
        <v>5.15</v>
      </c>
      <c r="H22" s="226"/>
      <c r="I22" s="109"/>
      <c r="J22" s="109"/>
      <c r="K22" s="109"/>
      <c r="L22" s="109"/>
      <c r="S22" s="109">
        <f t="shared" si="3"/>
        <v>2.8000000000000001E-2</v>
      </c>
      <c r="U22" s="35">
        <v>0.25</v>
      </c>
      <c r="V22" s="31" t="s">
        <v>71</v>
      </c>
      <c r="W22" s="67">
        <v>0.21009999999999998</v>
      </c>
      <c r="X22" s="67">
        <v>0.21909999999999999</v>
      </c>
      <c r="Y22" s="68">
        <v>0.315</v>
      </c>
      <c r="Z22" s="69">
        <v>4.0999999999999995E-3</v>
      </c>
      <c r="AA22" s="69"/>
      <c r="AB22" s="70">
        <v>0.30680000000000002</v>
      </c>
      <c r="AC22" s="71">
        <v>1.1126160988900927E-4</v>
      </c>
      <c r="AD22" s="71">
        <v>1.6237075210059908</v>
      </c>
      <c r="AE22" s="71">
        <v>1.0494903477696389E-2</v>
      </c>
      <c r="AF22" s="71">
        <v>0.25871933971990801</v>
      </c>
      <c r="AG22" s="72">
        <v>0.12557127091939665</v>
      </c>
      <c r="AH22" s="73">
        <v>37.076035290572605</v>
      </c>
      <c r="AI22" s="73">
        <v>14.444711082713336</v>
      </c>
      <c r="AJ22" s="73">
        <v>51.520746373285945</v>
      </c>
      <c r="AM22" s="30" t="s">
        <v>71</v>
      </c>
      <c r="AN22" s="110">
        <v>219.1</v>
      </c>
      <c r="AO22" s="110">
        <v>4.5</v>
      </c>
      <c r="AP22" s="110">
        <v>315</v>
      </c>
      <c r="AQ22" s="110">
        <v>4.0999999999999996</v>
      </c>
      <c r="AR22" s="109">
        <v>5.3999999999999999E-2</v>
      </c>
      <c r="AS22" s="109">
        <v>2.9000000000000001E-2</v>
      </c>
      <c r="AT22" s="109">
        <v>3.3000000000000002E-2</v>
      </c>
      <c r="AU22" s="109">
        <v>2.8000000000000001E-2</v>
      </c>
    </row>
    <row r="23" spans="2:47" ht="14.1" customHeight="1" x14ac:dyDescent="0.2">
      <c r="B23" s="219">
        <v>100</v>
      </c>
      <c r="C23" s="213" t="s">
        <v>124</v>
      </c>
      <c r="D23" s="214">
        <f t="shared" si="0"/>
        <v>50.4</v>
      </c>
      <c r="E23" s="215">
        <f t="shared" si="1"/>
        <v>0.96923076923076923</v>
      </c>
      <c r="F23" s="216">
        <f t="shared" si="2"/>
        <v>5.04</v>
      </c>
      <c r="H23" s="229"/>
      <c r="I23" s="109"/>
      <c r="J23" s="109"/>
      <c r="K23" s="109"/>
      <c r="L23" s="109"/>
      <c r="S23" s="109">
        <f t="shared" si="3"/>
        <v>2.7E-2</v>
      </c>
      <c r="U23" s="35">
        <v>0.25</v>
      </c>
      <c r="V23" s="31" t="s">
        <v>124</v>
      </c>
      <c r="W23" s="67">
        <v>0.23400000000000001</v>
      </c>
      <c r="X23" s="67">
        <v>0.24399999999999999</v>
      </c>
      <c r="Y23" s="68">
        <v>0.35499999999999998</v>
      </c>
      <c r="Z23" s="69">
        <v>4.4999999999999997E-3</v>
      </c>
      <c r="AA23" s="69"/>
      <c r="AB23" s="70">
        <v>0.34599999999999997</v>
      </c>
      <c r="AC23" s="71">
        <v>1.1100290667241398E-4</v>
      </c>
      <c r="AD23" s="71">
        <v>1.6844889233771982</v>
      </c>
      <c r="AE23" s="71">
        <v>1.0217355195759193E-2</v>
      </c>
      <c r="AF23" s="71">
        <v>0.24855156349492463</v>
      </c>
      <c r="AG23" s="72">
        <v>0.12122080374819877</v>
      </c>
      <c r="AH23" s="73">
        <v>36.162659658654064</v>
      </c>
      <c r="AI23" s="73">
        <v>14.210546496060035</v>
      </c>
      <c r="AJ23" s="73">
        <v>50.373206154714097</v>
      </c>
      <c r="AM23" s="30" t="s">
        <v>124</v>
      </c>
      <c r="AN23" s="111">
        <v>244</v>
      </c>
      <c r="AO23" s="111">
        <v>5</v>
      </c>
      <c r="AP23" s="111">
        <v>355</v>
      </c>
      <c r="AQ23" s="111">
        <v>4.5</v>
      </c>
      <c r="AR23" s="109">
        <v>5.3999999999999999E-2</v>
      </c>
      <c r="AS23" s="109">
        <v>2.9000000000000001E-2</v>
      </c>
      <c r="AT23" s="109">
        <v>3.3000000000000002E-2</v>
      </c>
      <c r="AU23" s="109">
        <v>2.7E-2</v>
      </c>
    </row>
    <row r="24" spans="2:47" ht="14.1" customHeight="1" x14ac:dyDescent="0.2">
      <c r="B24" s="219">
        <v>100</v>
      </c>
      <c r="C24" s="213" t="s">
        <v>125</v>
      </c>
      <c r="D24" s="214">
        <f t="shared" si="0"/>
        <v>49.8</v>
      </c>
      <c r="E24" s="215">
        <f t="shared" si="1"/>
        <v>0.95769230769230762</v>
      </c>
      <c r="F24" s="216">
        <f t="shared" si="2"/>
        <v>4.9800000000000004</v>
      </c>
      <c r="H24" s="226"/>
      <c r="I24" s="109"/>
      <c r="J24" s="109"/>
      <c r="K24" s="109"/>
      <c r="L24" s="109"/>
      <c r="S24" s="109">
        <f t="shared" si="3"/>
        <v>2.7E-2</v>
      </c>
      <c r="U24" s="35">
        <v>0.25</v>
      </c>
      <c r="V24" s="31" t="s">
        <v>125</v>
      </c>
      <c r="W24" s="67">
        <v>0.26300000000000001</v>
      </c>
      <c r="X24" s="67">
        <v>0.27300000000000002</v>
      </c>
      <c r="Y24" s="68">
        <v>0.4</v>
      </c>
      <c r="Z24" s="69">
        <v>4.7999999999999996E-3</v>
      </c>
      <c r="AA24" s="69"/>
      <c r="AB24" s="70">
        <v>0.39040000000000002</v>
      </c>
      <c r="AC24" s="71">
        <v>9.8988440795450049E-5</v>
      </c>
      <c r="AD24" s="71">
        <v>1.7251434118318152</v>
      </c>
      <c r="AE24" s="71">
        <v>9.6657552584379601E-3</v>
      </c>
      <c r="AF24" s="71">
        <v>0.2385694627349659</v>
      </c>
      <c r="AG24" s="72">
        <v>0.11679341689524006</v>
      </c>
      <c r="AH24" s="73">
        <v>35.649047745229176</v>
      </c>
      <c r="AI24" s="73">
        <v>14.105265571357965</v>
      </c>
      <c r="AJ24" s="73">
        <v>49.754313316587144</v>
      </c>
      <c r="AM24" s="113" t="s">
        <v>125</v>
      </c>
      <c r="AN24" s="114">
        <v>273</v>
      </c>
      <c r="AO24" s="114">
        <v>5</v>
      </c>
      <c r="AP24" s="114">
        <v>400</v>
      </c>
      <c r="AQ24" s="114">
        <v>4.8</v>
      </c>
      <c r="AR24" s="109">
        <v>5.3999999999999999E-2</v>
      </c>
      <c r="AS24" s="109">
        <v>2.9000000000000001E-2</v>
      </c>
      <c r="AT24" s="109">
        <v>3.3000000000000002E-2</v>
      </c>
      <c r="AU24" s="109">
        <v>2.7E-2</v>
      </c>
    </row>
    <row r="25" spans="2:47" ht="14.1" customHeight="1" x14ac:dyDescent="0.2">
      <c r="B25" s="219">
        <v>100</v>
      </c>
      <c r="C25" s="213" t="s">
        <v>126</v>
      </c>
      <c r="D25" s="214">
        <f>ROUND(IF($W$6=1,+AJ25,IF($AA$6=1,AJ25,IF($AA$6=2,AJ51,AJ78))),1)</f>
        <v>57</v>
      </c>
      <c r="E25" s="215">
        <f t="shared" si="1"/>
        <v>1.0961538461538463</v>
      </c>
      <c r="F25" s="216">
        <f t="shared" si="2"/>
        <v>5.7</v>
      </c>
      <c r="H25" s="226"/>
      <c r="I25" s="109"/>
      <c r="J25" s="109"/>
      <c r="K25" s="109"/>
      <c r="L25" s="109"/>
      <c r="S25" s="109">
        <f t="shared" si="3"/>
        <v>2.7E-2</v>
      </c>
      <c r="U25" s="35">
        <v>0.25</v>
      </c>
      <c r="V25" s="31" t="s">
        <v>126</v>
      </c>
      <c r="W25" s="67">
        <v>0.31269999999999998</v>
      </c>
      <c r="X25" s="67">
        <v>0.32389999999999997</v>
      </c>
      <c r="Y25" s="68">
        <v>0.45</v>
      </c>
      <c r="Z25" s="69">
        <v>5.1999999999999998E-3</v>
      </c>
      <c r="AA25" s="69"/>
      <c r="AB25" s="70">
        <v>0.43959999999999999</v>
      </c>
      <c r="AC25" s="71">
        <v>9.3345864114700145E-5</v>
      </c>
      <c r="AD25" s="71">
        <v>1.4730532530292928</v>
      </c>
      <c r="AE25" s="71">
        <v>9.3035455313489612E-3</v>
      </c>
      <c r="AF25" s="71">
        <v>0.22889489748220934</v>
      </c>
      <c r="AG25" s="72">
        <v>0.11236912822179282</v>
      </c>
      <c r="AH25" s="73">
        <v>41.02124589482915</v>
      </c>
      <c r="AI25" s="73">
        <v>16.005234297874154</v>
      </c>
      <c r="AJ25" s="73">
        <v>57.026480192703303</v>
      </c>
      <c r="AM25" s="113" t="s">
        <v>126</v>
      </c>
      <c r="AN25" s="114">
        <v>323.89999999999998</v>
      </c>
      <c r="AO25" s="114">
        <v>5.6</v>
      </c>
      <c r="AP25" s="114">
        <v>450</v>
      </c>
      <c r="AQ25" s="114">
        <v>5.2</v>
      </c>
      <c r="AR25" s="109">
        <v>5.3999999999999999E-2</v>
      </c>
      <c r="AS25" s="109">
        <v>2.9000000000000001E-2</v>
      </c>
      <c r="AT25" s="109">
        <v>3.3000000000000002E-2</v>
      </c>
      <c r="AU25" s="109">
        <v>2.7E-2</v>
      </c>
    </row>
    <row r="26" spans="2:47" ht="14.1" customHeight="1" x14ac:dyDescent="0.2">
      <c r="B26" s="219">
        <v>100</v>
      </c>
      <c r="C26" s="213" t="s">
        <v>127</v>
      </c>
      <c r="D26" s="214">
        <f t="shared" si="0"/>
        <v>55.5</v>
      </c>
      <c r="E26" s="215">
        <f t="shared" si="1"/>
        <v>1.0673076923076923</v>
      </c>
      <c r="F26" s="216">
        <f t="shared" si="2"/>
        <v>5.55</v>
      </c>
      <c r="H26" s="226"/>
      <c r="I26" s="109"/>
      <c r="J26" s="109"/>
      <c r="K26" s="109"/>
      <c r="L26" s="109"/>
      <c r="S26" s="109">
        <f t="shared" si="3"/>
        <v>2.7E-2</v>
      </c>
      <c r="U26" s="35">
        <v>0.25</v>
      </c>
      <c r="V26" s="31" t="s">
        <v>127</v>
      </c>
      <c r="W26" s="67">
        <v>0.34440000000000004</v>
      </c>
      <c r="X26" s="67">
        <v>0.35560000000000003</v>
      </c>
      <c r="Y26" s="68">
        <v>0.5</v>
      </c>
      <c r="Z26" s="69">
        <v>5.5999999999999999E-3</v>
      </c>
      <c r="AA26" s="69"/>
      <c r="AB26" s="70">
        <v>0.48880000000000001</v>
      </c>
      <c r="AC26" s="71">
        <v>8.4889880746753517E-5</v>
      </c>
      <c r="AD26" s="71">
        <v>1.534383407140016</v>
      </c>
      <c r="AE26" s="71">
        <v>9.014014969015563E-3</v>
      </c>
      <c r="AF26" s="71">
        <v>0.22039864033507739</v>
      </c>
      <c r="AG26" s="72">
        <v>0.10838883713564806</v>
      </c>
      <c r="AH26" s="73">
        <v>39.854774921340173</v>
      </c>
      <c r="AI26" s="73">
        <v>15.692775215634317</v>
      </c>
      <c r="AJ26" s="73">
        <v>55.547550136974493</v>
      </c>
      <c r="AM26" s="113" t="s">
        <v>127</v>
      </c>
      <c r="AN26" s="114">
        <v>355.6</v>
      </c>
      <c r="AO26" s="114">
        <v>5.6</v>
      </c>
      <c r="AP26" s="114">
        <v>500</v>
      </c>
      <c r="AQ26" s="114">
        <v>5.6</v>
      </c>
      <c r="AR26" s="109">
        <v>5.3999999999999999E-2</v>
      </c>
      <c r="AS26" s="109">
        <v>2.9000000000000001E-2</v>
      </c>
      <c r="AT26" s="109">
        <v>3.3000000000000002E-2</v>
      </c>
      <c r="AU26" s="109">
        <v>2.7E-2</v>
      </c>
    </row>
    <row r="27" spans="2:47" ht="14.1" customHeight="1" x14ac:dyDescent="0.2">
      <c r="B27" s="219">
        <v>100</v>
      </c>
      <c r="C27" s="213" t="s">
        <v>128</v>
      </c>
      <c r="D27" s="214">
        <f t="shared" si="0"/>
        <v>73.5</v>
      </c>
      <c r="E27" s="215">
        <f t="shared" si="1"/>
        <v>1.4134615384615385</v>
      </c>
      <c r="F27" s="216">
        <f t="shared" si="2"/>
        <v>7.35</v>
      </c>
      <c r="H27" s="226"/>
      <c r="I27" s="109"/>
      <c r="J27" s="109"/>
      <c r="K27" s="109"/>
      <c r="L27" s="109"/>
      <c r="S27" s="109">
        <f t="shared" si="3"/>
        <v>2.7E-2</v>
      </c>
      <c r="U27" s="35">
        <v>0.25</v>
      </c>
      <c r="V27" s="31" t="s">
        <v>128</v>
      </c>
      <c r="W27" s="67">
        <v>0.39379999999999993</v>
      </c>
      <c r="X27" s="67">
        <v>0.40639999999999998</v>
      </c>
      <c r="Y27" s="68">
        <v>0.52</v>
      </c>
      <c r="Z27" s="69">
        <v>5.7000000000000002E-3</v>
      </c>
      <c r="AA27" s="69"/>
      <c r="AB27" s="70">
        <v>0.50860000000000005</v>
      </c>
      <c r="AC27" s="71">
        <v>8.3542366171234455E-5</v>
      </c>
      <c r="AD27" s="71">
        <v>1.0818868656520235</v>
      </c>
      <c r="AE27" s="71">
        <v>8.8199525812664645E-3</v>
      </c>
      <c r="AF27" s="71">
        <v>0.21727565058766382</v>
      </c>
      <c r="AG27" s="72">
        <v>0.10690620387686475</v>
      </c>
      <c r="AH27" s="73">
        <v>53.400412013163134</v>
      </c>
      <c r="AI27" s="73">
        <v>20.099264441824211</v>
      </c>
      <c r="AJ27" s="73">
        <v>73.499676454987338</v>
      </c>
      <c r="AM27" s="113" t="s">
        <v>128</v>
      </c>
      <c r="AN27" s="114">
        <v>406.4</v>
      </c>
      <c r="AO27" s="114">
        <v>6.3</v>
      </c>
      <c r="AP27" s="114">
        <v>520</v>
      </c>
      <c r="AQ27" s="114">
        <v>5.7</v>
      </c>
      <c r="AR27" s="109">
        <v>5.3999999999999999E-2</v>
      </c>
      <c r="AS27" s="109">
        <v>2.9000000000000001E-2</v>
      </c>
      <c r="AT27" s="109">
        <v>3.3000000000000002E-2</v>
      </c>
      <c r="AU27" s="109">
        <v>2.7E-2</v>
      </c>
    </row>
    <row r="28" spans="2:47" ht="14.1" customHeight="1" x14ac:dyDescent="0.2">
      <c r="B28" s="219">
        <v>100</v>
      </c>
      <c r="C28" s="213" t="s">
        <v>129</v>
      </c>
      <c r="D28" s="214">
        <f t="shared" si="0"/>
        <v>86.7</v>
      </c>
      <c r="E28" s="215">
        <f t="shared" si="1"/>
        <v>1.6673076923076924</v>
      </c>
      <c r="F28" s="216">
        <f t="shared" si="2"/>
        <v>8.67</v>
      </c>
      <c r="H28" s="226"/>
      <c r="I28" s="109"/>
      <c r="J28" s="109"/>
      <c r="K28" s="109"/>
      <c r="L28" s="109"/>
      <c r="S28" s="109">
        <f t="shared" si="3"/>
        <v>2.7E-2</v>
      </c>
      <c r="U28" s="35">
        <v>0.25</v>
      </c>
      <c r="V28" s="31" t="s">
        <v>129</v>
      </c>
      <c r="W28" s="67">
        <v>0.44439999999999996</v>
      </c>
      <c r="X28" s="67">
        <v>0.45700000000000002</v>
      </c>
      <c r="Y28" s="68">
        <v>0.56000000000000005</v>
      </c>
      <c r="Z28" s="69">
        <v>6.0000000000000001E-3</v>
      </c>
      <c r="AA28" s="69"/>
      <c r="AB28" s="70">
        <v>0.54800000000000004</v>
      </c>
      <c r="AC28" s="71">
        <v>7.4161781967454354E-5</v>
      </c>
      <c r="AD28" s="71">
        <v>0.87579539037556509</v>
      </c>
      <c r="AE28" s="71">
        <v>8.6188357187347315E-3</v>
      </c>
      <c r="AF28" s="71">
        <v>0.2114356410890606</v>
      </c>
      <c r="AG28" s="72">
        <v>0.10410896113374922</v>
      </c>
      <c r="AH28" s="73">
        <v>63.497191619795004</v>
      </c>
      <c r="AI28" s="73">
        <v>23.167092494105525</v>
      </c>
      <c r="AJ28" s="73">
        <v>86.664284113900521</v>
      </c>
      <c r="AM28" s="113" t="s">
        <v>129</v>
      </c>
      <c r="AN28" s="114">
        <v>457</v>
      </c>
      <c r="AO28" s="114">
        <v>6.3</v>
      </c>
      <c r="AP28" s="114">
        <v>560</v>
      </c>
      <c r="AQ28" s="114">
        <v>6</v>
      </c>
      <c r="AR28" s="109">
        <v>5.3999999999999999E-2</v>
      </c>
      <c r="AS28" s="109">
        <v>2.9000000000000001E-2</v>
      </c>
      <c r="AT28" s="109">
        <v>3.3000000000000002E-2</v>
      </c>
      <c r="AU28" s="109">
        <v>2.7E-2</v>
      </c>
    </row>
    <row r="29" spans="2:47" ht="14.1" customHeight="1" thickBot="1" x14ac:dyDescent="0.25">
      <c r="B29" s="217">
        <v>100</v>
      </c>
      <c r="C29" s="112" t="s">
        <v>130</v>
      </c>
      <c r="D29" s="115">
        <f t="shared" si="0"/>
        <v>83.4</v>
      </c>
      <c r="E29" s="130">
        <f t="shared" si="1"/>
        <v>1.6038461538461539</v>
      </c>
      <c r="F29" s="116">
        <f t="shared" si="2"/>
        <v>8.34</v>
      </c>
      <c r="H29" s="226"/>
      <c r="I29" s="109"/>
      <c r="J29" s="109"/>
      <c r="K29" s="109"/>
      <c r="L29" s="109"/>
      <c r="S29" s="109">
        <f t="shared" si="3"/>
        <v>2.7E-2</v>
      </c>
      <c r="U29" s="35">
        <v>0.25</v>
      </c>
      <c r="V29" s="31" t="s">
        <v>130</v>
      </c>
      <c r="W29" s="67">
        <v>0.49539999999999995</v>
      </c>
      <c r="X29" s="67">
        <v>0.50800000000000001</v>
      </c>
      <c r="Y29" s="68">
        <v>0.63</v>
      </c>
      <c r="Z29" s="69">
        <v>6.6E-3</v>
      </c>
      <c r="AA29" s="69"/>
      <c r="AB29" s="70">
        <v>0.61680000000000001</v>
      </c>
      <c r="AC29" s="71">
        <v>6.6622074885392131E-5</v>
      </c>
      <c r="AD29" s="71">
        <v>0.93594379854322851</v>
      </c>
      <c r="AE29" s="71">
        <v>8.4252636605602737E-3</v>
      </c>
      <c r="AF29" s="71">
        <v>0.20232338038399109</v>
      </c>
      <c r="AG29" s="72">
        <v>9.9690524408505912E-2</v>
      </c>
      <c r="AH29" s="73">
        <v>60.819440576681814</v>
      </c>
      <c r="AI29" s="73">
        <v>22.617547899922911</v>
      </c>
      <c r="AJ29" s="73">
        <v>83.436988476604725</v>
      </c>
      <c r="AM29" s="113" t="s">
        <v>130</v>
      </c>
      <c r="AN29" s="114">
        <v>508</v>
      </c>
      <c r="AO29" s="114">
        <v>6.3</v>
      </c>
      <c r="AP29" s="114">
        <v>630</v>
      </c>
      <c r="AQ29" s="114">
        <v>6.6</v>
      </c>
      <c r="AR29" s="109">
        <v>5.3999999999999999E-2</v>
      </c>
      <c r="AS29" s="109">
        <v>2.9000000000000001E-2</v>
      </c>
      <c r="AT29" s="109">
        <v>3.3000000000000002E-2</v>
      </c>
      <c r="AU29" s="109">
        <v>2.7E-2</v>
      </c>
    </row>
    <row r="30" spans="2:47" ht="14.1" customHeight="1" thickBot="1" x14ac:dyDescent="0.25">
      <c r="B30" s="117">
        <f>ROUND(SUM(B10:B29),1)</f>
        <v>2000</v>
      </c>
      <c r="C30" s="118"/>
      <c r="D30" s="119"/>
      <c r="E30" s="119"/>
      <c r="F30" s="120">
        <f>(ROUND(SUM(F10:F29),1))</f>
        <v>90.2</v>
      </c>
      <c r="I30" s="109"/>
      <c r="J30" s="109"/>
      <c r="K30" s="109"/>
      <c r="L30" s="109"/>
    </row>
    <row r="31" spans="2:47" x14ac:dyDescent="0.2">
      <c r="M31" s="109"/>
      <c r="N31" s="109"/>
      <c r="O31" s="109"/>
      <c r="P31" s="109"/>
    </row>
    <row r="32" spans="2:47" x14ac:dyDescent="0.2">
      <c r="M32" s="109"/>
      <c r="N32" s="109"/>
      <c r="O32" s="109"/>
      <c r="P32" s="109"/>
      <c r="AC32" s="45" t="s">
        <v>35</v>
      </c>
      <c r="AD32" s="45"/>
      <c r="AE32" s="45"/>
      <c r="AF32" s="45"/>
      <c r="AG32" s="45"/>
      <c r="AH32" s="46" t="s">
        <v>36</v>
      </c>
      <c r="AI32" s="46"/>
      <c r="AJ32" s="46"/>
      <c r="AM32" s="35" t="s">
        <v>113</v>
      </c>
    </row>
    <row r="33" spans="13:47" x14ac:dyDescent="0.2">
      <c r="M33" s="109"/>
      <c r="N33" s="109"/>
      <c r="O33" s="109"/>
      <c r="P33" s="109"/>
      <c r="R33" s="35" t="s">
        <v>131</v>
      </c>
      <c r="V33" s="48"/>
      <c r="W33" s="48" t="s">
        <v>38</v>
      </c>
      <c r="X33" s="48" t="s">
        <v>39</v>
      </c>
      <c r="Y33" s="48" t="s">
        <v>40</v>
      </c>
      <c r="Z33" s="49" t="s">
        <v>41</v>
      </c>
      <c r="AA33" s="50"/>
      <c r="AB33" s="51" t="s">
        <v>42</v>
      </c>
      <c r="AC33" s="52" t="s">
        <v>43</v>
      </c>
      <c r="AD33" s="52" t="s">
        <v>44</v>
      </c>
      <c r="AE33" s="52" t="s">
        <v>26</v>
      </c>
      <c r="AF33" s="52" t="s">
        <v>31</v>
      </c>
      <c r="AG33" s="52" t="s">
        <v>45</v>
      </c>
      <c r="AH33" s="52" t="s">
        <v>46</v>
      </c>
      <c r="AI33" s="52" t="s">
        <v>47</v>
      </c>
      <c r="AJ33" s="52" t="s">
        <v>48</v>
      </c>
      <c r="AR33" s="94" t="s">
        <v>118</v>
      </c>
      <c r="AS33" s="94"/>
      <c r="AT33" s="94"/>
      <c r="AU33" s="94"/>
    </row>
    <row r="34" spans="13:47" ht="25.5" x14ac:dyDescent="0.2">
      <c r="S34" s="101" t="s">
        <v>119</v>
      </c>
      <c r="U34" s="35" t="s">
        <v>120</v>
      </c>
      <c r="V34" s="48"/>
      <c r="W34" s="48" t="s">
        <v>25</v>
      </c>
      <c r="X34" s="48" t="s">
        <v>25</v>
      </c>
      <c r="Y34" s="48" t="s">
        <v>25</v>
      </c>
      <c r="Z34" s="49" t="s">
        <v>25</v>
      </c>
      <c r="AA34" s="48"/>
      <c r="AB34" s="42"/>
      <c r="AC34" s="42"/>
      <c r="AD34" s="56"/>
      <c r="AE34" s="56"/>
      <c r="AF34" s="56"/>
      <c r="AM34" s="102" t="s">
        <v>50</v>
      </c>
      <c r="AN34" s="103" t="s">
        <v>121</v>
      </c>
      <c r="AO34" s="103"/>
      <c r="AP34" s="103"/>
      <c r="AQ34" s="103"/>
      <c r="AR34" s="104">
        <v>1</v>
      </c>
      <c r="AS34" s="104">
        <v>2</v>
      </c>
      <c r="AT34" s="104">
        <v>3</v>
      </c>
      <c r="AU34" s="104">
        <v>4</v>
      </c>
    </row>
    <row r="35" spans="13:47" x14ac:dyDescent="0.2">
      <c r="V35" s="48"/>
      <c r="W35" s="48"/>
      <c r="X35" s="48"/>
      <c r="Y35" s="48"/>
      <c r="Z35" s="49"/>
      <c r="AA35" s="48"/>
      <c r="AB35" s="42"/>
      <c r="AC35" s="42"/>
      <c r="AD35" s="56"/>
      <c r="AE35" s="56"/>
      <c r="AF35" s="56"/>
      <c r="AM35" s="102"/>
    </row>
    <row r="36" spans="13:47" x14ac:dyDescent="0.2">
      <c r="S36" s="109">
        <f t="shared" ref="S36:S55" si="4">IF($W$6=1,+AR36,IF($W$6=2,+AS36,IF($W$6=3,+AT36,AU36)))</f>
        <v>3.6999999999999998E-2</v>
      </c>
      <c r="U36" s="35">
        <v>0.1</v>
      </c>
      <c r="V36" s="31">
        <v>0</v>
      </c>
      <c r="W36" s="67">
        <v>2.1000000000000001E-2</v>
      </c>
      <c r="X36" s="67">
        <v>2.5000000000000001E-2</v>
      </c>
      <c r="Y36" s="68">
        <v>7.4999999999999997E-2</v>
      </c>
      <c r="Z36" s="69">
        <v>2.2000000000000001E-3</v>
      </c>
      <c r="AA36" s="69"/>
      <c r="AB36" s="70">
        <v>7.0599999999999996E-2</v>
      </c>
      <c r="AC36" s="71">
        <v>4.6248672348177169E-4</v>
      </c>
      <c r="AD36" s="71">
        <v>4.2365997861917037</v>
      </c>
      <c r="AE36" s="71">
        <v>2.4055461553883641E-2</v>
      </c>
      <c r="AF36" s="71">
        <v>0.39011052687961106</v>
      </c>
      <c r="AG36" s="72">
        <v>0.2252252015617125</v>
      </c>
      <c r="AH36" s="73">
        <v>15.182237088331384</v>
      </c>
      <c r="AI36" s="73">
        <v>6.1447376877039295</v>
      </c>
      <c r="AJ36" s="73">
        <v>21.326974776035314</v>
      </c>
      <c r="AM36" s="102" t="s">
        <v>122</v>
      </c>
      <c r="AN36" s="35">
        <v>25</v>
      </c>
      <c r="AO36" s="35">
        <v>2</v>
      </c>
      <c r="AP36" s="35">
        <v>75</v>
      </c>
      <c r="AQ36" s="35">
        <v>2.2000000000000002</v>
      </c>
      <c r="AR36" s="35">
        <f t="shared" ref="AR36:AU51" si="5">+AR10</f>
        <v>0</v>
      </c>
      <c r="AS36" s="35">
        <f t="shared" si="5"/>
        <v>3.6999999999999998E-2</v>
      </c>
      <c r="AT36" s="35">
        <f t="shared" si="5"/>
        <v>3.9E-2</v>
      </c>
      <c r="AU36" s="35">
        <f t="shared" si="5"/>
        <v>3.6999999999999998E-2</v>
      </c>
    </row>
    <row r="37" spans="13:47" x14ac:dyDescent="0.2">
      <c r="S37" s="109">
        <f t="shared" si="4"/>
        <v>3.6999999999999998E-2</v>
      </c>
      <c r="U37" s="35">
        <v>0.15</v>
      </c>
      <c r="V37" s="31">
        <v>0</v>
      </c>
      <c r="W37" s="67">
        <v>2.1700000000000001E-2</v>
      </c>
      <c r="X37" s="67">
        <v>2.69E-2</v>
      </c>
      <c r="Y37" s="68">
        <v>0.11</v>
      </c>
      <c r="Z37" s="69">
        <v>3.0000000000000001E-3</v>
      </c>
      <c r="AA37" s="69"/>
      <c r="AB37" s="70">
        <v>0.104</v>
      </c>
      <c r="AC37" s="71">
        <v>5.6981190155233001E-4</v>
      </c>
      <c r="AD37" s="71">
        <v>5.5184512167427098</v>
      </c>
      <c r="AE37" s="71">
        <v>2.2317289682254007E-2</v>
      </c>
      <c r="AF37" s="71">
        <v>0.35379285748133793</v>
      </c>
      <c r="AG37" s="72">
        <v>0.1884985927891924</v>
      </c>
      <c r="AH37" s="73">
        <v>12.052222521569185</v>
      </c>
      <c r="AI37" s="73">
        <v>5.0428348628948232</v>
      </c>
      <c r="AJ37" s="73">
        <v>17.095057384464006</v>
      </c>
      <c r="AM37" s="30" t="s">
        <v>61</v>
      </c>
      <c r="AN37" s="110">
        <v>26.9</v>
      </c>
      <c r="AO37" s="110">
        <v>2.6</v>
      </c>
      <c r="AP37" s="110">
        <v>110</v>
      </c>
      <c r="AQ37" s="110">
        <v>3</v>
      </c>
      <c r="AR37" s="35">
        <f t="shared" si="5"/>
        <v>5.3999999999999999E-2</v>
      </c>
      <c r="AS37" s="35">
        <f t="shared" si="5"/>
        <v>3.6999999999999998E-2</v>
      </c>
      <c r="AT37" s="35">
        <f t="shared" si="5"/>
        <v>3.9E-2</v>
      </c>
      <c r="AU37" s="35">
        <f t="shared" si="5"/>
        <v>3.6999999999999998E-2</v>
      </c>
    </row>
    <row r="38" spans="13:47" x14ac:dyDescent="0.2">
      <c r="S38" s="109">
        <f t="shared" si="4"/>
        <v>3.6999999999999998E-2</v>
      </c>
      <c r="U38" s="35">
        <v>0.15</v>
      </c>
      <c r="V38" s="31">
        <v>0</v>
      </c>
      <c r="W38" s="67">
        <v>2.8500000000000004E-2</v>
      </c>
      <c r="X38" s="67">
        <v>3.3700000000000001E-2</v>
      </c>
      <c r="Y38" s="68">
        <v>0.11</v>
      </c>
      <c r="Z38" s="69">
        <v>3.0000000000000001E-3</v>
      </c>
      <c r="AA38" s="69"/>
      <c r="AB38" s="70">
        <v>0.104</v>
      </c>
      <c r="AC38" s="71">
        <v>4.4455622928550625E-4</v>
      </c>
      <c r="AD38" s="71">
        <v>4.5987333620188222</v>
      </c>
      <c r="AE38" s="71">
        <v>2.2317289682254007E-2</v>
      </c>
      <c r="AF38" s="71">
        <v>0.35379285748133793</v>
      </c>
      <c r="AG38" s="72">
        <v>0.1884985927891924</v>
      </c>
      <c r="AH38" s="73">
        <v>14.248295216729874</v>
      </c>
      <c r="AI38" s="73">
        <v>5.8919636444358749</v>
      </c>
      <c r="AJ38" s="73">
        <v>20.140258861165748</v>
      </c>
      <c r="AM38" s="30" t="s">
        <v>62</v>
      </c>
      <c r="AN38" s="110">
        <v>33.700000000000003</v>
      </c>
      <c r="AO38" s="110">
        <v>2.6</v>
      </c>
      <c r="AP38" s="110">
        <v>110</v>
      </c>
      <c r="AQ38" s="110">
        <v>3</v>
      </c>
      <c r="AR38" s="35">
        <f t="shared" si="5"/>
        <v>5.3999999999999999E-2</v>
      </c>
      <c r="AS38" s="35">
        <f t="shared" si="5"/>
        <v>3.6999999999999998E-2</v>
      </c>
      <c r="AT38" s="35">
        <f t="shared" si="5"/>
        <v>3.9E-2</v>
      </c>
      <c r="AU38" s="35">
        <f t="shared" si="5"/>
        <v>3.6999999999999998E-2</v>
      </c>
    </row>
    <row r="39" spans="13:47" x14ac:dyDescent="0.2">
      <c r="S39" s="109">
        <f t="shared" si="4"/>
        <v>3.6999999999999998E-2</v>
      </c>
      <c r="U39" s="35">
        <v>0.15</v>
      </c>
      <c r="V39" s="31">
        <v>0</v>
      </c>
      <c r="W39" s="67">
        <v>3.7199999999999997E-2</v>
      </c>
      <c r="X39" s="67">
        <v>4.24E-2</v>
      </c>
      <c r="Y39" s="68">
        <v>0.125</v>
      </c>
      <c r="Z39" s="69">
        <v>3.0000000000000001E-3</v>
      </c>
      <c r="AA39" s="69"/>
      <c r="AB39" s="70">
        <v>0.11899999999999999</v>
      </c>
      <c r="AC39" s="71">
        <v>3.4706282074609845E-4</v>
      </c>
      <c r="AD39" s="71">
        <v>4.2113831596523532</v>
      </c>
      <c r="AE39" s="71">
        <v>1.9572176287146796E-2</v>
      </c>
      <c r="AF39" s="71">
        <v>0.34182545426074734</v>
      </c>
      <c r="AG39" s="72">
        <v>0.18389954321472562</v>
      </c>
      <c r="AH39" s="73">
        <v>15.487805876146412</v>
      </c>
      <c r="AI39" s="73">
        <v>6.3745866091893193</v>
      </c>
      <c r="AJ39" s="73">
        <v>21.862392485335732</v>
      </c>
      <c r="AM39" s="30" t="s">
        <v>63</v>
      </c>
      <c r="AN39" s="110">
        <v>42.4</v>
      </c>
      <c r="AO39" s="110">
        <v>2.6</v>
      </c>
      <c r="AP39" s="110">
        <v>125</v>
      </c>
      <c r="AQ39" s="110">
        <v>3</v>
      </c>
      <c r="AR39" s="35">
        <f t="shared" si="5"/>
        <v>5.3999999999999999E-2</v>
      </c>
      <c r="AS39" s="35">
        <f t="shared" si="5"/>
        <v>3.6999999999999998E-2</v>
      </c>
      <c r="AT39" s="35">
        <f t="shared" si="5"/>
        <v>3.9E-2</v>
      </c>
      <c r="AU39" s="35">
        <f t="shared" si="5"/>
        <v>3.6999999999999998E-2</v>
      </c>
    </row>
    <row r="40" spans="13:47" x14ac:dyDescent="0.2">
      <c r="S40" s="109">
        <f t="shared" si="4"/>
        <v>3.5999999999999997E-2</v>
      </c>
      <c r="U40" s="35">
        <v>0.15</v>
      </c>
      <c r="V40" s="31">
        <v>0</v>
      </c>
      <c r="W40" s="67">
        <v>4.3099999999999992E-2</v>
      </c>
      <c r="X40" s="67">
        <v>4.8299999999999996E-2</v>
      </c>
      <c r="Y40" s="68">
        <v>0.125</v>
      </c>
      <c r="Z40" s="69">
        <v>3.0000000000000001E-3</v>
      </c>
      <c r="AA40" s="69"/>
      <c r="AB40" s="70">
        <v>0.11899999999999999</v>
      </c>
      <c r="AC40" s="71">
        <v>3.0215184915487967E-4</v>
      </c>
      <c r="AD40" s="71">
        <v>3.776545478841546</v>
      </c>
      <c r="AE40" s="71">
        <v>1.9572176287146796E-2</v>
      </c>
      <c r="AF40" s="71">
        <v>0.34182545426074734</v>
      </c>
      <c r="AG40" s="72">
        <v>0.18389954321472562</v>
      </c>
      <c r="AH40" s="73">
        <v>17.088790544706981</v>
      </c>
      <c r="AI40" s="73">
        <v>6.9733371037798548</v>
      </c>
      <c r="AJ40" s="73">
        <v>24.062127648486836</v>
      </c>
      <c r="AM40" s="30" t="s">
        <v>64</v>
      </c>
      <c r="AN40" s="110">
        <v>48.3</v>
      </c>
      <c r="AO40" s="110">
        <v>2.6</v>
      </c>
      <c r="AP40" s="110">
        <v>125</v>
      </c>
      <c r="AQ40" s="110">
        <v>3</v>
      </c>
      <c r="AR40" s="35">
        <f t="shared" si="5"/>
        <v>5.3999999999999999E-2</v>
      </c>
      <c r="AS40" s="35">
        <f t="shared" si="5"/>
        <v>3.5999999999999997E-2</v>
      </c>
      <c r="AT40" s="35">
        <f t="shared" si="5"/>
        <v>3.7999999999999999E-2</v>
      </c>
      <c r="AU40" s="35">
        <f t="shared" si="5"/>
        <v>3.5999999999999997E-2</v>
      </c>
    </row>
    <row r="41" spans="13:47" x14ac:dyDescent="0.2">
      <c r="S41" s="109">
        <f t="shared" si="4"/>
        <v>3.4000000000000002E-2</v>
      </c>
      <c r="U41" s="35">
        <v>0.15</v>
      </c>
      <c r="V41" s="31">
        <v>0</v>
      </c>
      <c r="W41" s="67">
        <v>5.45E-2</v>
      </c>
      <c r="X41" s="67">
        <v>6.0299999999999999E-2</v>
      </c>
      <c r="Y41" s="68">
        <v>0.14000000000000001</v>
      </c>
      <c r="Z41" s="69">
        <v>3.0000000000000001E-3</v>
      </c>
      <c r="AA41" s="69"/>
      <c r="AB41" s="70">
        <v>0.13400000000000001</v>
      </c>
      <c r="AC41" s="71">
        <v>2.6825937567150272E-4</v>
      </c>
      <c r="AD41" s="71">
        <v>3.4347688364859428</v>
      </c>
      <c r="AE41" s="71">
        <v>1.7428509791180782E-2</v>
      </c>
      <c r="AF41" s="71">
        <v>0.33129267813143493</v>
      </c>
      <c r="AG41" s="72">
        <v>0.1795923234051241</v>
      </c>
      <c r="AH41" s="73">
        <v>18.669345985790496</v>
      </c>
      <c r="AI41" s="73">
        <v>7.5710779149737499</v>
      </c>
      <c r="AJ41" s="73">
        <v>26.240423900764245</v>
      </c>
      <c r="AM41" s="30" t="s">
        <v>65</v>
      </c>
      <c r="AN41" s="110">
        <v>60.3</v>
      </c>
      <c r="AO41" s="110">
        <v>2.9</v>
      </c>
      <c r="AP41" s="110">
        <v>140</v>
      </c>
      <c r="AQ41" s="110">
        <v>3</v>
      </c>
      <c r="AR41" s="35">
        <f t="shared" si="5"/>
        <v>5.3999999999999999E-2</v>
      </c>
      <c r="AS41" s="35">
        <f t="shared" si="5"/>
        <v>3.4000000000000002E-2</v>
      </c>
      <c r="AT41" s="35">
        <f t="shared" si="5"/>
        <v>3.6999999999999998E-2</v>
      </c>
      <c r="AU41" s="35">
        <f t="shared" si="5"/>
        <v>3.4000000000000002E-2</v>
      </c>
    </row>
    <row r="42" spans="13:47" x14ac:dyDescent="0.2">
      <c r="S42" s="109">
        <f t="shared" si="4"/>
        <v>3.2000000000000001E-2</v>
      </c>
      <c r="U42" s="35">
        <v>0.25</v>
      </c>
      <c r="V42" s="31">
        <v>0</v>
      </c>
      <c r="W42" s="67">
        <v>7.0300000000000001E-2</v>
      </c>
      <c r="X42" s="67">
        <v>7.6100000000000001E-2</v>
      </c>
      <c r="Y42" s="68">
        <v>0.16</v>
      </c>
      <c r="Z42" s="69">
        <v>3.0000000000000001E-3</v>
      </c>
      <c r="AA42" s="69"/>
      <c r="AB42" s="70">
        <v>0.154</v>
      </c>
      <c r="AC42" s="71">
        <v>2.102873573812802E-4</v>
      </c>
      <c r="AD42" s="71">
        <v>3.1163613813156132</v>
      </c>
      <c r="AE42" s="71">
        <v>1.5207737378254536E-2</v>
      </c>
      <c r="AF42" s="71">
        <v>0.31898465757616901</v>
      </c>
      <c r="AG42" s="72">
        <v>0.14755007951670637</v>
      </c>
      <c r="AH42" s="73">
        <v>20.505921024029565</v>
      </c>
      <c r="AI42" s="73">
        <v>8.3965026840703523</v>
      </c>
      <c r="AJ42" s="73">
        <v>28.902423708099917</v>
      </c>
      <c r="AM42" s="30" t="s">
        <v>66</v>
      </c>
      <c r="AN42" s="110">
        <v>76.099999999999994</v>
      </c>
      <c r="AO42" s="110">
        <v>2.9</v>
      </c>
      <c r="AP42" s="110">
        <v>160</v>
      </c>
      <c r="AQ42" s="110">
        <v>3</v>
      </c>
      <c r="AR42" s="35">
        <f t="shared" si="5"/>
        <v>5.3999999999999999E-2</v>
      </c>
      <c r="AS42" s="35">
        <f t="shared" si="5"/>
        <v>3.2000000000000001E-2</v>
      </c>
      <c r="AT42" s="35">
        <f t="shared" si="5"/>
        <v>3.5999999999999997E-2</v>
      </c>
      <c r="AU42" s="35">
        <f t="shared" si="5"/>
        <v>3.2000000000000001E-2</v>
      </c>
    </row>
    <row r="43" spans="13:47" x14ac:dyDescent="0.2">
      <c r="S43" s="109">
        <f t="shared" si="4"/>
        <v>0.03</v>
      </c>
      <c r="U43" s="35">
        <v>0.25</v>
      </c>
      <c r="V43" s="31">
        <v>0</v>
      </c>
      <c r="W43" s="67">
        <v>8.2500000000000004E-2</v>
      </c>
      <c r="X43" s="67">
        <v>8.8900000000000007E-2</v>
      </c>
      <c r="Y43" s="68">
        <v>0.18</v>
      </c>
      <c r="Z43" s="69">
        <v>3.0000000000000001E-3</v>
      </c>
      <c r="AA43" s="69"/>
      <c r="AB43" s="70">
        <v>0.17399999999999999</v>
      </c>
      <c r="AC43" s="71">
        <v>1.9818464023826321E-4</v>
      </c>
      <c r="AD43" s="71">
        <v>3.0536975110711988</v>
      </c>
      <c r="AE43" s="71">
        <v>1.3488998819175063E-2</v>
      </c>
      <c r="AF43" s="71">
        <v>0.30822939998225912</v>
      </c>
      <c r="AG43" s="72">
        <v>0.14412897949597547</v>
      </c>
      <c r="AH43" s="73">
        <v>20.962910406509899</v>
      </c>
      <c r="AI43" s="73">
        <v>8.5847008290875184</v>
      </c>
      <c r="AJ43" s="73">
        <v>29.547611235597415</v>
      </c>
      <c r="AM43" s="30" t="s">
        <v>67</v>
      </c>
      <c r="AN43" s="110">
        <v>88.9</v>
      </c>
      <c r="AO43" s="110">
        <v>3.2</v>
      </c>
      <c r="AP43" s="110">
        <v>180</v>
      </c>
      <c r="AQ43" s="110">
        <v>3</v>
      </c>
      <c r="AR43" s="35">
        <f t="shared" si="5"/>
        <v>5.3999999999999999E-2</v>
      </c>
      <c r="AS43" s="35">
        <f t="shared" si="5"/>
        <v>0.03</v>
      </c>
      <c r="AT43" s="35">
        <f t="shared" si="5"/>
        <v>3.5000000000000003E-2</v>
      </c>
      <c r="AU43" s="35">
        <f t="shared" si="5"/>
        <v>0.03</v>
      </c>
    </row>
    <row r="44" spans="13:47" x14ac:dyDescent="0.2">
      <c r="S44" s="109">
        <f t="shared" si="4"/>
        <v>2.9000000000000001E-2</v>
      </c>
      <c r="U44" s="35">
        <v>0.25</v>
      </c>
      <c r="V44" s="31">
        <v>0</v>
      </c>
      <c r="W44" s="67">
        <v>0.1071</v>
      </c>
      <c r="X44" s="67">
        <v>0.1143</v>
      </c>
      <c r="Y44" s="68">
        <v>0.22500000000000001</v>
      </c>
      <c r="Z44" s="69">
        <v>3.3999999999999998E-3</v>
      </c>
      <c r="AA44" s="69"/>
      <c r="AB44" s="70">
        <v>0.21820000000000001</v>
      </c>
      <c r="AC44" s="71">
        <v>1.7258654160843089E-4</v>
      </c>
      <c r="AD44" s="71">
        <v>3.0266846726488805</v>
      </c>
      <c r="AE44" s="71">
        <v>1.2210498061541756E-2</v>
      </c>
      <c r="AF44" s="71">
        <v>0.28814664293780373</v>
      </c>
      <c r="AG44" s="72">
        <v>0.13715115393165372</v>
      </c>
      <c r="AH44" s="73">
        <v>21.279431525893962</v>
      </c>
      <c r="AI44" s="73">
        <v>8.7404951750493716</v>
      </c>
      <c r="AJ44" s="73">
        <v>30.019926700943333</v>
      </c>
      <c r="AM44" s="30" t="s">
        <v>68</v>
      </c>
      <c r="AN44" s="110">
        <v>114.3</v>
      </c>
      <c r="AO44" s="110">
        <v>3.6</v>
      </c>
      <c r="AP44" s="110">
        <v>225</v>
      </c>
      <c r="AQ44" s="110">
        <v>3.4</v>
      </c>
      <c r="AR44" s="35">
        <f t="shared" si="5"/>
        <v>5.3999999999999999E-2</v>
      </c>
      <c r="AS44" s="35">
        <f t="shared" si="5"/>
        <v>2.9000000000000001E-2</v>
      </c>
      <c r="AT44" s="35">
        <f t="shared" si="5"/>
        <v>3.4000000000000002E-2</v>
      </c>
      <c r="AU44" s="35">
        <f t="shared" si="5"/>
        <v>2.9000000000000001E-2</v>
      </c>
    </row>
    <row r="45" spans="13:47" x14ac:dyDescent="0.2">
      <c r="S45" s="109">
        <f t="shared" si="4"/>
        <v>2.8000000000000001E-2</v>
      </c>
      <c r="U45" s="35">
        <v>0.25</v>
      </c>
      <c r="V45" s="31">
        <v>0</v>
      </c>
      <c r="W45" s="67">
        <v>0.13250000000000001</v>
      </c>
      <c r="X45" s="67">
        <v>0.13969999999999999</v>
      </c>
      <c r="Y45" s="68">
        <v>0.25</v>
      </c>
      <c r="Z45" s="69">
        <v>3.5999999999999999E-3</v>
      </c>
      <c r="AA45" s="69"/>
      <c r="AB45" s="70">
        <v>0.24279999999999999</v>
      </c>
      <c r="AC45" s="71">
        <v>1.4036039113307546E-4</v>
      </c>
      <c r="AD45" s="71">
        <v>2.6658008921859992</v>
      </c>
      <c r="AE45" s="71">
        <v>1.1627406024262649E-2</v>
      </c>
      <c r="AF45" s="71">
        <v>0.27881301215562643</v>
      </c>
      <c r="AG45" s="72">
        <v>0.13364872168794953</v>
      </c>
      <c r="AH45" s="73">
        <v>23.913645413026945</v>
      </c>
      <c r="AI45" s="73">
        <v>9.7429814778530979</v>
      </c>
      <c r="AJ45" s="73">
        <v>33.656626890880041</v>
      </c>
      <c r="AM45" s="30" t="s">
        <v>69</v>
      </c>
      <c r="AN45" s="110">
        <v>139.69999999999999</v>
      </c>
      <c r="AO45" s="110">
        <v>3.6</v>
      </c>
      <c r="AP45" s="110">
        <v>250</v>
      </c>
      <c r="AQ45" s="110">
        <v>3.6</v>
      </c>
      <c r="AR45" s="35">
        <f t="shared" si="5"/>
        <v>5.3999999999999999E-2</v>
      </c>
      <c r="AS45" s="35">
        <f t="shared" si="5"/>
        <v>2.9000000000000001E-2</v>
      </c>
      <c r="AT45" s="35">
        <f t="shared" si="5"/>
        <v>3.3000000000000002E-2</v>
      </c>
      <c r="AU45" s="35">
        <f t="shared" si="5"/>
        <v>2.8000000000000001E-2</v>
      </c>
    </row>
    <row r="46" spans="13:47" x14ac:dyDescent="0.2">
      <c r="S46" s="109">
        <f t="shared" si="4"/>
        <v>2.8000000000000001E-2</v>
      </c>
      <c r="U46" s="35">
        <v>0.25</v>
      </c>
      <c r="V46" s="31">
        <v>0</v>
      </c>
      <c r="W46" s="67">
        <v>0.1603</v>
      </c>
      <c r="X46" s="67">
        <v>0.16830000000000001</v>
      </c>
      <c r="Y46" s="68">
        <v>0.28000000000000003</v>
      </c>
      <c r="Z46" s="69">
        <v>3.8999999999999998E-3</v>
      </c>
      <c r="AA46" s="69"/>
      <c r="AB46" s="70">
        <v>0.27220000000000005</v>
      </c>
      <c r="AC46" s="71">
        <v>1.2918352502300597E-4</v>
      </c>
      <c r="AD46" s="71">
        <v>2.3187861874783144</v>
      </c>
      <c r="AE46" s="71">
        <v>1.1241317727650229E-2</v>
      </c>
      <c r="AF46" s="71">
        <v>0.26889141810246792</v>
      </c>
      <c r="AG46" s="72">
        <v>0.12974986590872975</v>
      </c>
      <c r="AH46" s="73">
        <v>27.155476621929392</v>
      </c>
      <c r="AI46" s="73">
        <v>10.956542310527448</v>
      </c>
      <c r="AJ46" s="73">
        <v>38.112018932456841</v>
      </c>
      <c r="AM46" s="30" t="s">
        <v>70</v>
      </c>
      <c r="AN46" s="110">
        <v>168.3</v>
      </c>
      <c r="AO46" s="110">
        <v>4</v>
      </c>
      <c r="AP46" s="110">
        <v>280</v>
      </c>
      <c r="AQ46" s="110">
        <v>3.9</v>
      </c>
      <c r="AR46" s="35">
        <f t="shared" si="5"/>
        <v>5.3999999999999999E-2</v>
      </c>
      <c r="AS46" s="35">
        <f t="shared" si="5"/>
        <v>2.9000000000000001E-2</v>
      </c>
      <c r="AT46" s="35">
        <f t="shared" si="5"/>
        <v>3.3000000000000002E-2</v>
      </c>
      <c r="AU46" s="35">
        <f t="shared" si="5"/>
        <v>2.8000000000000001E-2</v>
      </c>
    </row>
    <row r="47" spans="13:47" x14ac:dyDescent="0.2">
      <c r="S47" s="109">
        <f t="shared" si="4"/>
        <v>2.8000000000000001E-2</v>
      </c>
      <c r="U47" s="35">
        <v>0.25</v>
      </c>
      <c r="V47" s="31">
        <v>0</v>
      </c>
      <c r="W47" s="67">
        <v>0.184</v>
      </c>
      <c r="X47" s="67">
        <v>0.193</v>
      </c>
      <c r="Y47" s="68">
        <v>0.315</v>
      </c>
      <c r="Z47" s="69">
        <v>4.0999999999999995E-3</v>
      </c>
      <c r="AA47" s="69"/>
      <c r="AB47" s="70">
        <v>0.30680000000000002</v>
      </c>
      <c r="AC47" s="71">
        <v>1.2667256325474662E-4</v>
      </c>
      <c r="AD47" s="71">
        <v>2.235431880235645</v>
      </c>
      <c r="AE47" s="71">
        <v>1.0494903477696389E-2</v>
      </c>
      <c r="AF47" s="71">
        <v>0.25871933971990801</v>
      </c>
      <c r="AG47" s="72">
        <v>0.12557127091939665</v>
      </c>
      <c r="AH47" s="73">
        <v>28.175458388734203</v>
      </c>
      <c r="AI47" s="73">
        <v>11.363095258333281</v>
      </c>
      <c r="AJ47" s="73">
        <v>39.538553647067488</v>
      </c>
      <c r="AM47" s="30" t="s">
        <v>123</v>
      </c>
      <c r="AN47" s="111">
        <v>193</v>
      </c>
      <c r="AO47" s="111">
        <v>4.5</v>
      </c>
      <c r="AP47" s="111">
        <v>315</v>
      </c>
      <c r="AQ47" s="111">
        <v>4.0999999999999996</v>
      </c>
      <c r="AR47" s="35">
        <f t="shared" si="5"/>
        <v>5.3999999999999999E-2</v>
      </c>
      <c r="AS47" s="35">
        <f t="shared" si="5"/>
        <v>2.9000000000000001E-2</v>
      </c>
      <c r="AT47" s="35">
        <f t="shared" si="5"/>
        <v>3.3000000000000002E-2</v>
      </c>
      <c r="AU47" s="35">
        <f t="shared" si="5"/>
        <v>2.8000000000000001E-2</v>
      </c>
    </row>
    <row r="48" spans="13:47" x14ac:dyDescent="0.2">
      <c r="S48" s="109">
        <f t="shared" si="4"/>
        <v>2.8000000000000001E-2</v>
      </c>
      <c r="U48" s="35">
        <v>0.25</v>
      </c>
      <c r="V48" s="31">
        <v>0</v>
      </c>
      <c r="W48" s="67">
        <v>0.21009999999999998</v>
      </c>
      <c r="X48" s="67">
        <v>0.21909999999999999</v>
      </c>
      <c r="Y48" s="68">
        <v>0.35499999999999998</v>
      </c>
      <c r="Z48" s="69">
        <v>4.4999999999999997E-3</v>
      </c>
      <c r="AA48" s="69"/>
      <c r="AB48" s="70">
        <v>0.34599999999999997</v>
      </c>
      <c r="AC48" s="71">
        <v>1.1126160988900927E-4</v>
      </c>
      <c r="AD48" s="71">
        <v>2.2036233077136602</v>
      </c>
      <c r="AE48" s="71">
        <v>1.0217355195759193E-2</v>
      </c>
      <c r="AF48" s="71">
        <v>0.24855156349492463</v>
      </c>
      <c r="AG48" s="72">
        <v>0.12122080374819877</v>
      </c>
      <c r="AH48" s="73">
        <v>28.668312439073912</v>
      </c>
      <c r="AI48" s="73">
        <v>11.583660393932448</v>
      </c>
      <c r="AJ48" s="73">
        <v>40.251972833006363</v>
      </c>
      <c r="AM48" s="30" t="s">
        <v>71</v>
      </c>
      <c r="AN48" s="110">
        <v>219.1</v>
      </c>
      <c r="AO48" s="110">
        <v>4.5</v>
      </c>
      <c r="AP48" s="110">
        <v>355</v>
      </c>
      <c r="AQ48" s="110">
        <v>4.5</v>
      </c>
      <c r="AR48" s="35">
        <f t="shared" si="5"/>
        <v>5.3999999999999999E-2</v>
      </c>
      <c r="AS48" s="35">
        <f t="shared" si="5"/>
        <v>2.9000000000000001E-2</v>
      </c>
      <c r="AT48" s="35">
        <f t="shared" si="5"/>
        <v>3.3000000000000002E-2</v>
      </c>
      <c r="AU48" s="35">
        <f t="shared" si="5"/>
        <v>2.8000000000000001E-2</v>
      </c>
    </row>
    <row r="49" spans="18:47" x14ac:dyDescent="0.2">
      <c r="S49" s="109">
        <f t="shared" si="4"/>
        <v>2.7E-2</v>
      </c>
      <c r="U49" s="35">
        <v>0.25</v>
      </c>
      <c r="V49" s="31">
        <v>0</v>
      </c>
      <c r="W49" s="67">
        <v>0.23400000000000001</v>
      </c>
      <c r="X49" s="67">
        <v>0.24399999999999999</v>
      </c>
      <c r="Y49" s="68">
        <v>0.4</v>
      </c>
      <c r="Z49" s="69">
        <v>4.7999999999999996E-3</v>
      </c>
      <c r="AA49" s="69"/>
      <c r="AB49" s="70">
        <v>0.39040000000000002</v>
      </c>
      <c r="AC49" s="71">
        <v>1.1100290667241398E-4</v>
      </c>
      <c r="AD49" s="71">
        <v>2.2667697231996766</v>
      </c>
      <c r="AE49" s="71">
        <v>9.6657552584379601E-3</v>
      </c>
      <c r="AF49" s="71">
        <v>0.2385694627349659</v>
      </c>
      <c r="AG49" s="72">
        <v>0.11679341689524006</v>
      </c>
      <c r="AH49" s="73">
        <v>28.09668126718628</v>
      </c>
      <c r="AI49" s="73">
        <v>11.418357336074294</v>
      </c>
      <c r="AJ49" s="73">
        <v>39.515038603260578</v>
      </c>
      <c r="AM49" s="30" t="s">
        <v>124</v>
      </c>
      <c r="AN49" s="111">
        <v>244</v>
      </c>
      <c r="AO49" s="111">
        <v>5</v>
      </c>
      <c r="AP49" s="111">
        <v>400</v>
      </c>
      <c r="AQ49" s="111">
        <v>4.8</v>
      </c>
      <c r="AR49" s="35">
        <f t="shared" si="5"/>
        <v>5.3999999999999999E-2</v>
      </c>
      <c r="AS49" s="35">
        <f t="shared" si="5"/>
        <v>2.9000000000000001E-2</v>
      </c>
      <c r="AT49" s="35">
        <f t="shared" si="5"/>
        <v>3.3000000000000002E-2</v>
      </c>
      <c r="AU49" s="35">
        <f t="shared" si="5"/>
        <v>2.7E-2</v>
      </c>
    </row>
    <row r="50" spans="18:47" x14ac:dyDescent="0.2">
      <c r="S50" s="109">
        <f t="shared" si="4"/>
        <v>2.7E-2</v>
      </c>
      <c r="U50" s="35">
        <v>0.25</v>
      </c>
      <c r="V50" s="31">
        <v>0</v>
      </c>
      <c r="W50" s="67">
        <v>0.26300000000000001</v>
      </c>
      <c r="X50" s="67">
        <v>0.27300000000000002</v>
      </c>
      <c r="Y50" s="68">
        <v>0.45</v>
      </c>
      <c r="Z50" s="69">
        <v>4.7999999999999996E-3</v>
      </c>
      <c r="AA50" s="69"/>
      <c r="AB50" s="70">
        <v>0.44040000000000001</v>
      </c>
      <c r="AC50" s="71">
        <v>9.8988440795450049E-5</v>
      </c>
      <c r="AD50" s="71">
        <v>2.3063558036935867</v>
      </c>
      <c r="AE50" s="71">
        <v>8.580113772547809E-3</v>
      </c>
      <c r="AF50" s="71">
        <v>0.22889489748220934</v>
      </c>
      <c r="AG50" s="72">
        <v>0.11236912822179282</v>
      </c>
      <c r="AH50" s="73">
        <v>27.801280004089257</v>
      </c>
      <c r="AI50" s="73">
        <v>11.350939937108571</v>
      </c>
      <c r="AJ50" s="73">
        <v>39.152219941197828</v>
      </c>
      <c r="AM50" s="113" t="s">
        <v>125</v>
      </c>
      <c r="AN50" s="114">
        <v>273</v>
      </c>
      <c r="AO50" s="114">
        <v>5</v>
      </c>
      <c r="AP50" s="114">
        <v>450</v>
      </c>
      <c r="AQ50" s="114">
        <v>4.8</v>
      </c>
      <c r="AR50" s="35">
        <f t="shared" si="5"/>
        <v>5.3999999999999999E-2</v>
      </c>
      <c r="AS50" s="35">
        <f t="shared" si="5"/>
        <v>2.9000000000000001E-2</v>
      </c>
      <c r="AT50" s="35">
        <f t="shared" si="5"/>
        <v>3.3000000000000002E-2</v>
      </c>
      <c r="AU50" s="35">
        <f t="shared" si="5"/>
        <v>2.7E-2</v>
      </c>
    </row>
    <row r="51" spans="18:47" x14ac:dyDescent="0.2">
      <c r="S51" s="109">
        <f t="shared" si="4"/>
        <v>2.7E-2</v>
      </c>
      <c r="U51" s="35">
        <v>0.25</v>
      </c>
      <c r="V51" s="31">
        <v>0</v>
      </c>
      <c r="W51" s="67">
        <v>0.31269999999999998</v>
      </c>
      <c r="X51" s="67">
        <v>0.32389999999999997</v>
      </c>
      <c r="Y51" s="68">
        <v>0.5</v>
      </c>
      <c r="Z51" s="69">
        <v>5.5999999999999999E-3</v>
      </c>
      <c r="AA51" s="69"/>
      <c r="AB51" s="70">
        <v>0.48880000000000001</v>
      </c>
      <c r="AC51" s="71">
        <v>9.3345864114700145E-5</v>
      </c>
      <c r="AD51" s="71">
        <v>1.9847035287440644</v>
      </c>
      <c r="AE51" s="71">
        <v>9.014014969015563E-3</v>
      </c>
      <c r="AF51" s="71">
        <v>0.22039864033507739</v>
      </c>
      <c r="AG51" s="72">
        <v>0.10838883713564806</v>
      </c>
      <c r="AH51" s="73">
        <v>31.886202847168178</v>
      </c>
      <c r="AI51" s="73">
        <v>12.891233267275735</v>
      </c>
      <c r="AJ51" s="73">
        <v>44.777436114443915</v>
      </c>
      <c r="AM51" s="113" t="s">
        <v>126</v>
      </c>
      <c r="AN51" s="114">
        <v>323.89999999999998</v>
      </c>
      <c r="AO51" s="114">
        <v>5.6</v>
      </c>
      <c r="AP51" s="114">
        <v>500</v>
      </c>
      <c r="AQ51" s="114">
        <v>5.6</v>
      </c>
      <c r="AR51" s="35">
        <f t="shared" si="5"/>
        <v>5.3999999999999999E-2</v>
      </c>
      <c r="AS51" s="35">
        <f t="shared" si="5"/>
        <v>2.9000000000000001E-2</v>
      </c>
      <c r="AT51" s="35">
        <f t="shared" si="5"/>
        <v>3.3000000000000002E-2</v>
      </c>
      <c r="AU51" s="35">
        <f t="shared" si="5"/>
        <v>2.7E-2</v>
      </c>
    </row>
    <row r="52" spans="18:47" x14ac:dyDescent="0.2">
      <c r="S52" s="109">
        <f t="shared" si="4"/>
        <v>2.7E-2</v>
      </c>
      <c r="U52" s="35">
        <v>0.25</v>
      </c>
      <c r="V52" s="31">
        <v>0</v>
      </c>
      <c r="W52" s="67">
        <v>0.34440000000000004</v>
      </c>
      <c r="X52" s="67">
        <v>0.35560000000000003</v>
      </c>
      <c r="Y52" s="68">
        <v>0.52</v>
      </c>
      <c r="Z52" s="69">
        <v>5.7000000000000002E-3</v>
      </c>
      <c r="AA52" s="69"/>
      <c r="AB52" s="70">
        <v>0.50860000000000005</v>
      </c>
      <c r="AC52" s="71">
        <v>8.4889880746753517E-5</v>
      </c>
      <c r="AD52" s="71">
        <v>1.7258923563834605</v>
      </c>
      <c r="AE52" s="71">
        <v>8.8199525812664645E-3</v>
      </c>
      <c r="AF52" s="71">
        <v>0.21727565058766382</v>
      </c>
      <c r="AG52" s="72">
        <v>0.10690620387686475</v>
      </c>
      <c r="AH52" s="73">
        <v>36.094364452787111</v>
      </c>
      <c r="AI52" s="73">
        <v>14.416105691535247</v>
      </c>
      <c r="AJ52" s="73">
        <v>50.510470144322355</v>
      </c>
      <c r="AM52" s="113" t="s">
        <v>127</v>
      </c>
      <c r="AN52" s="114">
        <v>355.6</v>
      </c>
      <c r="AO52" s="114">
        <v>5.6</v>
      </c>
      <c r="AP52" s="114">
        <v>520</v>
      </c>
      <c r="AQ52" s="114">
        <v>5.7</v>
      </c>
      <c r="AR52" s="35">
        <f t="shared" ref="AR52:AU55" si="6">+AR26</f>
        <v>5.3999999999999999E-2</v>
      </c>
      <c r="AS52" s="35">
        <f t="shared" si="6"/>
        <v>2.9000000000000001E-2</v>
      </c>
      <c r="AT52" s="35">
        <f t="shared" si="6"/>
        <v>3.3000000000000002E-2</v>
      </c>
      <c r="AU52" s="35">
        <f t="shared" si="6"/>
        <v>2.7E-2</v>
      </c>
    </row>
    <row r="53" spans="18:47" x14ac:dyDescent="0.2">
      <c r="S53" s="109">
        <f t="shared" si="4"/>
        <v>2.7E-2</v>
      </c>
      <c r="U53" s="35">
        <v>0.25</v>
      </c>
      <c r="V53" s="31">
        <v>0</v>
      </c>
      <c r="W53" s="67">
        <v>0.39379999999999993</v>
      </c>
      <c r="X53" s="67">
        <v>0.40639999999999998</v>
      </c>
      <c r="Y53" s="68">
        <v>0.56000000000000005</v>
      </c>
      <c r="Z53" s="69">
        <v>6.0000000000000001E-3</v>
      </c>
      <c r="AA53" s="69"/>
      <c r="AB53" s="70">
        <v>0.54800000000000004</v>
      </c>
      <c r="AC53" s="71">
        <v>8.3542366171234455E-5</v>
      </c>
      <c r="AD53" s="71">
        <v>1.4417382849185119</v>
      </c>
      <c r="AE53" s="71">
        <v>8.6188357187347315E-3</v>
      </c>
      <c r="AF53" s="71">
        <v>0.2114356410890606</v>
      </c>
      <c r="AG53" s="72">
        <v>0.10410896113374922</v>
      </c>
      <c r="AH53" s="73">
        <v>42.284207005749991</v>
      </c>
      <c r="AI53" s="73">
        <v>16.606431578755593</v>
      </c>
      <c r="AJ53" s="73">
        <v>58.890638584505581</v>
      </c>
      <c r="AM53" s="113" t="s">
        <v>128</v>
      </c>
      <c r="AN53" s="114">
        <v>406.4</v>
      </c>
      <c r="AO53" s="114">
        <v>6.3</v>
      </c>
      <c r="AP53" s="114">
        <v>560</v>
      </c>
      <c r="AQ53" s="114">
        <v>6</v>
      </c>
      <c r="AR53" s="35">
        <f t="shared" si="6"/>
        <v>5.3999999999999999E-2</v>
      </c>
      <c r="AS53" s="35">
        <f t="shared" si="6"/>
        <v>2.9000000000000001E-2</v>
      </c>
      <c r="AT53" s="35">
        <f t="shared" si="6"/>
        <v>3.3000000000000002E-2</v>
      </c>
      <c r="AU53" s="35">
        <f t="shared" si="6"/>
        <v>2.7E-2</v>
      </c>
    </row>
    <row r="54" spans="18:47" x14ac:dyDescent="0.2">
      <c r="S54" s="109">
        <f t="shared" si="4"/>
        <v>2.7E-2</v>
      </c>
      <c r="U54" s="35">
        <v>0.25</v>
      </c>
      <c r="V54" s="31">
        <v>0</v>
      </c>
      <c r="W54" s="67">
        <v>0.44439999999999996</v>
      </c>
      <c r="X54" s="67">
        <v>0.45700000000000002</v>
      </c>
      <c r="Y54" s="68">
        <v>0.63</v>
      </c>
      <c r="Z54" s="69">
        <v>6.6E-3</v>
      </c>
      <c r="AA54" s="69"/>
      <c r="AB54" s="70">
        <v>0.61680000000000001</v>
      </c>
      <c r="AC54" s="71">
        <v>7.4161781967454354E-5</v>
      </c>
      <c r="AD54" s="71">
        <v>1.4461948194771448</v>
      </c>
      <c r="AE54" s="71">
        <v>8.4252636605602737E-3</v>
      </c>
      <c r="AF54" s="71">
        <v>0.20232338038399109</v>
      </c>
      <c r="AG54" s="72">
        <v>9.9690524408505912E-2</v>
      </c>
      <c r="AH54" s="73">
        <v>42.443336163069517</v>
      </c>
      <c r="AI54" s="73">
        <v>16.75830186487498</v>
      </c>
      <c r="AJ54" s="73">
        <v>59.201638027944497</v>
      </c>
      <c r="AM54" s="113" t="s">
        <v>129</v>
      </c>
      <c r="AN54" s="114">
        <v>457</v>
      </c>
      <c r="AO54" s="114">
        <v>6.3</v>
      </c>
      <c r="AP54" s="114">
        <v>630</v>
      </c>
      <c r="AQ54" s="114">
        <v>6.6</v>
      </c>
      <c r="AR54" s="35">
        <f t="shared" si="6"/>
        <v>5.3999999999999999E-2</v>
      </c>
      <c r="AS54" s="35">
        <f t="shared" si="6"/>
        <v>2.9000000000000001E-2</v>
      </c>
      <c r="AT54" s="35">
        <f t="shared" si="6"/>
        <v>3.3000000000000002E-2</v>
      </c>
      <c r="AU54" s="35">
        <f t="shared" si="6"/>
        <v>2.7E-2</v>
      </c>
    </row>
    <row r="55" spans="18:47" x14ac:dyDescent="0.2">
      <c r="S55" s="109">
        <f t="shared" si="4"/>
        <v>2.7E-2</v>
      </c>
      <c r="U55" s="35">
        <v>0.25</v>
      </c>
      <c r="V55" s="31">
        <v>0</v>
      </c>
      <c r="W55" s="67">
        <v>0.49539999999999995</v>
      </c>
      <c r="X55" s="67">
        <v>0.50800000000000001</v>
      </c>
      <c r="Y55" s="68">
        <v>0.71</v>
      </c>
      <c r="Z55" s="69">
        <v>7.9000000000000008E-3</v>
      </c>
      <c r="AA55" s="69"/>
      <c r="AB55" s="70">
        <v>0.69419999999999993</v>
      </c>
      <c r="AC55" s="71">
        <v>6.6622074885392131E-5</v>
      </c>
      <c r="AD55" s="71">
        <v>1.5060815666816243</v>
      </c>
      <c r="AE55" s="71">
        <v>8.9544019105881195E-3</v>
      </c>
      <c r="AF55" s="71">
        <v>0.19329669791902887</v>
      </c>
      <c r="AG55" s="72">
        <v>9.526700037752131E-2</v>
      </c>
      <c r="AH55" s="73">
        <v>41.228406039185323</v>
      </c>
      <c r="AI55" s="73">
        <v>16.431927602553028</v>
      </c>
      <c r="AJ55" s="73">
        <v>57.660333641738347</v>
      </c>
      <c r="AM55" s="113" t="s">
        <v>130</v>
      </c>
      <c r="AN55" s="114">
        <v>508</v>
      </c>
      <c r="AO55" s="114">
        <v>6.3</v>
      </c>
      <c r="AP55" s="114">
        <v>710</v>
      </c>
      <c r="AQ55" s="114">
        <v>7.9</v>
      </c>
      <c r="AR55" s="35">
        <f t="shared" si="6"/>
        <v>5.3999999999999999E-2</v>
      </c>
      <c r="AS55" s="35">
        <f t="shared" si="6"/>
        <v>2.9000000000000001E-2</v>
      </c>
      <c r="AT55" s="35">
        <f t="shared" si="6"/>
        <v>3.3000000000000002E-2</v>
      </c>
      <c r="AU55" s="35">
        <f t="shared" si="6"/>
        <v>2.7E-2</v>
      </c>
    </row>
    <row r="59" spans="18:47" x14ac:dyDescent="0.2">
      <c r="AC59" s="45" t="s">
        <v>35</v>
      </c>
      <c r="AD59" s="45"/>
      <c r="AE59" s="45"/>
      <c r="AF59" s="45"/>
      <c r="AG59" s="45"/>
      <c r="AH59" s="46" t="s">
        <v>36</v>
      </c>
      <c r="AI59" s="46"/>
      <c r="AJ59" s="46"/>
      <c r="AM59" s="35" t="s">
        <v>113</v>
      </c>
    </row>
    <row r="60" spans="18:47" x14ac:dyDescent="0.2">
      <c r="R60" s="35" t="s">
        <v>132</v>
      </c>
      <c r="V60" s="48"/>
      <c r="W60" s="48" t="s">
        <v>38</v>
      </c>
      <c r="X60" s="48" t="s">
        <v>39</v>
      </c>
      <c r="Y60" s="48" t="s">
        <v>40</v>
      </c>
      <c r="Z60" s="49" t="s">
        <v>41</v>
      </c>
      <c r="AA60" s="50"/>
      <c r="AB60" s="51" t="s">
        <v>42</v>
      </c>
      <c r="AC60" s="52" t="s">
        <v>43</v>
      </c>
      <c r="AD60" s="52" t="s">
        <v>44</v>
      </c>
      <c r="AE60" s="52" t="s">
        <v>26</v>
      </c>
      <c r="AF60" s="52" t="s">
        <v>31</v>
      </c>
      <c r="AG60" s="52" t="s">
        <v>45</v>
      </c>
      <c r="AH60" s="52" t="s">
        <v>46</v>
      </c>
      <c r="AI60" s="52" t="s">
        <v>47</v>
      </c>
      <c r="AJ60" s="52" t="s">
        <v>48</v>
      </c>
      <c r="AR60" s="94" t="s">
        <v>118</v>
      </c>
      <c r="AS60" s="94"/>
      <c r="AT60" s="94"/>
      <c r="AU60" s="94"/>
    </row>
    <row r="61" spans="18:47" ht="25.5" x14ac:dyDescent="0.2">
      <c r="S61" s="101" t="s">
        <v>119</v>
      </c>
      <c r="U61" s="35" t="s">
        <v>120</v>
      </c>
      <c r="V61" s="48"/>
      <c r="W61" s="48" t="s">
        <v>25</v>
      </c>
      <c r="X61" s="48" t="s">
        <v>25</v>
      </c>
      <c r="Y61" s="48" t="s">
        <v>25</v>
      </c>
      <c r="Z61" s="49" t="s">
        <v>25</v>
      </c>
      <c r="AA61" s="48"/>
      <c r="AB61" s="42"/>
      <c r="AC61" s="42"/>
      <c r="AD61" s="56"/>
      <c r="AE61" s="56"/>
      <c r="AF61" s="56"/>
      <c r="AM61" s="102" t="s">
        <v>50</v>
      </c>
      <c r="AN61" s="103" t="s">
        <v>121</v>
      </c>
      <c r="AO61" s="103"/>
      <c r="AP61" s="103"/>
      <c r="AQ61" s="103"/>
      <c r="AR61" s="104">
        <v>1</v>
      </c>
      <c r="AS61" s="104">
        <v>2</v>
      </c>
      <c r="AT61" s="104">
        <v>3</v>
      </c>
      <c r="AU61" s="104">
        <v>4</v>
      </c>
    </row>
    <row r="62" spans="18:47" x14ac:dyDescent="0.2">
      <c r="V62" s="48"/>
      <c r="W62" s="48"/>
      <c r="X62" s="48"/>
      <c r="Y62" s="48"/>
      <c r="Z62" s="49"/>
      <c r="AA62" s="48"/>
      <c r="AB62" s="42"/>
      <c r="AC62" s="42"/>
      <c r="AD62" s="56"/>
      <c r="AE62" s="56"/>
      <c r="AF62" s="56"/>
      <c r="AM62" s="102"/>
    </row>
    <row r="63" spans="18:47" x14ac:dyDescent="0.2">
      <c r="S63" s="109">
        <f t="shared" ref="S63:S82" si="7">IF($W$6=1,+AR63,IF($W$6=2,+AS63,IF($W$6=3,+AT63,AU63)))</f>
        <v>3.6999999999999998E-2</v>
      </c>
      <c r="U63" s="35">
        <v>0.1</v>
      </c>
      <c r="V63" s="31">
        <v>0</v>
      </c>
      <c r="W63" s="67">
        <v>2.1000000000000001E-2</v>
      </c>
      <c r="X63" s="67">
        <v>2.5000000000000001E-2</v>
      </c>
      <c r="Y63" s="68">
        <v>0.09</v>
      </c>
      <c r="Z63" s="69">
        <v>2.2000000000000001E-3</v>
      </c>
      <c r="AA63" s="69"/>
      <c r="AB63" s="70">
        <v>8.5599999999999996E-2</v>
      </c>
      <c r="AC63" s="71">
        <v>4.6248672348177169E-4</v>
      </c>
      <c r="AD63" s="71">
        <v>5.0228053663958878</v>
      </c>
      <c r="AE63" s="71">
        <v>1.9943859973894584E-2</v>
      </c>
      <c r="AF63" s="71">
        <v>0.37274297389452721</v>
      </c>
      <c r="AG63" s="72">
        <v>0.21801640298358108</v>
      </c>
      <c r="AH63" s="73">
        <v>13.077403711130321</v>
      </c>
      <c r="AI63" s="73">
        <v>5.382044933383126</v>
      </c>
      <c r="AJ63" s="73">
        <v>18.459448644513447</v>
      </c>
      <c r="AM63" s="102" t="s">
        <v>122</v>
      </c>
      <c r="AN63" s="35">
        <v>25</v>
      </c>
      <c r="AO63" s="35">
        <v>2</v>
      </c>
      <c r="AP63" s="35">
        <v>90</v>
      </c>
      <c r="AQ63" s="35">
        <v>2.2000000000000002</v>
      </c>
      <c r="AR63" s="35">
        <f t="shared" ref="AR63:AU78" si="8">+AR36</f>
        <v>0</v>
      </c>
      <c r="AS63" s="35">
        <f t="shared" si="8"/>
        <v>3.6999999999999998E-2</v>
      </c>
      <c r="AT63" s="35">
        <f t="shared" si="8"/>
        <v>3.9E-2</v>
      </c>
      <c r="AU63" s="35">
        <f t="shared" si="8"/>
        <v>3.6999999999999998E-2</v>
      </c>
    </row>
    <row r="64" spans="18:47" x14ac:dyDescent="0.2">
      <c r="S64" s="109">
        <f t="shared" si="7"/>
        <v>3.6999999999999998E-2</v>
      </c>
      <c r="U64" s="35">
        <v>0.15</v>
      </c>
      <c r="V64" s="31">
        <v>0</v>
      </c>
      <c r="W64" s="67">
        <v>2.1700000000000001E-2</v>
      </c>
      <c r="X64" s="67">
        <v>2.69E-2</v>
      </c>
      <c r="Y64" s="68">
        <v>0.125</v>
      </c>
      <c r="Z64" s="69">
        <v>3.0000000000000001E-3</v>
      </c>
      <c r="AA64" s="69"/>
      <c r="AB64" s="70">
        <v>0.11899999999999999</v>
      </c>
      <c r="AC64" s="71">
        <v>5.6981190155233001E-4</v>
      </c>
      <c r="AD64" s="71">
        <v>6.0682809174079333</v>
      </c>
      <c r="AE64" s="71">
        <v>1.9572176287146796E-2</v>
      </c>
      <c r="AF64" s="71">
        <v>0.34182545426074734</v>
      </c>
      <c r="AG64" s="72">
        <v>0.18389954321472562</v>
      </c>
      <c r="AH64" s="73">
        <v>11.063805363388214</v>
      </c>
      <c r="AI64" s="73">
        <v>4.6600643661796122</v>
      </c>
      <c r="AJ64" s="73">
        <v>15.723869729567827</v>
      </c>
      <c r="AM64" s="30" t="s">
        <v>61</v>
      </c>
      <c r="AN64" s="110">
        <v>26.9</v>
      </c>
      <c r="AO64" s="110">
        <v>2.6</v>
      </c>
      <c r="AP64" s="110">
        <v>125</v>
      </c>
      <c r="AQ64" s="110">
        <v>3</v>
      </c>
      <c r="AR64" s="35">
        <f t="shared" si="8"/>
        <v>5.3999999999999999E-2</v>
      </c>
      <c r="AS64" s="35">
        <f t="shared" si="8"/>
        <v>3.6999999999999998E-2</v>
      </c>
      <c r="AT64" s="35">
        <f t="shared" si="8"/>
        <v>3.9E-2</v>
      </c>
      <c r="AU64" s="35">
        <f t="shared" si="8"/>
        <v>3.6999999999999998E-2</v>
      </c>
    </row>
    <row r="65" spans="19:47" x14ac:dyDescent="0.2">
      <c r="S65" s="109">
        <f t="shared" si="7"/>
        <v>3.6999999999999998E-2</v>
      </c>
      <c r="U65" s="35">
        <v>0.15</v>
      </c>
      <c r="V65" s="31">
        <v>0</v>
      </c>
      <c r="W65" s="67">
        <v>2.8500000000000004E-2</v>
      </c>
      <c r="X65" s="67">
        <v>3.3700000000000001E-2</v>
      </c>
      <c r="Y65" s="68">
        <v>0.125</v>
      </c>
      <c r="Z65" s="69">
        <v>3.0000000000000001E-3</v>
      </c>
      <c r="AA65" s="69"/>
      <c r="AB65" s="70">
        <v>0.11899999999999999</v>
      </c>
      <c r="AC65" s="71">
        <v>4.4455622928550625E-4</v>
      </c>
      <c r="AD65" s="71">
        <v>5.1485630626840457</v>
      </c>
      <c r="AE65" s="71">
        <v>1.9572176287146796E-2</v>
      </c>
      <c r="AF65" s="71">
        <v>0.34182545426074734</v>
      </c>
      <c r="AG65" s="72">
        <v>0.18389954321472562</v>
      </c>
      <c r="AH65" s="73">
        <v>12.886738099402816</v>
      </c>
      <c r="AI65" s="73">
        <v>5.3771244415987507</v>
      </c>
      <c r="AJ65" s="73">
        <v>18.263862541001565</v>
      </c>
      <c r="AM65" s="30" t="s">
        <v>62</v>
      </c>
      <c r="AN65" s="110">
        <v>33.700000000000003</v>
      </c>
      <c r="AO65" s="110">
        <v>2.6</v>
      </c>
      <c r="AP65" s="110">
        <v>125</v>
      </c>
      <c r="AQ65" s="110">
        <v>3</v>
      </c>
      <c r="AR65" s="35">
        <f t="shared" si="8"/>
        <v>5.3999999999999999E-2</v>
      </c>
      <c r="AS65" s="35">
        <f t="shared" si="8"/>
        <v>3.6999999999999998E-2</v>
      </c>
      <c r="AT65" s="35">
        <f t="shared" si="8"/>
        <v>3.9E-2</v>
      </c>
      <c r="AU65" s="35">
        <f t="shared" si="8"/>
        <v>3.6999999999999998E-2</v>
      </c>
    </row>
    <row r="66" spans="19:47" x14ac:dyDescent="0.2">
      <c r="S66" s="109">
        <f t="shared" si="7"/>
        <v>3.6999999999999998E-2</v>
      </c>
      <c r="U66" s="35">
        <v>0.15</v>
      </c>
      <c r="V66" s="31">
        <v>0</v>
      </c>
      <c r="W66" s="67">
        <v>3.7199999999999997E-2</v>
      </c>
      <c r="X66" s="67">
        <v>4.24E-2</v>
      </c>
      <c r="Y66" s="68">
        <v>0.14000000000000001</v>
      </c>
      <c r="Z66" s="69">
        <v>3.0000000000000001E-3</v>
      </c>
      <c r="AA66" s="69"/>
      <c r="AB66" s="70">
        <v>0.13400000000000001</v>
      </c>
      <c r="AC66" s="71">
        <v>3.4706282074609845E-4</v>
      </c>
      <c r="AD66" s="71">
        <v>4.6958520586036832</v>
      </c>
      <c r="AE66" s="71">
        <v>1.7428509791180782E-2</v>
      </c>
      <c r="AF66" s="71">
        <v>0.33129267813143493</v>
      </c>
      <c r="AG66" s="72">
        <v>0.1795923234051241</v>
      </c>
      <c r="AH66" s="73">
        <v>14.063801276425513</v>
      </c>
      <c r="AI66" s="73">
        <v>5.842361711492245</v>
      </c>
      <c r="AJ66" s="73">
        <v>19.90616298791776</v>
      </c>
      <c r="AM66" s="30" t="s">
        <v>63</v>
      </c>
      <c r="AN66" s="110">
        <v>42.4</v>
      </c>
      <c r="AO66" s="110">
        <v>2.6</v>
      </c>
      <c r="AP66" s="110">
        <v>140</v>
      </c>
      <c r="AQ66" s="110">
        <v>3</v>
      </c>
      <c r="AR66" s="35">
        <f t="shared" si="8"/>
        <v>5.3999999999999999E-2</v>
      </c>
      <c r="AS66" s="35">
        <f t="shared" si="8"/>
        <v>3.6999999999999998E-2</v>
      </c>
      <c r="AT66" s="35">
        <f t="shared" si="8"/>
        <v>3.9E-2</v>
      </c>
      <c r="AU66" s="35">
        <f t="shared" si="8"/>
        <v>3.6999999999999998E-2</v>
      </c>
    </row>
    <row r="67" spans="19:47" x14ac:dyDescent="0.2">
      <c r="S67" s="109">
        <f t="shared" si="7"/>
        <v>3.5999999999999997E-2</v>
      </c>
      <c r="U67" s="35">
        <v>0.15</v>
      </c>
      <c r="V67" s="31">
        <v>0</v>
      </c>
      <c r="W67" s="67">
        <v>4.3099999999999992E-2</v>
      </c>
      <c r="X67" s="67">
        <v>4.8299999999999996E-2</v>
      </c>
      <c r="Y67" s="68">
        <v>0.14000000000000001</v>
      </c>
      <c r="Z67" s="69">
        <v>3.0000000000000001E-3</v>
      </c>
      <c r="AA67" s="69"/>
      <c r="AB67" s="70">
        <v>0.13400000000000001</v>
      </c>
      <c r="AC67" s="71">
        <v>3.0215184915487967E-4</v>
      </c>
      <c r="AD67" s="71">
        <v>4.2737635593442249</v>
      </c>
      <c r="AE67" s="71">
        <v>1.7428509791180782E-2</v>
      </c>
      <c r="AF67" s="71">
        <v>0.33129267813143493</v>
      </c>
      <c r="AG67" s="72">
        <v>0.1795923234051241</v>
      </c>
      <c r="AH67" s="73">
        <v>15.329232068681378</v>
      </c>
      <c r="AI67" s="73">
        <v>6.3267003725311257</v>
      </c>
      <c r="AJ67" s="73">
        <v>21.655932441212503</v>
      </c>
      <c r="AM67" s="30" t="s">
        <v>64</v>
      </c>
      <c r="AN67" s="110">
        <v>48.3</v>
      </c>
      <c r="AO67" s="110">
        <v>2.6</v>
      </c>
      <c r="AP67" s="110">
        <v>140</v>
      </c>
      <c r="AQ67" s="110">
        <v>3</v>
      </c>
      <c r="AR67" s="35">
        <f t="shared" si="8"/>
        <v>5.3999999999999999E-2</v>
      </c>
      <c r="AS67" s="35">
        <f t="shared" si="8"/>
        <v>3.5999999999999997E-2</v>
      </c>
      <c r="AT67" s="35">
        <f t="shared" si="8"/>
        <v>3.7999999999999999E-2</v>
      </c>
      <c r="AU67" s="35">
        <f t="shared" si="8"/>
        <v>3.5999999999999997E-2</v>
      </c>
    </row>
    <row r="68" spans="19:47" x14ac:dyDescent="0.2">
      <c r="S68" s="109">
        <f t="shared" si="7"/>
        <v>3.4000000000000002E-2</v>
      </c>
      <c r="U68" s="35">
        <v>0.15</v>
      </c>
      <c r="V68" s="31">
        <v>0</v>
      </c>
      <c r="W68" s="67">
        <v>5.45E-2</v>
      </c>
      <c r="X68" s="67">
        <v>6.0299999999999999E-2</v>
      </c>
      <c r="Y68" s="68">
        <v>0.16</v>
      </c>
      <c r="Z68" s="69">
        <v>3.0000000000000001E-3</v>
      </c>
      <c r="AA68" s="69"/>
      <c r="AB68" s="70">
        <v>0.154</v>
      </c>
      <c r="AC68" s="71">
        <v>2.6825937567150272E-4</v>
      </c>
      <c r="AD68" s="71">
        <v>4.0331604624131838</v>
      </c>
      <c r="AE68" s="71">
        <v>1.5207737378254536E-2</v>
      </c>
      <c r="AF68" s="71">
        <v>0.31898465757616901</v>
      </c>
      <c r="AG68" s="72">
        <v>0.17425208667014272</v>
      </c>
      <c r="AH68" s="73">
        <v>16.2184553857313</v>
      </c>
      <c r="AI68" s="73">
        <v>6.6795858721883041</v>
      </c>
      <c r="AJ68" s="73">
        <v>22.898041257919605</v>
      </c>
      <c r="AM68" s="30" t="s">
        <v>65</v>
      </c>
      <c r="AN68" s="110">
        <v>60.3</v>
      </c>
      <c r="AO68" s="110">
        <v>2.9</v>
      </c>
      <c r="AP68" s="110">
        <v>160</v>
      </c>
      <c r="AQ68" s="110">
        <v>3</v>
      </c>
      <c r="AR68" s="35">
        <f t="shared" si="8"/>
        <v>5.3999999999999999E-2</v>
      </c>
      <c r="AS68" s="35">
        <f t="shared" si="8"/>
        <v>3.4000000000000002E-2</v>
      </c>
      <c r="AT68" s="35">
        <f t="shared" si="8"/>
        <v>3.6999999999999998E-2</v>
      </c>
      <c r="AU68" s="35">
        <f t="shared" si="8"/>
        <v>3.4000000000000002E-2</v>
      </c>
    </row>
    <row r="69" spans="19:47" x14ac:dyDescent="0.2">
      <c r="S69" s="109">
        <f t="shared" si="7"/>
        <v>3.2000000000000001E-2</v>
      </c>
      <c r="U69" s="35">
        <v>0.25</v>
      </c>
      <c r="V69" s="31">
        <v>0</v>
      </c>
      <c r="W69" s="67">
        <v>7.0300000000000001E-2</v>
      </c>
      <c r="X69" s="67">
        <v>7.6100000000000001E-2</v>
      </c>
      <c r="Y69" s="68">
        <v>0.16</v>
      </c>
      <c r="Z69" s="69">
        <v>3.0000000000000001E-3</v>
      </c>
      <c r="AA69" s="69"/>
      <c r="AB69" s="70">
        <v>0.154</v>
      </c>
      <c r="AC69" s="71">
        <v>2.102873573812802E-4</v>
      </c>
      <c r="AD69" s="71">
        <v>3.1163613813156132</v>
      </c>
      <c r="AE69" s="71">
        <v>1.5207737378254536E-2</v>
      </c>
      <c r="AF69" s="71">
        <v>0.31898465757616901</v>
      </c>
      <c r="AG69" s="72">
        <v>0.14755007951670637</v>
      </c>
      <c r="AH69" s="73">
        <v>20.505921024029565</v>
      </c>
      <c r="AI69" s="73">
        <v>8.3965026840703523</v>
      </c>
      <c r="AJ69" s="73">
        <v>28.902423708099917</v>
      </c>
      <c r="AM69" s="30" t="s">
        <v>66</v>
      </c>
      <c r="AN69" s="110">
        <v>76.099999999999994</v>
      </c>
      <c r="AO69" s="110">
        <v>2.9</v>
      </c>
      <c r="AP69" s="110">
        <v>160</v>
      </c>
      <c r="AQ69" s="110">
        <v>3</v>
      </c>
      <c r="AR69" s="35">
        <f t="shared" si="8"/>
        <v>5.3999999999999999E-2</v>
      </c>
      <c r="AS69" s="35">
        <f t="shared" si="8"/>
        <v>3.2000000000000001E-2</v>
      </c>
      <c r="AT69" s="35">
        <f t="shared" si="8"/>
        <v>3.5999999999999997E-2</v>
      </c>
      <c r="AU69" s="35">
        <f t="shared" si="8"/>
        <v>3.2000000000000001E-2</v>
      </c>
    </row>
    <row r="70" spans="19:47" x14ac:dyDescent="0.2">
      <c r="S70" s="109">
        <f t="shared" si="7"/>
        <v>0.03</v>
      </c>
      <c r="U70" s="35">
        <v>0.25</v>
      </c>
      <c r="V70" s="31">
        <v>0</v>
      </c>
      <c r="W70" s="67">
        <v>8.2500000000000004E-2</v>
      </c>
      <c r="X70" s="67">
        <v>8.8900000000000007E-2</v>
      </c>
      <c r="Y70" s="68">
        <v>0.18</v>
      </c>
      <c r="Z70" s="69">
        <v>3.0000000000000001E-3</v>
      </c>
      <c r="AA70" s="69"/>
      <c r="AB70" s="70">
        <v>0.17399999999999999</v>
      </c>
      <c r="AC70" s="71">
        <v>1.9818464023826321E-4</v>
      </c>
      <c r="AD70" s="71">
        <v>3.0536975110711988</v>
      </c>
      <c r="AE70" s="71">
        <v>1.3488998819175063E-2</v>
      </c>
      <c r="AF70" s="71">
        <v>0.30822939998225912</v>
      </c>
      <c r="AG70" s="72">
        <v>0.14412897949597547</v>
      </c>
      <c r="AH70" s="73">
        <v>20.962910406509899</v>
      </c>
      <c r="AI70" s="73">
        <v>8.5847008290875184</v>
      </c>
      <c r="AJ70" s="73">
        <v>29.547611235597415</v>
      </c>
      <c r="AM70" s="30" t="s">
        <v>67</v>
      </c>
      <c r="AN70" s="110">
        <v>88.9</v>
      </c>
      <c r="AO70" s="110">
        <v>3.2</v>
      </c>
      <c r="AP70" s="110">
        <v>180</v>
      </c>
      <c r="AQ70" s="110">
        <v>3</v>
      </c>
      <c r="AR70" s="35">
        <f t="shared" si="8"/>
        <v>5.3999999999999999E-2</v>
      </c>
      <c r="AS70" s="35">
        <f t="shared" si="8"/>
        <v>0.03</v>
      </c>
      <c r="AT70" s="35">
        <f t="shared" si="8"/>
        <v>3.5000000000000003E-2</v>
      </c>
      <c r="AU70" s="35">
        <f t="shared" si="8"/>
        <v>0.03</v>
      </c>
    </row>
    <row r="71" spans="19:47" x14ac:dyDescent="0.2">
      <c r="S71" s="109">
        <f t="shared" si="7"/>
        <v>2.9000000000000001E-2</v>
      </c>
      <c r="U71" s="35">
        <v>0.25</v>
      </c>
      <c r="V71" s="31">
        <v>0</v>
      </c>
      <c r="W71" s="67">
        <v>0.1071</v>
      </c>
      <c r="X71" s="67">
        <v>0.1143</v>
      </c>
      <c r="Y71" s="68">
        <v>0.25</v>
      </c>
      <c r="Z71" s="69">
        <v>3.5999999999999999E-3</v>
      </c>
      <c r="AA71" s="69"/>
      <c r="AB71" s="70">
        <v>0.24279999999999999</v>
      </c>
      <c r="AC71" s="71">
        <v>1.7258654160843089E-4</v>
      </c>
      <c r="AD71" s="71">
        <v>3.5267400752537554</v>
      </c>
      <c r="AE71" s="71">
        <v>1.1627406024262649E-2</v>
      </c>
      <c r="AF71" s="71">
        <v>0.27881301215562643</v>
      </c>
      <c r="AG71" s="72">
        <v>0.13364872168794953</v>
      </c>
      <c r="AH71" s="73">
        <v>18.59053635893569</v>
      </c>
      <c r="AI71" s="73">
        <v>7.7319016506396219</v>
      </c>
      <c r="AJ71" s="73">
        <v>26.322438009575311</v>
      </c>
      <c r="AM71" s="30" t="s">
        <v>68</v>
      </c>
      <c r="AN71" s="110">
        <v>114.3</v>
      </c>
      <c r="AO71" s="110">
        <v>3.6</v>
      </c>
      <c r="AP71" s="110">
        <v>250</v>
      </c>
      <c r="AQ71" s="110">
        <v>3.6</v>
      </c>
      <c r="AR71" s="35">
        <f t="shared" si="8"/>
        <v>5.3999999999999999E-2</v>
      </c>
      <c r="AS71" s="35">
        <f t="shared" si="8"/>
        <v>2.9000000000000001E-2</v>
      </c>
      <c r="AT71" s="35">
        <f t="shared" si="8"/>
        <v>3.4000000000000002E-2</v>
      </c>
      <c r="AU71" s="35">
        <f t="shared" si="8"/>
        <v>2.9000000000000001E-2</v>
      </c>
    </row>
    <row r="72" spans="19:47" x14ac:dyDescent="0.2">
      <c r="S72" s="109">
        <f t="shared" si="7"/>
        <v>2.8000000000000001E-2</v>
      </c>
      <c r="U72" s="35">
        <v>0.25</v>
      </c>
      <c r="V72" s="31">
        <v>0</v>
      </c>
      <c r="W72" s="67">
        <v>0.13250000000000001</v>
      </c>
      <c r="X72" s="67">
        <v>0.13969999999999999</v>
      </c>
      <c r="Y72" s="68">
        <v>0.28000000000000003</v>
      </c>
      <c r="Z72" s="69">
        <v>3.8999999999999998E-3</v>
      </c>
      <c r="AA72" s="69"/>
      <c r="AB72" s="70">
        <v>0.27220000000000005</v>
      </c>
      <c r="AC72" s="71">
        <v>1.4036039113307546E-4</v>
      </c>
      <c r="AD72" s="71">
        <v>3.2170510673181316</v>
      </c>
      <c r="AE72" s="71">
        <v>1.1241317727650229E-2</v>
      </c>
      <c r="AF72" s="71">
        <v>0.26889141810246792</v>
      </c>
      <c r="AG72" s="72">
        <v>0.12974986590872975</v>
      </c>
      <c r="AH72" s="73">
        <v>20.275617889177258</v>
      </c>
      <c r="AI72" s="73">
        <v>8.3976319964404382</v>
      </c>
      <c r="AJ72" s="73">
        <v>28.673249885617697</v>
      </c>
      <c r="AM72" s="30" t="s">
        <v>69</v>
      </c>
      <c r="AN72" s="110">
        <v>139.69999999999999</v>
      </c>
      <c r="AO72" s="110">
        <v>3.6</v>
      </c>
      <c r="AP72" s="110">
        <v>280</v>
      </c>
      <c r="AQ72" s="110">
        <v>3.9</v>
      </c>
      <c r="AR72" s="35">
        <f t="shared" si="8"/>
        <v>5.3999999999999999E-2</v>
      </c>
      <c r="AS72" s="35">
        <f t="shared" si="8"/>
        <v>2.9000000000000001E-2</v>
      </c>
      <c r="AT72" s="35">
        <f t="shared" si="8"/>
        <v>3.3000000000000002E-2</v>
      </c>
      <c r="AU72" s="35">
        <f t="shared" si="8"/>
        <v>2.8000000000000001E-2</v>
      </c>
    </row>
    <row r="73" spans="19:47" x14ac:dyDescent="0.2">
      <c r="S73" s="109">
        <f t="shared" si="7"/>
        <v>2.8000000000000001E-2</v>
      </c>
      <c r="U73" s="35">
        <v>0.25</v>
      </c>
      <c r="V73" s="31">
        <v>0</v>
      </c>
      <c r="W73" s="67">
        <v>0.1603</v>
      </c>
      <c r="X73" s="67">
        <v>0.16830000000000001</v>
      </c>
      <c r="Y73" s="68">
        <v>0.315</v>
      </c>
      <c r="Z73" s="69">
        <v>4.0999999999999995E-3</v>
      </c>
      <c r="AA73" s="69"/>
      <c r="AB73" s="70">
        <v>0.30680000000000002</v>
      </c>
      <c r="AC73" s="71">
        <v>1.2918352502300597E-4</v>
      </c>
      <c r="AD73" s="71">
        <v>2.8958867340560088</v>
      </c>
      <c r="AE73" s="71">
        <v>1.0494903477696389E-2</v>
      </c>
      <c r="AF73" s="71">
        <v>0.25871933971990801</v>
      </c>
      <c r="AG73" s="72">
        <v>0.12557127091939665</v>
      </c>
      <c r="AH73" s="73">
        <v>22.381307565681123</v>
      </c>
      <c r="AI73" s="73">
        <v>9.2219362515359631</v>
      </c>
      <c r="AJ73" s="73">
        <v>31.603243817217084</v>
      </c>
      <c r="AM73" s="30" t="s">
        <v>70</v>
      </c>
      <c r="AN73" s="110">
        <v>168.3</v>
      </c>
      <c r="AO73" s="110">
        <v>4</v>
      </c>
      <c r="AP73" s="110">
        <v>315</v>
      </c>
      <c r="AQ73" s="110">
        <v>4.0999999999999996</v>
      </c>
      <c r="AR73" s="35">
        <f t="shared" si="8"/>
        <v>5.3999999999999999E-2</v>
      </c>
      <c r="AS73" s="35">
        <f t="shared" si="8"/>
        <v>2.9000000000000001E-2</v>
      </c>
      <c r="AT73" s="35">
        <f t="shared" si="8"/>
        <v>3.3000000000000002E-2</v>
      </c>
      <c r="AU73" s="35">
        <f t="shared" si="8"/>
        <v>2.8000000000000001E-2</v>
      </c>
    </row>
    <row r="74" spans="19:47" x14ac:dyDescent="0.2">
      <c r="S74" s="109">
        <f t="shared" si="7"/>
        <v>2.8000000000000001E-2</v>
      </c>
      <c r="U74" s="35">
        <v>0.25</v>
      </c>
      <c r="V74" s="31">
        <v>0</v>
      </c>
      <c r="W74" s="67">
        <v>0.184</v>
      </c>
      <c r="X74" s="67">
        <v>0.193</v>
      </c>
      <c r="Y74" s="68">
        <v>0.35499999999999998</v>
      </c>
      <c r="Z74" s="69">
        <v>4.4999999999999997E-3</v>
      </c>
      <c r="AA74" s="69"/>
      <c r="AB74" s="70">
        <v>0.34599999999999997</v>
      </c>
      <c r="AC74" s="71">
        <v>1.2667256325474662E-4</v>
      </c>
      <c r="AD74" s="71">
        <v>2.8153476669433148</v>
      </c>
      <c r="AE74" s="71">
        <v>1.0217355195759193E-2</v>
      </c>
      <c r="AF74" s="71">
        <v>0.24855156349492463</v>
      </c>
      <c r="AG74" s="72">
        <v>0.12122080374819877</v>
      </c>
      <c r="AH74" s="73">
        <v>23.045788708439005</v>
      </c>
      <c r="AI74" s="73">
        <v>9.5003448057908635</v>
      </c>
      <c r="AJ74" s="73">
        <v>32.546133514229865</v>
      </c>
      <c r="AM74" s="30" t="s">
        <v>123</v>
      </c>
      <c r="AN74" s="111">
        <v>193</v>
      </c>
      <c r="AO74" s="111">
        <v>4.5</v>
      </c>
      <c r="AP74" s="111">
        <v>355</v>
      </c>
      <c r="AQ74" s="111">
        <v>4.5</v>
      </c>
      <c r="AR74" s="35">
        <f t="shared" si="8"/>
        <v>5.3999999999999999E-2</v>
      </c>
      <c r="AS74" s="35">
        <f t="shared" si="8"/>
        <v>2.9000000000000001E-2</v>
      </c>
      <c r="AT74" s="35">
        <f t="shared" si="8"/>
        <v>3.3000000000000002E-2</v>
      </c>
      <c r="AU74" s="35">
        <f t="shared" si="8"/>
        <v>2.8000000000000001E-2</v>
      </c>
    </row>
    <row r="75" spans="19:47" x14ac:dyDescent="0.2">
      <c r="S75" s="109">
        <f t="shared" si="7"/>
        <v>2.8000000000000001E-2</v>
      </c>
      <c r="U75" s="35">
        <v>0.25</v>
      </c>
      <c r="V75" s="31">
        <v>0</v>
      </c>
      <c r="W75" s="67">
        <v>0.21009999999999998</v>
      </c>
      <c r="X75" s="67">
        <v>0.21909999999999999</v>
      </c>
      <c r="Y75" s="68">
        <v>0.4</v>
      </c>
      <c r="Z75" s="69">
        <v>4.7999999999999996E-3</v>
      </c>
      <c r="AA75" s="69"/>
      <c r="AB75" s="70">
        <v>0.39040000000000002</v>
      </c>
      <c r="AC75" s="71">
        <v>1.1126160988900927E-4</v>
      </c>
      <c r="AD75" s="71">
        <v>2.7859041075361382</v>
      </c>
      <c r="AE75" s="71">
        <v>9.6657552584379601E-3</v>
      </c>
      <c r="AF75" s="71">
        <v>0.2385694627349659</v>
      </c>
      <c r="AG75" s="72">
        <v>0.11679341689524006</v>
      </c>
      <c r="AH75" s="73">
        <v>23.357751968373186</v>
      </c>
      <c r="AI75" s="73">
        <v>9.6471822270350476</v>
      </c>
      <c r="AJ75" s="73">
        <v>33.004934195408232</v>
      </c>
      <c r="AM75" s="30" t="s">
        <v>71</v>
      </c>
      <c r="AN75" s="110">
        <v>219.1</v>
      </c>
      <c r="AO75" s="110">
        <v>4.5</v>
      </c>
      <c r="AP75" s="110">
        <v>400</v>
      </c>
      <c r="AQ75" s="110">
        <v>4.8</v>
      </c>
      <c r="AR75" s="35">
        <f t="shared" si="8"/>
        <v>5.3999999999999999E-2</v>
      </c>
      <c r="AS75" s="35">
        <f t="shared" si="8"/>
        <v>2.9000000000000001E-2</v>
      </c>
      <c r="AT75" s="35">
        <f t="shared" si="8"/>
        <v>3.3000000000000002E-2</v>
      </c>
      <c r="AU75" s="35">
        <f t="shared" si="8"/>
        <v>2.8000000000000001E-2</v>
      </c>
    </row>
    <row r="76" spans="19:47" x14ac:dyDescent="0.2">
      <c r="S76" s="109">
        <f t="shared" si="7"/>
        <v>2.7E-2</v>
      </c>
      <c r="U76" s="35">
        <v>0.25</v>
      </c>
      <c r="V76" s="31">
        <v>0</v>
      </c>
      <c r="W76" s="67">
        <v>0.23400000000000001</v>
      </c>
      <c r="X76" s="67">
        <v>0.24399999999999999</v>
      </c>
      <c r="Y76" s="68">
        <v>0.4</v>
      </c>
      <c r="Z76" s="69">
        <v>4.7999999999999996E-3</v>
      </c>
      <c r="AA76" s="69"/>
      <c r="AB76" s="70">
        <v>0.39040000000000002</v>
      </c>
      <c r="AC76" s="71">
        <v>1.1100290667241398E-4</v>
      </c>
      <c r="AD76" s="71">
        <v>2.2667697231996766</v>
      </c>
      <c r="AE76" s="71">
        <v>9.6657552584379601E-3</v>
      </c>
      <c r="AF76" s="71">
        <v>0.2385694627349659</v>
      </c>
      <c r="AG76" s="72">
        <v>0.11679341689524006</v>
      </c>
      <c r="AH76" s="73">
        <v>28.09668126718628</v>
      </c>
      <c r="AI76" s="73">
        <v>11.418357336074294</v>
      </c>
      <c r="AJ76" s="73">
        <v>39.515038603260578</v>
      </c>
      <c r="AM76" s="30" t="s">
        <v>124</v>
      </c>
      <c r="AN76" s="111">
        <v>244</v>
      </c>
      <c r="AO76" s="111">
        <v>5</v>
      </c>
      <c r="AP76" s="111">
        <v>400</v>
      </c>
      <c r="AQ76" s="111">
        <v>4.8</v>
      </c>
      <c r="AR76" s="35">
        <f t="shared" si="8"/>
        <v>5.3999999999999999E-2</v>
      </c>
      <c r="AS76" s="35">
        <f t="shared" si="8"/>
        <v>2.9000000000000001E-2</v>
      </c>
      <c r="AT76" s="35">
        <f t="shared" si="8"/>
        <v>3.3000000000000002E-2</v>
      </c>
      <c r="AU76" s="35">
        <f t="shared" si="8"/>
        <v>2.7E-2</v>
      </c>
    </row>
    <row r="77" spans="19:47" x14ac:dyDescent="0.2">
      <c r="S77" s="109">
        <f t="shared" si="7"/>
        <v>2.7E-2</v>
      </c>
      <c r="U77" s="35">
        <v>0.25</v>
      </c>
      <c r="V77" s="31">
        <v>0</v>
      </c>
      <c r="W77" s="67">
        <v>0.26300000000000001</v>
      </c>
      <c r="X77" s="67">
        <v>0.27300000000000002</v>
      </c>
      <c r="Y77" s="68">
        <v>0.5</v>
      </c>
      <c r="Z77" s="69">
        <v>5.5999999999999999E-3</v>
      </c>
      <c r="AA77" s="69"/>
      <c r="AB77" s="70">
        <v>0.48880000000000001</v>
      </c>
      <c r="AC77" s="71">
        <v>9.8988440795450049E-5</v>
      </c>
      <c r="AD77" s="71">
        <v>2.8092372096047069</v>
      </c>
      <c r="AE77" s="71">
        <v>9.014014969015563E-3</v>
      </c>
      <c r="AF77" s="71">
        <v>0.22039864033507739</v>
      </c>
      <c r="AG77" s="72">
        <v>0.10838883713564806</v>
      </c>
      <c r="AH77" s="73">
        <v>23.348050362070438</v>
      </c>
      <c r="AI77" s="73">
        <v>9.6978504621685886</v>
      </c>
      <c r="AJ77" s="73">
        <v>33.045900824239027</v>
      </c>
      <c r="AM77" s="113" t="s">
        <v>125</v>
      </c>
      <c r="AN77" s="114">
        <v>273</v>
      </c>
      <c r="AO77" s="114">
        <v>5</v>
      </c>
      <c r="AP77" s="114">
        <v>500</v>
      </c>
      <c r="AQ77" s="114">
        <v>5.6</v>
      </c>
      <c r="AR77" s="35">
        <f t="shared" si="8"/>
        <v>5.3999999999999999E-2</v>
      </c>
      <c r="AS77" s="35">
        <f t="shared" si="8"/>
        <v>2.9000000000000001E-2</v>
      </c>
      <c r="AT77" s="35">
        <f t="shared" si="8"/>
        <v>3.3000000000000002E-2</v>
      </c>
      <c r="AU77" s="35">
        <f t="shared" si="8"/>
        <v>2.7E-2</v>
      </c>
    </row>
    <row r="78" spans="19:47" x14ac:dyDescent="0.2">
      <c r="S78" s="109">
        <f t="shared" si="7"/>
        <v>2.7E-2</v>
      </c>
      <c r="U78" s="35">
        <v>0.25</v>
      </c>
      <c r="V78" s="31">
        <v>0</v>
      </c>
      <c r="W78" s="67">
        <v>0.31269999999999998</v>
      </c>
      <c r="X78" s="67">
        <v>0.32389999999999997</v>
      </c>
      <c r="Y78" s="68">
        <v>0.52</v>
      </c>
      <c r="Z78" s="69">
        <v>5.7000000000000002E-3</v>
      </c>
      <c r="AA78" s="69"/>
      <c r="AB78" s="70">
        <v>0.50860000000000005</v>
      </c>
      <c r="AC78" s="71">
        <v>9.3345864114700145E-5</v>
      </c>
      <c r="AD78" s="71">
        <v>2.1762124779875087</v>
      </c>
      <c r="AE78" s="71">
        <v>8.8199525812664645E-3</v>
      </c>
      <c r="AF78" s="71">
        <v>0.21727565058766382</v>
      </c>
      <c r="AG78" s="72">
        <v>0.10690620387686475</v>
      </c>
      <c r="AH78" s="73">
        <v>29.435564642093158</v>
      </c>
      <c r="AI78" s="73">
        <v>12.010130863485747</v>
      </c>
      <c r="AJ78" s="73">
        <v>41.445695505578904</v>
      </c>
      <c r="AM78" s="113" t="s">
        <v>126</v>
      </c>
      <c r="AN78" s="114">
        <v>323.89999999999998</v>
      </c>
      <c r="AO78" s="114">
        <v>5.6</v>
      </c>
      <c r="AP78" s="114">
        <v>520</v>
      </c>
      <c r="AQ78" s="114">
        <v>5.7</v>
      </c>
      <c r="AR78" s="35">
        <f t="shared" si="8"/>
        <v>5.3999999999999999E-2</v>
      </c>
      <c r="AS78" s="35">
        <f t="shared" si="8"/>
        <v>2.9000000000000001E-2</v>
      </c>
      <c r="AT78" s="35">
        <f t="shared" si="8"/>
        <v>3.3000000000000002E-2</v>
      </c>
      <c r="AU78" s="35">
        <f t="shared" si="8"/>
        <v>2.7E-2</v>
      </c>
    </row>
    <row r="79" spans="19:47" x14ac:dyDescent="0.2">
      <c r="S79" s="109">
        <f t="shared" si="7"/>
        <v>2.7E-2</v>
      </c>
      <c r="U79" s="35">
        <v>0.25</v>
      </c>
      <c r="V79" s="31">
        <v>0</v>
      </c>
      <c r="W79" s="67">
        <v>0.34440000000000004</v>
      </c>
      <c r="X79" s="67">
        <v>0.35560000000000003</v>
      </c>
      <c r="Y79" s="68">
        <v>0.56000000000000005</v>
      </c>
      <c r="Z79" s="69">
        <v>6.0000000000000001E-3</v>
      </c>
      <c r="AA79" s="69"/>
      <c r="AB79" s="70">
        <v>0.54800000000000004</v>
      </c>
      <c r="AC79" s="71">
        <v>8.4889880746753517E-5</v>
      </c>
      <c r="AD79" s="71">
        <v>2.0857437756499482</v>
      </c>
      <c r="AE79" s="71">
        <v>8.6188357187347315E-3</v>
      </c>
      <c r="AF79" s="71">
        <v>0.2114356410890606</v>
      </c>
      <c r="AG79" s="72">
        <v>0.10410896113374922</v>
      </c>
      <c r="AH79" s="73">
        <v>30.660417854603811</v>
      </c>
      <c r="AI79" s="73">
        <v>12.493250512259348</v>
      </c>
      <c r="AJ79" s="73">
        <v>43.153668366863158</v>
      </c>
      <c r="AM79" s="113" t="s">
        <v>127</v>
      </c>
      <c r="AN79" s="114">
        <v>355.6</v>
      </c>
      <c r="AO79" s="114">
        <v>5.6</v>
      </c>
      <c r="AP79" s="114">
        <v>560</v>
      </c>
      <c r="AQ79" s="114">
        <v>6</v>
      </c>
      <c r="AR79" s="35">
        <f t="shared" ref="AR79:AU82" si="9">+AR52</f>
        <v>5.3999999999999999E-2</v>
      </c>
      <c r="AS79" s="35">
        <f t="shared" si="9"/>
        <v>2.9000000000000001E-2</v>
      </c>
      <c r="AT79" s="35">
        <f t="shared" si="9"/>
        <v>3.3000000000000002E-2</v>
      </c>
      <c r="AU79" s="35">
        <f t="shared" si="9"/>
        <v>2.7E-2</v>
      </c>
    </row>
    <row r="80" spans="19:47" x14ac:dyDescent="0.2">
      <c r="S80" s="109">
        <f t="shared" si="7"/>
        <v>2.7E-2</v>
      </c>
      <c r="U80" s="35">
        <v>0.25</v>
      </c>
      <c r="V80" s="31">
        <v>0</v>
      </c>
      <c r="W80" s="67">
        <v>0.39379999999999993</v>
      </c>
      <c r="X80" s="67">
        <v>0.40639999999999998</v>
      </c>
      <c r="Y80" s="68">
        <v>0.62</v>
      </c>
      <c r="Z80" s="69">
        <v>6.6E-3</v>
      </c>
      <c r="AA80" s="69"/>
      <c r="AB80" s="70">
        <v>0.60680000000000001</v>
      </c>
      <c r="AC80" s="71">
        <v>8.3542366171234455E-5</v>
      </c>
      <c r="AD80" s="71">
        <v>1.9333050163510466</v>
      </c>
      <c r="AE80" s="71">
        <v>8.5626276771470864E-3</v>
      </c>
      <c r="AF80" s="71">
        <v>0.20354872850392489</v>
      </c>
      <c r="AG80" s="72">
        <v>0.10028790794125902</v>
      </c>
      <c r="AH80" s="73">
        <v>32.933395388944319</v>
      </c>
      <c r="AI80" s="73">
        <v>13.375520770599001</v>
      </c>
      <c r="AJ80" s="73">
        <v>46.308916159543323</v>
      </c>
      <c r="AM80" s="113" t="s">
        <v>128</v>
      </c>
      <c r="AN80" s="114">
        <v>406.4</v>
      </c>
      <c r="AO80" s="114">
        <v>6.3</v>
      </c>
      <c r="AP80" s="114">
        <v>620</v>
      </c>
      <c r="AQ80" s="114">
        <v>6.6</v>
      </c>
      <c r="AR80" s="35">
        <f t="shared" si="9"/>
        <v>5.3999999999999999E-2</v>
      </c>
      <c r="AS80" s="35">
        <f t="shared" si="9"/>
        <v>2.9000000000000001E-2</v>
      </c>
      <c r="AT80" s="35">
        <f t="shared" si="9"/>
        <v>3.3000000000000002E-2</v>
      </c>
      <c r="AU80" s="35">
        <f t="shared" si="9"/>
        <v>2.7E-2</v>
      </c>
    </row>
    <row r="81" spans="19:47" x14ac:dyDescent="0.2">
      <c r="S81" s="109">
        <f t="shared" si="7"/>
        <v>2.7E-2</v>
      </c>
      <c r="U81" s="35">
        <v>0.25</v>
      </c>
      <c r="V81" s="31">
        <v>0</v>
      </c>
      <c r="W81" s="67">
        <v>0.44439999999999996</v>
      </c>
      <c r="X81" s="67">
        <v>0.45700000000000002</v>
      </c>
      <c r="Y81" s="68">
        <v>0.71</v>
      </c>
      <c r="Z81" s="69">
        <v>7.1999999999999998E-3</v>
      </c>
      <c r="AA81" s="69"/>
      <c r="AB81" s="70">
        <v>0.6956</v>
      </c>
      <c r="AC81" s="71">
        <v>7.4161781967454354E-5</v>
      </c>
      <c r="AD81" s="71">
        <v>2.0260491370076585</v>
      </c>
      <c r="AE81" s="71">
        <v>8.1527865857384842E-3</v>
      </c>
      <c r="AF81" s="71">
        <v>0.19329669791902887</v>
      </c>
      <c r="AG81" s="72">
        <v>9.526700037752131E-2</v>
      </c>
      <c r="AH81" s="73">
        <v>31.765908938774484</v>
      </c>
      <c r="AI81" s="73">
        <v>13.006873381837474</v>
      </c>
      <c r="AJ81" s="73">
        <v>44.77278232061196</v>
      </c>
      <c r="AM81" s="113" t="s">
        <v>129</v>
      </c>
      <c r="AN81" s="114">
        <v>457</v>
      </c>
      <c r="AO81" s="114">
        <v>6.3</v>
      </c>
      <c r="AP81" s="114">
        <v>710</v>
      </c>
      <c r="AQ81" s="114">
        <v>7.2</v>
      </c>
      <c r="AR81" s="35">
        <f t="shared" si="9"/>
        <v>5.3999999999999999E-2</v>
      </c>
      <c r="AS81" s="35">
        <f t="shared" si="9"/>
        <v>2.9000000000000001E-2</v>
      </c>
      <c r="AT81" s="35">
        <f t="shared" si="9"/>
        <v>3.3000000000000002E-2</v>
      </c>
      <c r="AU81" s="35">
        <f t="shared" si="9"/>
        <v>2.7E-2</v>
      </c>
    </row>
    <row r="82" spans="19:47" x14ac:dyDescent="0.2">
      <c r="S82" s="109">
        <f t="shared" si="7"/>
        <v>2.7E-2</v>
      </c>
      <c r="U82" s="35">
        <v>0.25</v>
      </c>
      <c r="V82" s="31">
        <v>0</v>
      </c>
      <c r="W82" s="67">
        <v>0.49539999999999995</v>
      </c>
      <c r="X82" s="67">
        <v>0.50800000000000001</v>
      </c>
      <c r="Y82" s="68">
        <v>0.8</v>
      </c>
      <c r="Z82" s="69">
        <v>7.9000000000000008E-3</v>
      </c>
      <c r="AA82" s="69"/>
      <c r="AB82" s="70">
        <v>0.78420000000000001</v>
      </c>
      <c r="AC82" s="71">
        <v>6.6622074885392131E-5</v>
      </c>
      <c r="AD82" s="71">
        <v>2.0940095067734021</v>
      </c>
      <c r="AE82" s="71">
        <v>7.9369129010497599E-3</v>
      </c>
      <c r="AF82" s="71">
        <v>0.1845178501062601</v>
      </c>
      <c r="AG82" s="72">
        <v>9.0941705376303569E-2</v>
      </c>
      <c r="AH82" s="73">
        <v>30.981138287892946</v>
      </c>
      <c r="AI82" s="73">
        <v>12.762793869763691</v>
      </c>
      <c r="AJ82" s="73">
        <v>43.743932157656637</v>
      </c>
      <c r="AM82" s="113" t="s">
        <v>130</v>
      </c>
      <c r="AN82" s="114">
        <v>508</v>
      </c>
      <c r="AO82" s="114">
        <v>6.3</v>
      </c>
      <c r="AP82" s="114">
        <v>800</v>
      </c>
      <c r="AQ82" s="114">
        <v>7.9</v>
      </c>
      <c r="AR82" s="35">
        <f t="shared" si="9"/>
        <v>5.3999999999999999E-2</v>
      </c>
      <c r="AS82" s="35">
        <f t="shared" si="9"/>
        <v>2.9000000000000001E-2</v>
      </c>
      <c r="AT82" s="35">
        <f t="shared" si="9"/>
        <v>3.3000000000000002E-2</v>
      </c>
      <c r="AU82" s="35">
        <f t="shared" si="9"/>
        <v>2.7E-2</v>
      </c>
    </row>
  </sheetData>
  <mergeCells count="1">
    <mergeCell ref="D8:F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tabColor rgb="FFFFC000"/>
    <pageSetUpPr fitToPage="1"/>
  </sheetPr>
  <dimension ref="A1:DI83"/>
  <sheetViews>
    <sheetView workbookViewId="0"/>
  </sheetViews>
  <sheetFormatPr defaultRowHeight="12.75" x14ac:dyDescent="0.2"/>
  <cols>
    <col min="1" max="1" width="1.875" style="35" customWidth="1"/>
    <col min="2" max="2" width="9.875" style="35" customWidth="1"/>
    <col min="3" max="3" width="7.25" style="44" customWidth="1"/>
    <col min="4" max="4" width="9" style="44" bestFit="1" customWidth="1"/>
    <col min="5" max="6" width="9" style="44" customWidth="1"/>
    <col min="7" max="8" width="9" style="35" customWidth="1"/>
    <col min="9" max="9" width="9" style="94" customWidth="1"/>
    <col min="10" max="11" width="8.625" style="94" customWidth="1"/>
    <col min="12" max="16" width="8.625" style="35" customWidth="1"/>
    <col min="17" max="17" width="7.875" style="35" customWidth="1"/>
    <col min="18" max="18" width="6.75" style="35" customWidth="1"/>
    <col min="19" max="19" width="7.25" style="35" customWidth="1"/>
    <col min="20" max="20" width="7" style="35" customWidth="1"/>
    <col min="21" max="21" width="6" style="35" customWidth="1"/>
    <col min="22" max="22" width="7.625" style="35" customWidth="1"/>
    <col min="23" max="23" width="7" style="35" customWidth="1"/>
    <col min="24" max="24" width="8.375" style="35" customWidth="1"/>
    <col min="25" max="25" width="5.875" style="35" customWidth="1"/>
    <col min="26" max="30" width="8.375" style="35" customWidth="1"/>
    <col min="31" max="31" width="9.125" style="35" customWidth="1"/>
    <col min="32" max="42" width="7" style="35" customWidth="1"/>
    <col min="43" max="16384" width="9" style="35"/>
  </cols>
  <sheetData>
    <row r="1" spans="1:113" s="26" customFormat="1" ht="18.75" x14ac:dyDescent="0.3">
      <c r="B1" s="24" t="s">
        <v>12</v>
      </c>
      <c r="C1" s="24"/>
      <c r="D1" s="24"/>
      <c r="E1" s="24"/>
      <c r="F1" s="24"/>
      <c r="G1" s="24"/>
      <c r="H1" s="24"/>
      <c r="I1" s="25"/>
      <c r="J1" s="25"/>
      <c r="K1" s="25"/>
      <c r="L1" s="24"/>
      <c r="M1" s="24"/>
      <c r="N1" s="24"/>
      <c r="O1" s="24"/>
      <c r="BD1" s="26" t="s">
        <v>13</v>
      </c>
    </row>
    <row r="2" spans="1:113" s="26" customFormat="1" ht="15.75" customHeight="1" x14ac:dyDescent="0.3">
      <c r="B2" s="27" t="s">
        <v>14</v>
      </c>
      <c r="C2" s="27"/>
      <c r="D2" s="28"/>
      <c r="E2" s="29"/>
      <c r="F2" s="29"/>
      <c r="G2" s="29"/>
      <c r="H2" s="29"/>
      <c r="I2" s="29"/>
      <c r="J2" s="30"/>
      <c r="K2" s="30"/>
      <c r="L2" s="30"/>
      <c r="M2" s="30"/>
      <c r="N2" s="30"/>
      <c r="O2" s="30"/>
      <c r="Q2" s="31" t="s">
        <v>15</v>
      </c>
      <c r="R2" s="31"/>
      <c r="S2" s="31"/>
      <c r="T2" s="31"/>
      <c r="U2" s="31"/>
      <c r="V2" s="31"/>
      <c r="W2" s="31"/>
      <c r="X2" s="31"/>
    </row>
    <row r="3" spans="1:113" ht="18.75" x14ac:dyDescent="0.3">
      <c r="A3" s="26"/>
      <c r="B3" s="32" t="s">
        <v>16</v>
      </c>
      <c r="C3" s="33"/>
      <c r="D3" s="33"/>
      <c r="E3" s="32" t="s">
        <v>17</v>
      </c>
      <c r="F3" s="33"/>
      <c r="G3" s="33"/>
      <c r="I3" s="35"/>
      <c r="J3" s="35"/>
      <c r="K3" s="35"/>
      <c r="L3" s="33"/>
      <c r="M3" s="33"/>
      <c r="N3" s="33"/>
      <c r="O3" s="33"/>
      <c r="P3" s="34"/>
      <c r="Q3" s="31" t="s">
        <v>18</v>
      </c>
      <c r="R3" s="31">
        <f>+F6</f>
        <v>60</v>
      </c>
      <c r="S3" s="31" t="s">
        <v>19</v>
      </c>
      <c r="T3" s="31"/>
      <c r="U3" s="31"/>
      <c r="V3" s="31" t="s">
        <v>20</v>
      </c>
      <c r="W3" s="31">
        <f>+C4</f>
        <v>80</v>
      </c>
      <c r="X3" s="31" t="s">
        <v>21</v>
      </c>
    </row>
    <row r="4" spans="1:113" ht="15.75" customHeight="1" x14ac:dyDescent="0.3">
      <c r="A4" s="26"/>
      <c r="B4" s="33" t="s">
        <v>22</v>
      </c>
      <c r="C4" s="29">
        <v>80</v>
      </c>
      <c r="D4" s="36" t="s">
        <v>23</v>
      </c>
      <c r="E4" s="33" t="s">
        <v>24</v>
      </c>
      <c r="F4" s="29">
        <v>0.5</v>
      </c>
      <c r="G4" s="37" t="s">
        <v>25</v>
      </c>
      <c r="I4" s="29">
        <v>70</v>
      </c>
      <c r="J4" s="35"/>
      <c r="K4" s="35"/>
      <c r="L4" s="33"/>
      <c r="M4" s="33"/>
      <c r="N4" s="33"/>
      <c r="O4" s="33"/>
      <c r="P4" s="34"/>
      <c r="Q4" s="31" t="s">
        <v>26</v>
      </c>
      <c r="R4" s="31">
        <v>0.4</v>
      </c>
      <c r="S4" s="31" t="s">
        <v>19</v>
      </c>
      <c r="T4" s="31"/>
      <c r="U4" s="31"/>
      <c r="V4" s="31" t="s">
        <v>27</v>
      </c>
      <c r="W4" s="31">
        <f>+C5</f>
        <v>40</v>
      </c>
      <c r="X4" s="31" t="s">
        <v>21</v>
      </c>
      <c r="Y4" s="33"/>
      <c r="Z4" s="33"/>
      <c r="AA4" s="33"/>
    </row>
    <row r="5" spans="1:113" ht="15.75" customHeight="1" x14ac:dyDescent="0.3">
      <c r="A5" s="26"/>
      <c r="B5" s="33" t="s">
        <v>28</v>
      </c>
      <c r="C5" s="29">
        <v>40</v>
      </c>
      <c r="D5" s="36" t="s">
        <v>23</v>
      </c>
      <c r="E5" s="38" t="s">
        <v>29</v>
      </c>
      <c r="F5" s="29">
        <v>1.6</v>
      </c>
      <c r="G5" s="37" t="s">
        <v>30</v>
      </c>
      <c r="I5" s="29">
        <v>47.6</v>
      </c>
      <c r="J5" s="35"/>
      <c r="K5" s="35"/>
      <c r="L5" s="33"/>
      <c r="M5" s="33"/>
      <c r="N5" s="33"/>
      <c r="O5" s="33"/>
      <c r="P5" s="34"/>
      <c r="Q5" s="31" t="s">
        <v>31</v>
      </c>
      <c r="R5" s="39">
        <f>+F5</f>
        <v>1.6</v>
      </c>
      <c r="S5" s="31" t="s">
        <v>19</v>
      </c>
      <c r="T5" s="31"/>
      <c r="U5" s="31"/>
      <c r="V5" s="31" t="s">
        <v>32</v>
      </c>
      <c r="W5" s="31">
        <f>+C6</f>
        <v>10</v>
      </c>
      <c r="X5" s="31" t="s">
        <v>21</v>
      </c>
      <c r="Y5" s="33"/>
      <c r="Z5" s="33"/>
      <c r="AA5" s="33"/>
    </row>
    <row r="6" spans="1:113" ht="15.75" customHeight="1" x14ac:dyDescent="0.3">
      <c r="A6" s="26"/>
      <c r="B6" s="33" t="s">
        <v>33</v>
      </c>
      <c r="C6" s="29">
        <v>10</v>
      </c>
      <c r="D6" s="36" t="s">
        <v>23</v>
      </c>
      <c r="E6" s="38" t="s">
        <v>34</v>
      </c>
      <c r="F6" s="29">
        <v>60</v>
      </c>
      <c r="G6" s="37" t="s">
        <v>30</v>
      </c>
      <c r="H6" s="37"/>
      <c r="I6" s="29">
        <v>8</v>
      </c>
      <c r="J6" s="37"/>
      <c r="K6" s="37"/>
      <c r="L6" s="33"/>
      <c r="M6" s="33"/>
      <c r="N6" s="40">
        <f>(C4+C5-2*C6)/2</f>
        <v>50</v>
      </c>
      <c r="O6" s="40"/>
      <c r="P6" s="34"/>
      <c r="T6" s="31"/>
      <c r="U6" s="31"/>
      <c r="V6" s="31"/>
      <c r="W6" s="31"/>
      <c r="X6" s="31"/>
      <c r="Y6" s="33"/>
      <c r="Z6" s="33"/>
      <c r="AA6" s="33"/>
    </row>
    <row r="7" spans="1:113" s="44" customFormat="1" ht="15.75" customHeight="1" x14ac:dyDescent="0.3">
      <c r="A7" s="26"/>
      <c r="B7" s="41"/>
      <c r="C7" s="41"/>
      <c r="D7" s="41"/>
      <c r="E7" s="41"/>
      <c r="F7" s="41"/>
      <c r="G7" s="41"/>
      <c r="H7" s="41"/>
      <c r="I7" s="43"/>
      <c r="J7" s="43"/>
      <c r="K7" s="43"/>
      <c r="L7" s="33"/>
      <c r="M7" s="33"/>
      <c r="N7" s="33"/>
      <c r="O7" s="33"/>
      <c r="P7" s="34"/>
      <c r="Q7" s="34"/>
      <c r="R7" s="34"/>
      <c r="S7" s="34"/>
      <c r="T7" s="32"/>
      <c r="U7" s="35"/>
      <c r="X7" s="45" t="s">
        <v>35</v>
      </c>
      <c r="Y7" s="45"/>
      <c r="Z7" s="45"/>
      <c r="AA7" s="45"/>
      <c r="AB7" s="45"/>
      <c r="AC7" s="46" t="s">
        <v>36</v>
      </c>
      <c r="AD7" s="46"/>
      <c r="AE7" s="46"/>
    </row>
    <row r="8" spans="1:113" s="53" customFormat="1" ht="17.25" customHeight="1" thickBot="1" x14ac:dyDescent="0.35">
      <c r="A8" s="26"/>
      <c r="B8" s="47" t="s">
        <v>37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33"/>
      <c r="N8" s="33"/>
      <c r="O8" s="33"/>
      <c r="P8" s="48"/>
      <c r="Q8" s="48"/>
      <c r="R8" s="48" t="s">
        <v>38</v>
      </c>
      <c r="S8" s="48" t="s">
        <v>39</v>
      </c>
      <c r="T8" s="48" t="s">
        <v>40</v>
      </c>
      <c r="U8" s="49" t="s">
        <v>41</v>
      </c>
      <c r="V8" s="50"/>
      <c r="W8" s="51" t="s">
        <v>42</v>
      </c>
      <c r="X8" s="52" t="s">
        <v>43</v>
      </c>
      <c r="Y8" s="52" t="s">
        <v>44</v>
      </c>
      <c r="Z8" s="52" t="s">
        <v>26</v>
      </c>
      <c r="AA8" s="52" t="s">
        <v>31</v>
      </c>
      <c r="AB8" s="52" t="s">
        <v>45</v>
      </c>
      <c r="AC8" s="52" t="s">
        <v>46</v>
      </c>
      <c r="AD8" s="52" t="s">
        <v>47</v>
      </c>
      <c r="AE8" s="52" t="s">
        <v>48</v>
      </c>
    </row>
    <row r="9" spans="1:113" s="57" customFormat="1" ht="29.25" customHeight="1" thickBot="1" x14ac:dyDescent="0.35">
      <c r="A9" s="26"/>
      <c r="B9" s="201" t="s">
        <v>49</v>
      </c>
      <c r="C9" s="55" t="s">
        <v>243</v>
      </c>
      <c r="D9" s="54" t="s">
        <v>51</v>
      </c>
      <c r="E9" s="55" t="s">
        <v>52</v>
      </c>
      <c r="F9" s="54" t="s">
        <v>53</v>
      </c>
      <c r="G9" s="55" t="s">
        <v>54</v>
      </c>
      <c r="H9" s="54" t="s">
        <v>55</v>
      </c>
      <c r="I9" s="202" t="s">
        <v>56</v>
      </c>
      <c r="J9" s="366" t="s">
        <v>242</v>
      </c>
      <c r="K9" s="364"/>
      <c r="L9" s="365"/>
      <c r="M9" s="33"/>
      <c r="N9" s="33"/>
      <c r="O9" s="33"/>
      <c r="P9" s="48"/>
      <c r="Q9" s="48"/>
      <c r="R9" s="48" t="s">
        <v>25</v>
      </c>
      <c r="S9" s="48" t="s">
        <v>25</v>
      </c>
      <c r="T9" s="48" t="s">
        <v>25</v>
      </c>
      <c r="U9" s="49" t="s">
        <v>25</v>
      </c>
      <c r="V9" s="48"/>
      <c r="W9" s="49" t="s">
        <v>25</v>
      </c>
      <c r="X9" s="56"/>
      <c r="Y9" s="42"/>
      <c r="Z9" s="42"/>
      <c r="AA9" s="42"/>
      <c r="AB9" s="42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</row>
    <row r="10" spans="1:113" s="56" customFormat="1" ht="18.75" customHeight="1" thickBot="1" x14ac:dyDescent="0.35">
      <c r="A10" s="26"/>
      <c r="B10" s="58" t="s">
        <v>57</v>
      </c>
      <c r="C10" s="59"/>
      <c r="D10" s="60" t="s">
        <v>58</v>
      </c>
      <c r="E10" s="59" t="s">
        <v>58</v>
      </c>
      <c r="F10" s="60" t="s">
        <v>58</v>
      </c>
      <c r="G10" s="59" t="s">
        <v>58</v>
      </c>
      <c r="H10" s="60" t="s">
        <v>57</v>
      </c>
      <c r="I10" s="59" t="s">
        <v>30</v>
      </c>
      <c r="J10" s="61" t="s">
        <v>59</v>
      </c>
      <c r="K10" s="59" t="s">
        <v>30</v>
      </c>
      <c r="L10" s="280" t="s">
        <v>60</v>
      </c>
      <c r="M10" s="88"/>
      <c r="N10" s="33"/>
      <c r="O10" s="33"/>
      <c r="P10" s="48"/>
      <c r="Q10" s="48"/>
      <c r="R10" s="48"/>
      <c r="S10" s="48"/>
      <c r="T10" s="48"/>
      <c r="U10" s="49"/>
      <c r="V10" s="48"/>
      <c r="Y10" s="42"/>
      <c r="Z10" s="42"/>
      <c r="AA10" s="42"/>
      <c r="AB10" s="42"/>
    </row>
    <row r="11" spans="1:113" ht="14.1" customHeight="1" x14ac:dyDescent="0.3">
      <c r="A11" s="26"/>
      <c r="B11" s="63">
        <v>100</v>
      </c>
      <c r="C11" s="64" t="s">
        <v>61</v>
      </c>
      <c r="D11" s="224">
        <v>26.9</v>
      </c>
      <c r="E11" s="221">
        <v>2.6</v>
      </c>
      <c r="F11" s="65">
        <v>125</v>
      </c>
      <c r="G11" s="221">
        <v>3</v>
      </c>
      <c r="H11" s="65">
        <v>0.15</v>
      </c>
      <c r="I11" s="64">
        <v>2.7E-2</v>
      </c>
      <c r="J11" s="203">
        <f t="shared" ref="J11:J26" si="0">+AE11</f>
        <v>10.830178434449941</v>
      </c>
      <c r="K11" s="204">
        <f t="shared" ref="K11:K20" si="1">IF(J11&lt;&gt;"",J11*2/($C$4+$C$5-2*$C$6),"")</f>
        <v>0.21660356868899883</v>
      </c>
      <c r="L11" s="281">
        <f t="shared" ref="L11:L26" si="2">IF(J11&lt;&gt;"",+J11*B11/1000,0)</f>
        <v>1.083017843444994</v>
      </c>
      <c r="M11" s="125"/>
      <c r="N11" s="253">
        <f>J11/$N$6</f>
        <v>0.21660356868899883</v>
      </c>
      <c r="O11" s="226"/>
      <c r="P11" s="34"/>
      <c r="Q11" s="31" t="str">
        <f t="shared" ref="Q11:Q38" si="3">+C11</f>
        <v>DN 20</v>
      </c>
      <c r="R11" s="67">
        <f t="shared" ref="R11:R26" si="4">(D11-2*E11)/1000</f>
        <v>2.1700000000000001E-2</v>
      </c>
      <c r="S11" s="67">
        <f t="shared" ref="S11:S26" si="5">+D11/1000</f>
        <v>2.69E-2</v>
      </c>
      <c r="T11" s="68">
        <f t="shared" ref="T11:T26" si="6">+F11/1000</f>
        <v>0.125</v>
      </c>
      <c r="U11" s="69">
        <f t="shared" ref="U11:U26" si="7">+G11/1000</f>
        <v>3.0000000000000001E-3</v>
      </c>
      <c r="V11" s="69"/>
      <c r="W11" s="70">
        <f>+T11-2*U11</f>
        <v>0.11899999999999999</v>
      </c>
      <c r="X11" s="71">
        <f t="shared" ref="X11:X26" si="8">IF(R11=0,"",1/(2*PI()*$R$3)*LN($S11/$R11))</f>
        <v>5.6981190155233001E-4</v>
      </c>
      <c r="Y11" s="71">
        <f t="shared" ref="Y11:Y26" si="9">IF(X11&lt;&gt;"",1/(2*PI()*I11)*LN(W11/S11),"")</f>
        <v>8.7652946584781262</v>
      </c>
      <c r="Z11" s="71">
        <f t="shared" ref="Z11:Z26" si="10">IF(Y11&lt;&gt;"",1/(2*PI()*$R$4)*LN(T11/W11),"")</f>
        <v>1.9572176287146796E-2</v>
      </c>
      <c r="AA11" s="71">
        <f t="shared" ref="AA11:AA26" si="11">IF(Z11&lt;&gt;"",1/(2*PI()*$R$5)*ACOSH(2/T11*($F$4+T11/2+0.0685*$R$5)),"")</f>
        <v>0.30500242761809376</v>
      </c>
      <c r="AB11" s="72">
        <f t="shared" ref="AB11:AB26" si="12">IF(AA11&lt;&gt;"",1/(4*PI()*$R$5)*LN(1+(T11+2*$F$4)^2/(T11+H11)^2),"")</f>
        <v>0.14301913743834299</v>
      </c>
      <c r="AC11" s="73">
        <f>IF(AB11&lt;&gt;"",+(($W$3-$W$5)*(SUM(X11:AA11))-($W$4-$W$5)*AB11)/((SUM(X11:AA11))^2-AB11^2),"")</f>
        <v>7.6503704649104112</v>
      </c>
      <c r="AD11" s="73">
        <f>IF(AC11&lt;&gt;"",+(($W$4-$W$5)*(SUM(X11:AA11))-($W$3-$W$5)*AB11)/((SUM(X11:AA11))^2-AB11^2),"")</f>
        <v>3.1798079695395307</v>
      </c>
      <c r="AE11" s="73">
        <f t="shared" ref="AE11:AE38" si="13">IF(AD11&lt;&gt;"",+SUM(AC11:AD11),"")</f>
        <v>10.830178434449941</v>
      </c>
      <c r="AF11" s="34"/>
      <c r="AG11" s="34"/>
      <c r="AH11" s="34"/>
      <c r="AI11" s="34"/>
      <c r="AJ11" s="34"/>
      <c r="AK11" s="34"/>
      <c r="AL11" s="74"/>
      <c r="AM11" s="74"/>
      <c r="AN11" s="7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</row>
    <row r="12" spans="1:113" ht="14.1" customHeight="1" x14ac:dyDescent="0.3">
      <c r="A12" s="26"/>
      <c r="B12" s="75">
        <v>515</v>
      </c>
      <c r="C12" s="76" t="s">
        <v>62</v>
      </c>
      <c r="D12" s="220">
        <v>33.700000000000003</v>
      </c>
      <c r="E12" s="220">
        <v>2.6</v>
      </c>
      <c r="F12" s="76">
        <v>125</v>
      </c>
      <c r="G12" s="220">
        <v>3</v>
      </c>
      <c r="H12" s="76">
        <v>0.15</v>
      </c>
      <c r="I12" s="76">
        <v>2.7E-2</v>
      </c>
      <c r="J12" s="206">
        <f t="shared" si="0"/>
        <v>12.650458848488761</v>
      </c>
      <c r="K12" s="207">
        <f t="shared" si="1"/>
        <v>0.25300917696977521</v>
      </c>
      <c r="L12" s="282">
        <f t="shared" si="2"/>
        <v>6.5149863069717124</v>
      </c>
      <c r="M12" s="125"/>
      <c r="N12" s="253">
        <f t="shared" ref="N12:N38" si="14">J12/$N$6</f>
        <v>0.25300917696977521</v>
      </c>
      <c r="O12" s="226"/>
      <c r="P12" s="34"/>
      <c r="Q12" s="31" t="str">
        <f t="shared" si="3"/>
        <v>DN 25</v>
      </c>
      <c r="R12" s="67">
        <f t="shared" si="4"/>
        <v>2.8500000000000004E-2</v>
      </c>
      <c r="S12" s="67">
        <f t="shared" si="5"/>
        <v>3.3700000000000001E-2</v>
      </c>
      <c r="T12" s="68">
        <f t="shared" si="6"/>
        <v>0.125</v>
      </c>
      <c r="U12" s="69">
        <f t="shared" si="7"/>
        <v>3.0000000000000001E-3</v>
      </c>
      <c r="V12" s="69"/>
      <c r="W12" s="70">
        <f t="shared" ref="W12:W38" si="15">+T12-2*U12</f>
        <v>0.11899999999999999</v>
      </c>
      <c r="X12" s="71">
        <f t="shared" si="8"/>
        <v>4.4455622928550625E-4</v>
      </c>
      <c r="Y12" s="71">
        <f t="shared" si="9"/>
        <v>7.4368133127658442</v>
      </c>
      <c r="Z12" s="71">
        <f t="shared" si="10"/>
        <v>1.9572176287146796E-2</v>
      </c>
      <c r="AA12" s="71">
        <f t="shared" si="11"/>
        <v>0.30500242761809376</v>
      </c>
      <c r="AB12" s="72">
        <f t="shared" si="12"/>
        <v>0.14301913743834299</v>
      </c>
      <c r="AC12" s="73">
        <f t="shared" ref="AC12:AC38" si="16">IF(AB12&lt;&gt;"",+(($W$3-$W$5)*(SUM(X12:AA12))-($W$4-$W$5)*AB12)/((SUM(X12:AA12))^2-AB12^2),"")</f>
        <v>8.9503101447431117</v>
      </c>
      <c r="AD12" s="73">
        <f t="shared" ref="AD12:AD38" si="17">IF(AC12&lt;&gt;"",+(($W$4-$W$5)*(SUM(X12:AA12))-($W$3-$W$5)*AB12)/((SUM(X12:AA12))^2-AB12^2),"")</f>
        <v>3.7001487037456493</v>
      </c>
      <c r="AE12" s="73">
        <f t="shared" si="13"/>
        <v>12.650458848488761</v>
      </c>
      <c r="AL12" s="77"/>
      <c r="AM12" s="77"/>
      <c r="AN12" s="77"/>
    </row>
    <row r="13" spans="1:113" ht="14.1" customHeight="1" x14ac:dyDescent="0.3">
      <c r="A13" s="26"/>
      <c r="B13" s="75">
        <v>229</v>
      </c>
      <c r="C13" s="76" t="s">
        <v>63</v>
      </c>
      <c r="D13" s="220">
        <v>42.4</v>
      </c>
      <c r="E13" s="220">
        <v>2.6</v>
      </c>
      <c r="F13" s="76">
        <v>140</v>
      </c>
      <c r="G13" s="220">
        <v>3</v>
      </c>
      <c r="H13" s="76">
        <v>0.15</v>
      </c>
      <c r="I13" s="76">
        <v>2.7E-2</v>
      </c>
      <c r="J13" s="206">
        <f t="shared" si="0"/>
        <v>13.822190948492779</v>
      </c>
      <c r="K13" s="207">
        <f t="shared" si="1"/>
        <v>0.27644381896985559</v>
      </c>
      <c r="L13" s="282">
        <f t="shared" si="2"/>
        <v>3.1652817272048464</v>
      </c>
      <c r="M13" s="125"/>
      <c r="N13" s="253">
        <f t="shared" si="14"/>
        <v>0.27644381896985559</v>
      </c>
      <c r="O13" s="226"/>
      <c r="P13" s="34"/>
      <c r="Q13" s="31" t="str">
        <f t="shared" si="3"/>
        <v>DN 32</v>
      </c>
      <c r="R13" s="67">
        <f t="shared" si="4"/>
        <v>3.7199999999999997E-2</v>
      </c>
      <c r="S13" s="67">
        <f t="shared" si="5"/>
        <v>4.24E-2</v>
      </c>
      <c r="T13" s="68">
        <f t="shared" si="6"/>
        <v>0.14000000000000001</v>
      </c>
      <c r="U13" s="69">
        <f t="shared" si="7"/>
        <v>3.0000000000000001E-3</v>
      </c>
      <c r="V13" s="69"/>
      <c r="W13" s="70">
        <f t="shared" si="15"/>
        <v>0.13400000000000001</v>
      </c>
      <c r="X13" s="71">
        <f t="shared" si="8"/>
        <v>3.4706282074609845E-4</v>
      </c>
      <c r="Y13" s="71">
        <f t="shared" si="9"/>
        <v>6.7828974179830972</v>
      </c>
      <c r="Z13" s="71">
        <f t="shared" si="10"/>
        <v>1.7428509791180782E-2</v>
      </c>
      <c r="AA13" s="71">
        <f t="shared" si="11"/>
        <v>0.29478413689548066</v>
      </c>
      <c r="AB13" s="72">
        <f t="shared" si="12"/>
        <v>0.13928592971667111</v>
      </c>
      <c r="AC13" s="73">
        <f t="shared" si="16"/>
        <v>9.7862403537169449</v>
      </c>
      <c r="AD13" s="73">
        <f t="shared" si="17"/>
        <v>4.0359505947758336</v>
      </c>
      <c r="AE13" s="73">
        <f t="shared" si="13"/>
        <v>13.822190948492779</v>
      </c>
      <c r="AL13" s="77"/>
      <c r="AM13" s="77"/>
      <c r="AN13" s="77"/>
    </row>
    <row r="14" spans="1:113" ht="14.1" customHeight="1" x14ac:dyDescent="0.3">
      <c r="A14" s="26"/>
      <c r="B14" s="75">
        <v>94</v>
      </c>
      <c r="C14" s="76" t="s">
        <v>64</v>
      </c>
      <c r="D14" s="220">
        <v>48.3</v>
      </c>
      <c r="E14" s="220">
        <v>2.6</v>
      </c>
      <c r="F14" s="76">
        <v>140</v>
      </c>
      <c r="G14" s="220">
        <v>3</v>
      </c>
      <c r="H14" s="76">
        <v>0.15</v>
      </c>
      <c r="I14" s="76">
        <v>2.7E-2</v>
      </c>
      <c r="J14" s="206">
        <f t="shared" si="0"/>
        <v>15.463772726238279</v>
      </c>
      <c r="K14" s="207">
        <f t="shared" si="1"/>
        <v>0.30927545452476557</v>
      </c>
      <c r="L14" s="282">
        <f t="shared" si="2"/>
        <v>1.4535946362663983</v>
      </c>
      <c r="M14" s="125"/>
      <c r="N14" s="253">
        <f t="shared" si="14"/>
        <v>0.30927545452476557</v>
      </c>
      <c r="O14" s="226"/>
      <c r="P14" s="34"/>
      <c r="Q14" s="31" t="str">
        <f t="shared" si="3"/>
        <v>DN 40</v>
      </c>
      <c r="R14" s="67">
        <f t="shared" si="4"/>
        <v>4.3099999999999992E-2</v>
      </c>
      <c r="S14" s="67">
        <f t="shared" si="5"/>
        <v>4.8299999999999996E-2</v>
      </c>
      <c r="T14" s="68">
        <f t="shared" si="6"/>
        <v>0.14000000000000001</v>
      </c>
      <c r="U14" s="69">
        <f t="shared" si="7"/>
        <v>3.0000000000000001E-3</v>
      </c>
      <c r="V14" s="69"/>
      <c r="W14" s="70">
        <f t="shared" si="15"/>
        <v>0.13400000000000001</v>
      </c>
      <c r="X14" s="71">
        <f t="shared" si="8"/>
        <v>3.0215184915487967E-4</v>
      </c>
      <c r="Y14" s="71">
        <f t="shared" si="9"/>
        <v>6.0149264909289091</v>
      </c>
      <c r="Z14" s="71">
        <f t="shared" si="10"/>
        <v>1.7428509791180782E-2</v>
      </c>
      <c r="AA14" s="71">
        <f t="shared" si="11"/>
        <v>0.29478413689548066</v>
      </c>
      <c r="AB14" s="72">
        <f t="shared" si="12"/>
        <v>0.13928592971667111</v>
      </c>
      <c r="AC14" s="73">
        <f t="shared" si="16"/>
        <v>10.963867274602636</v>
      </c>
      <c r="AD14" s="73">
        <f t="shared" si="17"/>
        <v>4.4999054516356436</v>
      </c>
      <c r="AE14" s="73">
        <f t="shared" si="13"/>
        <v>15.463772726238279</v>
      </c>
      <c r="AL14" s="77"/>
      <c r="AM14" s="77"/>
      <c r="AN14" s="77"/>
    </row>
    <row r="15" spans="1:113" ht="14.1" customHeight="1" x14ac:dyDescent="0.3">
      <c r="A15" s="26"/>
      <c r="B15" s="75">
        <v>187</v>
      </c>
      <c r="C15" s="76" t="s">
        <v>65</v>
      </c>
      <c r="D15" s="220">
        <v>60.3</v>
      </c>
      <c r="E15" s="220">
        <v>2.9</v>
      </c>
      <c r="F15" s="76">
        <v>160</v>
      </c>
      <c r="G15" s="220">
        <v>3</v>
      </c>
      <c r="H15" s="76">
        <v>0.15</v>
      </c>
      <c r="I15" s="76">
        <v>2.7E-2</v>
      </c>
      <c r="J15" s="206">
        <f t="shared" si="0"/>
        <v>16.77858848446062</v>
      </c>
      <c r="K15" s="207">
        <f t="shared" si="1"/>
        <v>0.33557176968921243</v>
      </c>
      <c r="L15" s="282">
        <f t="shared" si="2"/>
        <v>3.1375960465941364</v>
      </c>
      <c r="M15" s="125"/>
      <c r="N15" s="253">
        <f t="shared" si="14"/>
        <v>0.33557176968921243</v>
      </c>
      <c r="O15" s="226"/>
      <c r="P15" s="34"/>
      <c r="Q15" s="31" t="str">
        <f t="shared" si="3"/>
        <v>DN 50</v>
      </c>
      <c r="R15" s="67">
        <f t="shared" si="4"/>
        <v>5.45E-2</v>
      </c>
      <c r="S15" s="67">
        <f t="shared" si="5"/>
        <v>6.0299999999999999E-2</v>
      </c>
      <c r="T15" s="68">
        <f t="shared" si="6"/>
        <v>0.16</v>
      </c>
      <c r="U15" s="69">
        <f t="shared" si="7"/>
        <v>3.0000000000000001E-3</v>
      </c>
      <c r="V15" s="69"/>
      <c r="W15" s="70">
        <f t="shared" si="15"/>
        <v>0.154</v>
      </c>
      <c r="X15" s="71">
        <f t="shared" si="8"/>
        <v>2.6825937567150272E-4</v>
      </c>
      <c r="Y15" s="71">
        <f t="shared" si="9"/>
        <v>5.5269235966402892</v>
      </c>
      <c r="Z15" s="71">
        <f t="shared" si="10"/>
        <v>1.5207737378254536E-2</v>
      </c>
      <c r="AA15" s="71">
        <f t="shared" si="11"/>
        <v>0.28288305210968767</v>
      </c>
      <c r="AB15" s="72">
        <f t="shared" si="12"/>
        <v>0.13469426748936633</v>
      </c>
      <c r="AC15" s="73">
        <f t="shared" si="16"/>
        <v>11.903869303970772</v>
      </c>
      <c r="AD15" s="73">
        <f t="shared" si="17"/>
        <v>4.874719180489846</v>
      </c>
      <c r="AE15" s="73">
        <f t="shared" si="13"/>
        <v>16.77858848446062</v>
      </c>
      <c r="AL15" s="77"/>
      <c r="AM15" s="77"/>
      <c r="AN15" s="77"/>
    </row>
    <row r="16" spans="1:113" ht="14.1" customHeight="1" x14ac:dyDescent="0.3">
      <c r="A16" s="26"/>
      <c r="B16" s="75">
        <v>85</v>
      </c>
      <c r="C16" s="76" t="s">
        <v>66</v>
      </c>
      <c r="D16" s="220">
        <v>76.099999999999994</v>
      </c>
      <c r="E16" s="220">
        <v>2.9</v>
      </c>
      <c r="F16" s="76">
        <v>180</v>
      </c>
      <c r="G16" s="220">
        <v>3</v>
      </c>
      <c r="H16" s="76">
        <v>0.15</v>
      </c>
      <c r="I16" s="76">
        <v>2.7E-2</v>
      </c>
      <c r="J16" s="206">
        <f t="shared" si="0"/>
        <v>18.897843768004869</v>
      </c>
      <c r="K16" s="207">
        <f t="shared" si="1"/>
        <v>0.37795687536009737</v>
      </c>
      <c r="L16" s="282">
        <f t="shared" si="2"/>
        <v>1.6063167202804138</v>
      </c>
      <c r="M16" s="125"/>
      <c r="N16" s="253">
        <f t="shared" si="14"/>
        <v>0.37795687536009737</v>
      </c>
      <c r="O16" s="226"/>
      <c r="P16" s="34"/>
      <c r="Q16" s="31" t="str">
        <f t="shared" si="3"/>
        <v>DN 65</v>
      </c>
      <c r="R16" s="67">
        <f t="shared" si="4"/>
        <v>7.0300000000000001E-2</v>
      </c>
      <c r="S16" s="67">
        <f t="shared" si="5"/>
        <v>7.6100000000000001E-2</v>
      </c>
      <c r="T16" s="68">
        <f t="shared" si="6"/>
        <v>0.18</v>
      </c>
      <c r="U16" s="69">
        <f t="shared" si="7"/>
        <v>3.0000000000000001E-3</v>
      </c>
      <c r="V16" s="69"/>
      <c r="W16" s="70">
        <f t="shared" si="15"/>
        <v>0.17399999999999999</v>
      </c>
      <c r="X16" s="71">
        <f t="shared" si="8"/>
        <v>2.102873573812802E-4</v>
      </c>
      <c r="Y16" s="71">
        <f t="shared" si="9"/>
        <v>4.8748984254843037</v>
      </c>
      <c r="Z16" s="71">
        <f t="shared" si="10"/>
        <v>1.3488998819175063E-2</v>
      </c>
      <c r="AA16" s="71">
        <f t="shared" si="11"/>
        <v>0.2725213032626313</v>
      </c>
      <c r="AB16" s="72">
        <f t="shared" si="12"/>
        <v>0.13048997643168841</v>
      </c>
      <c r="AC16" s="73">
        <f t="shared" si="16"/>
        <v>13.424567841390708</v>
      </c>
      <c r="AD16" s="73">
        <f t="shared" si="17"/>
        <v>5.4732759266141588</v>
      </c>
      <c r="AE16" s="73">
        <f t="shared" si="13"/>
        <v>18.897843768004869</v>
      </c>
    </row>
    <row r="17" spans="1:31" ht="14.1" customHeight="1" x14ac:dyDescent="0.3">
      <c r="A17" s="26"/>
      <c r="B17" s="75">
        <v>6600</v>
      </c>
      <c r="C17" s="76" t="s">
        <v>67</v>
      </c>
      <c r="D17" s="220">
        <v>88.9</v>
      </c>
      <c r="E17" s="220">
        <v>3.2</v>
      </c>
      <c r="F17" s="76">
        <v>200</v>
      </c>
      <c r="G17" s="220">
        <v>3.2</v>
      </c>
      <c r="H17" s="76">
        <v>0.15</v>
      </c>
      <c r="I17" s="76">
        <v>2.7E-2</v>
      </c>
      <c r="J17" s="206">
        <f t="shared" si="0"/>
        <v>20.036808060343013</v>
      </c>
      <c r="K17" s="207">
        <f t="shared" si="1"/>
        <v>0.40073616120686029</v>
      </c>
      <c r="L17" s="282">
        <f t="shared" si="2"/>
        <v>132.2429331982639</v>
      </c>
      <c r="M17" s="254">
        <f>L17*8.76</f>
        <v>1158.4480948167918</v>
      </c>
      <c r="N17" s="253">
        <f t="shared" si="14"/>
        <v>0.40073616120686029</v>
      </c>
      <c r="O17" s="226"/>
      <c r="P17" s="34"/>
      <c r="Q17" s="31" t="str">
        <f t="shared" si="3"/>
        <v>DN 80</v>
      </c>
      <c r="R17" s="67">
        <f t="shared" si="4"/>
        <v>8.2500000000000004E-2</v>
      </c>
      <c r="S17" s="67">
        <f t="shared" si="5"/>
        <v>8.8900000000000007E-2</v>
      </c>
      <c r="T17" s="68">
        <f t="shared" si="6"/>
        <v>0.2</v>
      </c>
      <c r="U17" s="69">
        <f t="shared" si="7"/>
        <v>3.2000000000000002E-3</v>
      </c>
      <c r="V17" s="69"/>
      <c r="W17" s="70">
        <f t="shared" si="15"/>
        <v>0.19360000000000002</v>
      </c>
      <c r="X17" s="71">
        <f t="shared" si="8"/>
        <v>1.9818464023826321E-4</v>
      </c>
      <c r="Y17" s="71">
        <f t="shared" si="9"/>
        <v>4.5876826875463284</v>
      </c>
      <c r="Z17" s="71">
        <f t="shared" si="10"/>
        <v>1.2940566812662984E-2</v>
      </c>
      <c r="AA17" s="71">
        <f t="shared" si="11"/>
        <v>0.26336921291314813</v>
      </c>
      <c r="AB17" s="72">
        <f t="shared" si="12"/>
        <v>0.12662423730746014</v>
      </c>
      <c r="AC17" s="73">
        <f t="shared" si="16"/>
        <v>14.23998073215593</v>
      </c>
      <c r="AD17" s="73">
        <f t="shared" si="17"/>
        <v>5.7968273281870841</v>
      </c>
      <c r="AE17" s="73">
        <f t="shared" si="13"/>
        <v>20.036808060343013</v>
      </c>
    </row>
    <row r="18" spans="1:31" ht="14.1" customHeight="1" x14ac:dyDescent="0.3">
      <c r="A18" s="26"/>
      <c r="B18" s="75">
        <v>0</v>
      </c>
      <c r="C18" s="76" t="s">
        <v>68</v>
      </c>
      <c r="D18" s="220">
        <v>114.3</v>
      </c>
      <c r="E18" s="220">
        <v>3.6</v>
      </c>
      <c r="F18" s="76">
        <v>250</v>
      </c>
      <c r="G18" s="220">
        <v>3.6</v>
      </c>
      <c r="H18" s="76">
        <v>0.25</v>
      </c>
      <c r="I18" s="76">
        <v>2.7E-2</v>
      </c>
      <c r="J18" s="206">
        <f t="shared" si="0"/>
        <v>20.851606665655822</v>
      </c>
      <c r="K18" s="207">
        <f t="shared" si="1"/>
        <v>0.41703213331311645</v>
      </c>
      <c r="L18" s="282">
        <f t="shared" si="2"/>
        <v>0</v>
      </c>
      <c r="M18" s="125"/>
      <c r="N18" s="253">
        <f t="shared" si="14"/>
        <v>0.41703213331311645</v>
      </c>
      <c r="O18" s="226"/>
      <c r="P18" s="34"/>
      <c r="Q18" s="31" t="str">
        <f t="shared" si="3"/>
        <v>DN 100</v>
      </c>
      <c r="R18" s="67">
        <f t="shared" si="4"/>
        <v>0.1071</v>
      </c>
      <c r="S18" s="67">
        <f t="shared" si="5"/>
        <v>0.1143</v>
      </c>
      <c r="T18" s="68">
        <f t="shared" si="6"/>
        <v>0.25</v>
      </c>
      <c r="U18" s="69">
        <f t="shared" si="7"/>
        <v>3.5999999999999999E-3</v>
      </c>
      <c r="V18" s="69"/>
      <c r="W18" s="70">
        <f t="shared" si="15"/>
        <v>0.24279999999999999</v>
      </c>
      <c r="X18" s="71">
        <f t="shared" si="8"/>
        <v>1.7258654160843089E-4</v>
      </c>
      <c r="Y18" s="71">
        <f t="shared" si="9"/>
        <v>4.4410800947639881</v>
      </c>
      <c r="Z18" s="71">
        <f t="shared" si="10"/>
        <v>1.1627406024262649E-2</v>
      </c>
      <c r="AA18" s="71">
        <f t="shared" si="11"/>
        <v>0.24438649648273142</v>
      </c>
      <c r="AB18" s="72">
        <f t="shared" si="12"/>
        <v>9.8526930013256936E-2</v>
      </c>
      <c r="AC18" s="73">
        <f t="shared" si="16"/>
        <v>14.774820999761204</v>
      </c>
      <c r="AD18" s="73">
        <f t="shared" si="17"/>
        <v>6.0767856658946169</v>
      </c>
      <c r="AE18" s="73">
        <f t="shared" si="13"/>
        <v>20.851606665655822</v>
      </c>
    </row>
    <row r="19" spans="1:31" ht="14.1" customHeight="1" x14ac:dyDescent="0.3">
      <c r="A19" s="26"/>
      <c r="B19" s="75">
        <v>0</v>
      </c>
      <c r="C19" s="76" t="s">
        <v>69</v>
      </c>
      <c r="D19" s="220">
        <v>139.69999999999999</v>
      </c>
      <c r="E19" s="220">
        <v>3.6</v>
      </c>
      <c r="F19" s="76">
        <v>280</v>
      </c>
      <c r="G19" s="220">
        <v>3.9</v>
      </c>
      <c r="H19" s="76">
        <v>0.25</v>
      </c>
      <c r="I19" s="76">
        <v>2.7E-2</v>
      </c>
      <c r="J19" s="206">
        <f t="shared" si="0"/>
        <v>23.397918223206151</v>
      </c>
      <c r="K19" s="207">
        <f t="shared" si="1"/>
        <v>0.46795836446412303</v>
      </c>
      <c r="L19" s="282">
        <f t="shared" si="2"/>
        <v>0</v>
      </c>
      <c r="M19" s="125"/>
      <c r="N19" s="253">
        <f t="shared" si="14"/>
        <v>0.46795836446412303</v>
      </c>
      <c r="O19" s="226"/>
      <c r="P19" s="34"/>
      <c r="Q19" s="31" t="str">
        <f t="shared" si="3"/>
        <v>DN 125</v>
      </c>
      <c r="R19" s="67">
        <f t="shared" si="4"/>
        <v>0.13250000000000001</v>
      </c>
      <c r="S19" s="67">
        <f t="shared" si="5"/>
        <v>0.13969999999999999</v>
      </c>
      <c r="T19" s="68">
        <f t="shared" si="6"/>
        <v>0.28000000000000003</v>
      </c>
      <c r="U19" s="69">
        <f t="shared" si="7"/>
        <v>3.8999999999999998E-3</v>
      </c>
      <c r="V19" s="69"/>
      <c r="W19" s="70">
        <f t="shared" si="15"/>
        <v>0.27220000000000005</v>
      </c>
      <c r="X19" s="71">
        <f t="shared" si="8"/>
        <v>1.4036039113307546E-4</v>
      </c>
      <c r="Y19" s="71">
        <f t="shared" si="9"/>
        <v>3.9319513044999388</v>
      </c>
      <c r="Z19" s="71">
        <f t="shared" si="10"/>
        <v>1.1241317727650229E-2</v>
      </c>
      <c r="AA19" s="71">
        <f t="shared" si="11"/>
        <v>0.23497314978880762</v>
      </c>
      <c r="AB19" s="72">
        <f t="shared" si="12"/>
        <v>9.5578366462954339E-2</v>
      </c>
      <c r="AC19" s="73">
        <f t="shared" si="16"/>
        <v>16.597644781224943</v>
      </c>
      <c r="AD19" s="73">
        <f t="shared" si="17"/>
        <v>6.8002734419812079</v>
      </c>
      <c r="AE19" s="73">
        <f t="shared" si="13"/>
        <v>23.397918223206151</v>
      </c>
    </row>
    <row r="20" spans="1:31" ht="14.1" customHeight="1" x14ac:dyDescent="0.3">
      <c r="A20" s="26"/>
      <c r="B20" s="75">
        <v>0</v>
      </c>
      <c r="C20" s="76" t="s">
        <v>70</v>
      </c>
      <c r="D20" s="220">
        <v>168.3</v>
      </c>
      <c r="E20" s="220">
        <v>4</v>
      </c>
      <c r="F20" s="76">
        <v>315</v>
      </c>
      <c r="G20" s="220">
        <v>4.0999999999999996</v>
      </c>
      <c r="H20" s="76">
        <v>0.25</v>
      </c>
      <c r="I20" s="76">
        <v>2.7E-2</v>
      </c>
      <c r="J20" s="206">
        <f t="shared" si="0"/>
        <v>25.854064868551099</v>
      </c>
      <c r="K20" s="207">
        <f t="shared" si="1"/>
        <v>0.51708129737102193</v>
      </c>
      <c r="L20" s="282">
        <f t="shared" si="2"/>
        <v>0</v>
      </c>
      <c r="M20" s="125"/>
      <c r="N20" s="253">
        <f t="shared" si="14"/>
        <v>0.51708129737102193</v>
      </c>
      <c r="O20" s="226"/>
      <c r="P20" s="34"/>
      <c r="Q20" s="31" t="str">
        <f t="shared" si="3"/>
        <v>DN 150</v>
      </c>
      <c r="R20" s="67">
        <f t="shared" si="4"/>
        <v>0.1603</v>
      </c>
      <c r="S20" s="67">
        <f t="shared" si="5"/>
        <v>0.16830000000000001</v>
      </c>
      <c r="T20" s="68">
        <f t="shared" si="6"/>
        <v>0.315</v>
      </c>
      <c r="U20" s="69">
        <f t="shared" si="7"/>
        <v>4.0999999999999995E-3</v>
      </c>
      <c r="V20" s="69"/>
      <c r="W20" s="70">
        <f t="shared" si="15"/>
        <v>0.30680000000000002</v>
      </c>
      <c r="X20" s="71">
        <f t="shared" si="8"/>
        <v>1.2918352502300597E-4</v>
      </c>
      <c r="Y20" s="71">
        <f t="shared" si="9"/>
        <v>3.5394171194017887</v>
      </c>
      <c r="Z20" s="71">
        <f t="shared" si="10"/>
        <v>1.0494903477696389E-2</v>
      </c>
      <c r="AA20" s="71">
        <f t="shared" si="11"/>
        <v>0.22536631697747744</v>
      </c>
      <c r="AB20" s="72">
        <f t="shared" si="12"/>
        <v>9.2456215199411704E-2</v>
      </c>
      <c r="AC20" s="73">
        <f t="shared" si="16"/>
        <v>18.357459916595268</v>
      </c>
      <c r="AD20" s="73">
        <f t="shared" si="17"/>
        <v>7.496604951955832</v>
      </c>
      <c r="AE20" s="73">
        <f t="shared" si="13"/>
        <v>25.854064868551099</v>
      </c>
    </row>
    <row r="21" spans="1:31" ht="14.1" customHeight="1" x14ac:dyDescent="0.3">
      <c r="A21" s="26"/>
      <c r="B21" s="75"/>
      <c r="C21" s="228" t="s">
        <v>123</v>
      </c>
      <c r="D21" s="220"/>
      <c r="E21" s="220"/>
      <c r="F21" s="76"/>
      <c r="G21" s="220"/>
      <c r="H21" s="76"/>
      <c r="I21" s="76"/>
      <c r="J21" s="206"/>
      <c r="K21" s="207"/>
      <c r="L21" s="282"/>
      <c r="M21" s="125"/>
      <c r="N21" s="253"/>
      <c r="O21" s="229"/>
      <c r="P21" s="34"/>
      <c r="Q21" s="230" t="s">
        <v>123</v>
      </c>
      <c r="R21" s="67"/>
      <c r="S21" s="67"/>
      <c r="T21" s="68"/>
      <c r="U21" s="69"/>
      <c r="V21" s="69"/>
      <c r="W21" s="70"/>
      <c r="X21" s="71"/>
      <c r="Y21" s="71"/>
      <c r="Z21" s="71"/>
      <c r="AA21" s="71"/>
      <c r="AB21" s="72"/>
      <c r="AC21" s="73"/>
      <c r="AD21" s="73"/>
      <c r="AE21" s="73"/>
    </row>
    <row r="22" spans="1:31" ht="14.1" customHeight="1" x14ac:dyDescent="0.3">
      <c r="A22" s="26"/>
      <c r="B22" s="75">
        <v>0</v>
      </c>
      <c r="C22" s="76" t="s">
        <v>71</v>
      </c>
      <c r="D22" s="220">
        <v>219.1</v>
      </c>
      <c r="E22" s="220">
        <v>4.5</v>
      </c>
      <c r="F22" s="76">
        <v>400</v>
      </c>
      <c r="G22" s="220">
        <v>4.8</v>
      </c>
      <c r="H22" s="76">
        <v>0.25</v>
      </c>
      <c r="I22" s="76">
        <v>2.7E-2</v>
      </c>
      <c r="J22" s="206">
        <f t="shared" ref="J22" si="18">+AE22</f>
        <v>26.973962535580188</v>
      </c>
      <c r="K22" s="207">
        <f>IF(J22&lt;&gt;"",J22*2/($C$4+$C$5-2*$C$6),"")</f>
        <v>0.53947925071160374</v>
      </c>
      <c r="L22" s="282">
        <f t="shared" si="2"/>
        <v>0</v>
      </c>
      <c r="M22" s="125"/>
      <c r="N22" s="253">
        <f t="shared" si="14"/>
        <v>0.53947925071160374</v>
      </c>
      <c r="O22" s="226"/>
      <c r="P22" s="34"/>
      <c r="Q22" s="31" t="str">
        <f t="shared" si="3"/>
        <v>DN 200</v>
      </c>
      <c r="R22" s="67">
        <f t="shared" si="4"/>
        <v>0.21009999999999998</v>
      </c>
      <c r="S22" s="67">
        <f t="shared" si="5"/>
        <v>0.21909999999999999</v>
      </c>
      <c r="T22" s="68">
        <f t="shared" si="6"/>
        <v>0.4</v>
      </c>
      <c r="U22" s="69">
        <f t="shared" si="7"/>
        <v>4.7999999999999996E-3</v>
      </c>
      <c r="V22" s="69"/>
      <c r="W22" s="70">
        <f t="shared" si="15"/>
        <v>0.39040000000000002</v>
      </c>
      <c r="X22" s="71">
        <f t="shared" si="8"/>
        <v>1.1126160988900927E-4</v>
      </c>
      <c r="Y22" s="71">
        <f t="shared" si="9"/>
        <v>3.4049939092108357</v>
      </c>
      <c r="Z22" s="71">
        <f t="shared" si="10"/>
        <v>9.6657552584379601E-3</v>
      </c>
      <c r="AA22" s="71">
        <f t="shared" si="11"/>
        <v>0.20647886843998356</v>
      </c>
      <c r="AB22" s="72">
        <f t="shared" si="12"/>
        <v>8.6029025494572781E-2</v>
      </c>
      <c r="AC22" s="73">
        <f t="shared" si="16"/>
        <v>19.144336580713968</v>
      </c>
      <c r="AD22" s="73">
        <f t="shared" si="17"/>
        <v>7.8296259548662199</v>
      </c>
      <c r="AE22" s="73">
        <f t="shared" si="13"/>
        <v>26.973962535580188</v>
      </c>
    </row>
    <row r="23" spans="1:31" ht="14.1" customHeight="1" x14ac:dyDescent="0.3">
      <c r="A23" s="26"/>
      <c r="B23" s="75"/>
      <c r="C23" s="228" t="s">
        <v>124</v>
      </c>
      <c r="D23" s="220"/>
      <c r="E23" s="220"/>
      <c r="F23" s="76"/>
      <c r="G23" s="220"/>
      <c r="H23" s="76"/>
      <c r="I23" s="76"/>
      <c r="J23" s="206"/>
      <c r="K23" s="207"/>
      <c r="L23" s="282"/>
      <c r="M23" s="125"/>
      <c r="N23" s="253"/>
      <c r="O23" s="229"/>
      <c r="P23" s="34"/>
      <c r="Q23" s="230" t="s">
        <v>124</v>
      </c>
      <c r="R23" s="67"/>
      <c r="S23" s="67"/>
      <c r="T23" s="68"/>
      <c r="U23" s="69"/>
      <c r="V23" s="69"/>
      <c r="W23" s="70"/>
      <c r="X23" s="71"/>
      <c r="Y23" s="71"/>
      <c r="Z23" s="71"/>
      <c r="AA23" s="71"/>
      <c r="AB23" s="72"/>
      <c r="AC23" s="73"/>
      <c r="AD23" s="73"/>
      <c r="AE23" s="73"/>
    </row>
    <row r="24" spans="1:31" ht="14.1" customHeight="1" x14ac:dyDescent="0.3">
      <c r="A24" s="26"/>
      <c r="B24" s="75">
        <v>0</v>
      </c>
      <c r="C24" s="76" t="s">
        <v>125</v>
      </c>
      <c r="D24" s="220">
        <v>273</v>
      </c>
      <c r="E24" s="220">
        <v>5</v>
      </c>
      <c r="F24" s="76">
        <v>500</v>
      </c>
      <c r="G24" s="220">
        <v>5.6</v>
      </c>
      <c r="H24" s="223">
        <v>0.25</v>
      </c>
      <c r="I24" s="76">
        <v>2.7E-2</v>
      </c>
      <c r="J24" s="206">
        <f t="shared" si="0"/>
        <v>26.937510578902202</v>
      </c>
      <c r="K24" s="207">
        <f t="shared" ref="K24:K28" si="19">IF(J24&lt;&gt;"",J24*2/($C$4+$C$5-2*$C$6),"")</f>
        <v>0.53875021157804404</v>
      </c>
      <c r="L24" s="282">
        <f t="shared" si="2"/>
        <v>0</v>
      </c>
      <c r="M24" s="125"/>
      <c r="N24" s="253">
        <f t="shared" si="14"/>
        <v>0.53875021157804404</v>
      </c>
      <c r="O24" s="226"/>
      <c r="P24" s="34"/>
      <c r="Q24" s="31" t="str">
        <f t="shared" si="3"/>
        <v>DN 250</v>
      </c>
      <c r="R24" s="67">
        <f t="shared" si="4"/>
        <v>0.26300000000000001</v>
      </c>
      <c r="S24" s="67">
        <f t="shared" si="5"/>
        <v>0.27300000000000002</v>
      </c>
      <c r="T24" s="68">
        <f t="shared" si="6"/>
        <v>0.5</v>
      </c>
      <c r="U24" s="69">
        <f t="shared" si="7"/>
        <v>5.5999999999999999E-3</v>
      </c>
      <c r="V24" s="69"/>
      <c r="W24" s="70">
        <f t="shared" si="15"/>
        <v>0.48880000000000001</v>
      </c>
      <c r="X24" s="71">
        <f t="shared" si="8"/>
        <v>9.8988440795450049E-5</v>
      </c>
      <c r="Y24" s="71">
        <f t="shared" si="9"/>
        <v>3.4335121450724198</v>
      </c>
      <c r="Z24" s="71">
        <f t="shared" si="10"/>
        <v>9.014014969015563E-3</v>
      </c>
      <c r="AA24" s="71">
        <f t="shared" si="11"/>
        <v>0.18962350258171976</v>
      </c>
      <c r="AB24" s="72">
        <f t="shared" si="12"/>
        <v>8.0046874801058779E-2</v>
      </c>
      <c r="AC24" s="73">
        <f t="shared" si="16"/>
        <v>19.099066082505509</v>
      </c>
      <c r="AD24" s="73">
        <f t="shared" si="17"/>
        <v>7.8384444963966926</v>
      </c>
      <c r="AE24" s="73">
        <f t="shared" si="13"/>
        <v>26.937510578902202</v>
      </c>
    </row>
    <row r="25" spans="1:31" ht="14.1" customHeight="1" x14ac:dyDescent="0.3">
      <c r="A25" s="26"/>
      <c r="B25" s="75">
        <v>0</v>
      </c>
      <c r="C25" s="76" t="s">
        <v>126</v>
      </c>
      <c r="D25" s="220">
        <v>323.89999999999998</v>
      </c>
      <c r="E25" s="220">
        <v>5.6</v>
      </c>
      <c r="F25" s="76">
        <v>520</v>
      </c>
      <c r="G25" s="220">
        <v>5.7</v>
      </c>
      <c r="H25" s="223">
        <v>0.3</v>
      </c>
      <c r="I25" s="76">
        <v>2.7E-2</v>
      </c>
      <c r="J25" s="206">
        <f t="shared" si="0"/>
        <v>34.134726010351898</v>
      </c>
      <c r="K25" s="207">
        <f t="shared" si="19"/>
        <v>0.68269452020703791</v>
      </c>
      <c r="L25" s="282">
        <f t="shared" si="2"/>
        <v>0</v>
      </c>
      <c r="M25" s="125"/>
      <c r="N25" s="253">
        <f t="shared" si="14"/>
        <v>0.68269452020703791</v>
      </c>
      <c r="O25" s="226"/>
      <c r="P25" s="34"/>
      <c r="Q25" s="31" t="str">
        <f t="shared" si="3"/>
        <v>DN 300</v>
      </c>
      <c r="R25" s="67">
        <f t="shared" si="4"/>
        <v>0.31269999999999998</v>
      </c>
      <c r="S25" s="67">
        <f t="shared" si="5"/>
        <v>0.32389999999999997</v>
      </c>
      <c r="T25" s="68">
        <f t="shared" si="6"/>
        <v>0.52</v>
      </c>
      <c r="U25" s="69">
        <f t="shared" si="7"/>
        <v>5.7000000000000002E-3</v>
      </c>
      <c r="V25" s="69"/>
      <c r="W25" s="70">
        <f t="shared" si="15"/>
        <v>0.50860000000000005</v>
      </c>
      <c r="X25" s="71">
        <f t="shared" si="8"/>
        <v>9.3345864114700145E-5</v>
      </c>
      <c r="Y25" s="71">
        <f t="shared" si="9"/>
        <v>2.6598152508736219</v>
      </c>
      <c r="Z25" s="71">
        <f t="shared" si="10"/>
        <v>8.8199525812664645E-3</v>
      </c>
      <c r="AA25" s="71">
        <f t="shared" si="11"/>
        <v>0.18674462181197127</v>
      </c>
      <c r="AB25" s="72">
        <f t="shared" si="12"/>
        <v>7.4094799318631194E-2</v>
      </c>
      <c r="AC25" s="73">
        <f t="shared" si="16"/>
        <v>24.25804234700459</v>
      </c>
      <c r="AD25" s="73">
        <f t="shared" si="17"/>
        <v>9.8766836633473094</v>
      </c>
      <c r="AE25" s="73">
        <f t="shared" si="13"/>
        <v>34.134726010351898</v>
      </c>
    </row>
    <row r="26" spans="1:31" ht="14.1" customHeight="1" x14ac:dyDescent="0.3">
      <c r="A26" s="26"/>
      <c r="B26" s="75">
        <v>0</v>
      </c>
      <c r="C26" s="76" t="s">
        <v>127</v>
      </c>
      <c r="D26" s="220">
        <v>355.6</v>
      </c>
      <c r="E26" s="220">
        <v>5.6</v>
      </c>
      <c r="F26" s="76">
        <v>560</v>
      </c>
      <c r="G26" s="220">
        <v>6</v>
      </c>
      <c r="H26" s="223">
        <v>0.3</v>
      </c>
      <c r="I26" s="76">
        <v>2.7E-2</v>
      </c>
      <c r="J26" s="206">
        <f t="shared" si="0"/>
        <v>35.564955421591989</v>
      </c>
      <c r="K26" s="207">
        <f t="shared" si="19"/>
        <v>0.71129910843183974</v>
      </c>
      <c r="L26" s="282">
        <f t="shared" si="2"/>
        <v>0</v>
      </c>
      <c r="M26" s="125"/>
      <c r="N26" s="253">
        <f t="shared" si="14"/>
        <v>0.71129910843183974</v>
      </c>
      <c r="O26" s="226"/>
      <c r="P26" s="34"/>
      <c r="Q26" s="31" t="str">
        <f t="shared" si="3"/>
        <v>DN 350</v>
      </c>
      <c r="R26" s="67">
        <f t="shared" si="4"/>
        <v>0.34440000000000004</v>
      </c>
      <c r="S26" s="67">
        <f t="shared" si="5"/>
        <v>0.35560000000000003</v>
      </c>
      <c r="T26" s="68">
        <f t="shared" si="6"/>
        <v>0.56000000000000005</v>
      </c>
      <c r="U26" s="69">
        <f t="shared" si="7"/>
        <v>6.0000000000000001E-3</v>
      </c>
      <c r="V26" s="69"/>
      <c r="W26" s="70">
        <f t="shared" si="15"/>
        <v>0.54800000000000004</v>
      </c>
      <c r="X26" s="71">
        <f t="shared" si="8"/>
        <v>8.4889880746753517E-5</v>
      </c>
      <c r="Y26" s="71">
        <f t="shared" si="9"/>
        <v>2.5492423924610477</v>
      </c>
      <c r="Z26" s="71">
        <f t="shared" si="10"/>
        <v>8.6188357187347315E-3</v>
      </c>
      <c r="AA26" s="71">
        <f t="shared" si="11"/>
        <v>0.1813758211858561</v>
      </c>
      <c r="AB26" s="72">
        <f t="shared" si="12"/>
        <v>7.2434713182555371E-2</v>
      </c>
      <c r="AC26" s="73">
        <f t="shared" si="16"/>
        <v>25.281857438794027</v>
      </c>
      <c r="AD26" s="73">
        <f t="shared" si="17"/>
        <v>10.283097982797958</v>
      </c>
      <c r="AE26" s="73">
        <f t="shared" si="13"/>
        <v>35.564955421591989</v>
      </c>
    </row>
    <row r="27" spans="1:31" ht="14.1" customHeight="1" x14ac:dyDescent="0.3">
      <c r="A27" s="26"/>
      <c r="B27" s="75">
        <v>0</v>
      </c>
      <c r="C27" s="76" t="s">
        <v>128</v>
      </c>
      <c r="D27" s="220">
        <v>406.4</v>
      </c>
      <c r="E27" s="220">
        <v>6.3</v>
      </c>
      <c r="F27" s="76">
        <v>630</v>
      </c>
      <c r="G27" s="220">
        <v>6.6</v>
      </c>
      <c r="H27" s="223">
        <v>0.3</v>
      </c>
      <c r="I27" s="76">
        <v>2.7E-2</v>
      </c>
      <c r="J27" s="206">
        <f t="shared" ref="J27" si="20">+AE27</f>
        <v>36.89136948176732</v>
      </c>
      <c r="K27" s="207">
        <f t="shared" si="19"/>
        <v>0.73782738963534644</v>
      </c>
      <c r="L27" s="282">
        <f t="shared" ref="L27" si="21">IF(J27&lt;&gt;"",+J27*B27/1000,0)</f>
        <v>0</v>
      </c>
      <c r="M27" s="125"/>
      <c r="N27" s="253">
        <f t="shared" si="14"/>
        <v>0.73782738963534644</v>
      </c>
      <c r="O27" s="226"/>
      <c r="P27" s="34"/>
      <c r="Q27" s="31" t="str">
        <f t="shared" si="3"/>
        <v>DN 400</v>
      </c>
      <c r="R27" s="67">
        <f t="shared" ref="R27" si="22">(D27-2*E27)/1000</f>
        <v>0.39379999999999993</v>
      </c>
      <c r="S27" s="67">
        <f t="shared" ref="S27" si="23">+D27/1000</f>
        <v>0.40639999999999998</v>
      </c>
      <c r="T27" s="68">
        <f t="shared" ref="T27" si="24">+F27/1000</f>
        <v>0.63</v>
      </c>
      <c r="U27" s="69">
        <f t="shared" ref="U27" si="25">+G27/1000</f>
        <v>6.6E-3</v>
      </c>
      <c r="V27" s="69"/>
      <c r="W27" s="70">
        <f t="shared" ref="W27" si="26">+T27-2*U27</f>
        <v>0.61680000000000001</v>
      </c>
      <c r="X27" s="71">
        <f t="shared" ref="X27" si="27">IF(R27=0,"",1/(2*PI()*$R$3)*LN($S27/$R27))</f>
        <v>8.3542366171234455E-5</v>
      </c>
      <c r="Y27" s="71">
        <f t="shared" ref="Y27" si="28">IF(X27&lt;&gt;"",1/(2*PI()*I27)*LN(W27/S27),"")</f>
        <v>2.4592794282467789</v>
      </c>
      <c r="Z27" s="71">
        <f t="shared" ref="Z27" si="29">IF(Y27&lt;&gt;"",1/(2*PI()*$R$4)*LN(T27/W27),"")</f>
        <v>8.4252636605602737E-3</v>
      </c>
      <c r="AA27" s="71">
        <f t="shared" ref="AA27" si="30">IF(Z27&lt;&gt;"",1/(2*PI()*$R$5)*ACOSH(2/T27*($F$4+T27/2+0.0685*$R$5)),"")</f>
        <v>0.17303797915796065</v>
      </c>
      <c r="AB27" s="72">
        <f t="shared" ref="AB27" si="31">IF(AA27&lt;&gt;"",1/(4*PI()*$R$5)*LN(1+(T27+2*$F$4)^2/(T27+H27)^2),"")</f>
        <v>6.9834881690590211E-2</v>
      </c>
      <c r="AC27" s="73">
        <f t="shared" ref="AC27" si="32">IF(AB27&lt;&gt;"",+(($W$3-$W$5)*(SUM(X27:AA27))-($W$4-$W$5)*AB27)/((SUM(X27:AA27))^2-AB27^2),"")</f>
        <v>26.224785258681795</v>
      </c>
      <c r="AD27" s="73">
        <f t="shared" ref="AD27" si="33">IF(AC27&lt;&gt;"",+(($W$4-$W$5)*(SUM(X27:AA27))-($W$3-$W$5)*AB27)/((SUM(X27:AA27))^2-AB27^2),"")</f>
        <v>10.666584223085527</v>
      </c>
      <c r="AE27" s="73">
        <f t="shared" ref="AE27" si="34">IF(AD27&lt;&gt;"",+SUM(AC27:AD27),"")</f>
        <v>36.89136948176732</v>
      </c>
    </row>
    <row r="28" spans="1:31" ht="14.1" customHeight="1" x14ac:dyDescent="0.3">
      <c r="A28" s="26"/>
      <c r="B28" s="75">
        <v>0</v>
      </c>
      <c r="C28" s="76" t="s">
        <v>129</v>
      </c>
      <c r="D28" s="220">
        <v>457.2</v>
      </c>
      <c r="E28" s="220">
        <v>6.3</v>
      </c>
      <c r="F28" s="76">
        <v>710</v>
      </c>
      <c r="G28" s="220">
        <v>7.2</v>
      </c>
      <c r="H28" s="223">
        <v>0.3</v>
      </c>
      <c r="I28" s="76">
        <v>2.7E-2</v>
      </c>
      <c r="J28" s="206">
        <f t="shared" ref="J28:J29" si="35">+AE28</f>
        <v>36.845753079963785</v>
      </c>
      <c r="K28" s="207">
        <f t="shared" si="19"/>
        <v>0.73691506159927567</v>
      </c>
      <c r="L28" s="282">
        <f t="shared" ref="L28" si="36">IF(J28&lt;&gt;"",+J28*B28/1000,0)</f>
        <v>0</v>
      </c>
      <c r="M28" s="125"/>
      <c r="N28" s="253">
        <f t="shared" si="14"/>
        <v>0.73691506159927567</v>
      </c>
      <c r="O28" s="226"/>
      <c r="P28" s="34"/>
      <c r="Q28" s="31" t="str">
        <f t="shared" si="3"/>
        <v>DN 450</v>
      </c>
      <c r="R28" s="67">
        <f t="shared" ref="R28" si="37">(D28-2*E28)/1000</f>
        <v>0.44459999999999994</v>
      </c>
      <c r="S28" s="67">
        <f t="shared" ref="S28" si="38">+D28/1000</f>
        <v>0.4572</v>
      </c>
      <c r="T28" s="68">
        <f t="shared" ref="T28" si="39">+F28/1000</f>
        <v>0.71</v>
      </c>
      <c r="U28" s="69">
        <f t="shared" ref="U28" si="40">+G28/1000</f>
        <v>7.1999999999999998E-3</v>
      </c>
      <c r="V28" s="69"/>
      <c r="W28" s="70">
        <f t="shared" ref="W28:W29" si="41">+T28-2*U28</f>
        <v>0.6956</v>
      </c>
      <c r="X28" s="71">
        <f t="shared" ref="X28" si="42">IF(R28=0,"",1/(2*PI()*$R$3)*LN($S28/$R28))</f>
        <v>7.4128882682659528E-5</v>
      </c>
      <c r="Y28" s="71">
        <f t="shared" ref="Y28" si="43">IF(X28&lt;&gt;"",1/(2*PI()*I28)*LN(W28/S28),"")</f>
        <v>2.473703137188429</v>
      </c>
      <c r="Z28" s="71">
        <f t="shared" ref="Z28" si="44">IF(Y28&lt;&gt;"",1/(2*PI()*$R$4)*LN(T28/W28),"")</f>
        <v>8.1527865857384842E-3</v>
      </c>
      <c r="AA28" s="71">
        <f t="shared" ref="AA28" si="45">IF(Z28&lt;&gt;"",1/(2*PI()*$R$5)*ACOSH(2/T28*($F$4+T28/2+0.0685*$R$5)),"")</f>
        <v>0.16482679451043417</v>
      </c>
      <c r="AB28" s="72">
        <f t="shared" ref="AB28" si="46">IF(AA28&lt;&gt;"",1/(4*PI()*$R$5)*LN(1+(T28+2*$F$4)^2/(T28+H28)^2),"")</f>
        <v>6.726014640527031E-2</v>
      </c>
      <c r="AC28" s="73">
        <f t="shared" ref="AC28" si="47">IF(AB28&lt;&gt;"",+(($W$3-$W$5)*(SUM(X28:AA28))-($W$4-$W$5)*AB28)/((SUM(X28:AA28))^2-AB28^2),"")</f>
        <v>26.176327046079365</v>
      </c>
      <c r="AD28" s="73">
        <f t="shared" ref="AD28:AD29" si="48">IF(AC28&lt;&gt;"",+(($W$4-$W$5)*(SUM(X28:AA28))-($W$3-$W$5)*AB28)/((SUM(X28:AA28))^2-AB28^2),"")</f>
        <v>10.669426033884417</v>
      </c>
      <c r="AE28" s="73">
        <f t="shared" ref="AE28" si="49">IF(AD28&lt;&gt;"",+SUM(AC28:AD28),"")</f>
        <v>36.845753079963785</v>
      </c>
    </row>
    <row r="29" spans="1:31" ht="14.1" customHeight="1" thickBot="1" x14ac:dyDescent="0.35">
      <c r="A29" s="26"/>
      <c r="B29" s="78">
        <v>0</v>
      </c>
      <c r="C29" s="79" t="s">
        <v>130</v>
      </c>
      <c r="D29" s="225">
        <v>508</v>
      </c>
      <c r="E29" s="231">
        <v>6.3</v>
      </c>
      <c r="F29" s="80">
        <v>780</v>
      </c>
      <c r="G29" s="231">
        <v>7.9</v>
      </c>
      <c r="H29" s="233">
        <v>0.3</v>
      </c>
      <c r="I29" s="283">
        <v>2.7E-2</v>
      </c>
      <c r="J29" s="81">
        <f t="shared" si="35"/>
        <v>37.891554456055644</v>
      </c>
      <c r="K29" s="284">
        <f t="shared" ref="K29" si="50">IF(J29&lt;&gt;"",J29*2/($C$4+$C$5-2*$C$6),"")</f>
        <v>0.75783108912111286</v>
      </c>
      <c r="L29" s="285">
        <f>IF(J29&lt;&gt;"",+J29*B29/1000,0)</f>
        <v>0</v>
      </c>
      <c r="M29" s="125"/>
      <c r="N29" s="253">
        <f t="shared" ref="N29" si="51">J29/$N$6</f>
        <v>0.75783108912111286</v>
      </c>
      <c r="O29" s="226"/>
      <c r="P29" s="34"/>
      <c r="Q29" s="31" t="str">
        <f t="shared" ref="Q29" si="52">+C29</f>
        <v>DN 500</v>
      </c>
      <c r="R29" s="67">
        <f>(D29-2*E29)/1000</f>
        <v>0.49539999999999995</v>
      </c>
      <c r="S29" s="67">
        <f>+D29/1000</f>
        <v>0.50800000000000001</v>
      </c>
      <c r="T29" s="68">
        <f>+F29/1000</f>
        <v>0.78</v>
      </c>
      <c r="U29" s="69">
        <f>+G29/1000</f>
        <v>7.9000000000000008E-3</v>
      </c>
      <c r="V29" s="69"/>
      <c r="W29" s="70">
        <f t="shared" si="41"/>
        <v>0.76419999999999999</v>
      </c>
      <c r="X29" s="71">
        <f>IF(R29=0,"",1/(2*PI()*$R$3)*LN($S29/$R29))</f>
        <v>6.6622074885392131E-5</v>
      </c>
      <c r="Y29" s="71">
        <f>IF(X29&lt;&gt;"",1/(2*PI()*I29)*LN(W29/S29),"")</f>
        <v>2.4070598747145602</v>
      </c>
      <c r="Z29" s="71">
        <f>IF(Y29&lt;&gt;"",1/(2*PI()*$R$4)*LN(T29/W29),"")</f>
        <v>8.142519944244626E-3</v>
      </c>
      <c r="AA29" s="71">
        <f>IF(Z29&lt;&gt;"",1/(2*PI()*$R$5)*ACOSH(2/T29*($F$4+T29/2+0.0685*$R$5)),"")</f>
        <v>0.15855050643341001</v>
      </c>
      <c r="AB29" s="72">
        <f>IF(AA29&lt;&gt;"",1/(4*PI()*$R$5)*LN(1+(T29+2*$F$4)^2/(T29+H29)^2),"")</f>
        <v>6.5290997251744615E-2</v>
      </c>
      <c r="AC29" s="73">
        <f t="shared" ref="AC29" si="53">IF(AB29&lt;&gt;"",+(($W$3-$W$5)*(SUM(X29:AA29))-($W$4-$W$5)*AB29)/((SUM(X29:AA29))^2-AB29^2),"")</f>
        <v>26.918578730335653</v>
      </c>
      <c r="AD29" s="73">
        <f t="shared" si="48"/>
        <v>10.972975725719987</v>
      </c>
      <c r="AE29" s="73">
        <f t="shared" ref="AE29" si="54">IF(AD29&lt;&gt;"",+SUM(AC29:AD29),"")</f>
        <v>37.891554456055644</v>
      </c>
    </row>
    <row r="30" spans="1:31" ht="14.1" customHeight="1" thickBot="1" x14ac:dyDescent="0.25">
      <c r="A30" s="125"/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253"/>
      <c r="O30" s="226"/>
      <c r="P30" s="34"/>
      <c r="Q30" s="31"/>
      <c r="R30" s="67"/>
      <c r="S30" s="67"/>
      <c r="T30" s="68"/>
      <c r="U30" s="69"/>
      <c r="V30" s="69"/>
      <c r="W30" s="70"/>
      <c r="X30" s="71"/>
      <c r="Y30" s="71"/>
      <c r="Z30" s="71"/>
      <c r="AA30" s="71"/>
      <c r="AB30" s="72"/>
      <c r="AC30" s="73"/>
      <c r="AD30" s="73"/>
      <c r="AE30" s="73"/>
    </row>
    <row r="31" spans="1:31" ht="14.1" customHeight="1" x14ac:dyDescent="0.3">
      <c r="A31" s="26"/>
      <c r="B31" s="286">
        <v>0</v>
      </c>
      <c r="C31" s="287" t="s">
        <v>287</v>
      </c>
      <c r="D31" s="288">
        <v>16</v>
      </c>
      <c r="E31" s="288">
        <v>2</v>
      </c>
      <c r="F31" s="287">
        <v>90</v>
      </c>
      <c r="G31" s="288">
        <v>2.5</v>
      </c>
      <c r="H31" s="289">
        <v>0.15</v>
      </c>
      <c r="I31" s="292">
        <v>2.7E-2</v>
      </c>
      <c r="J31" s="203">
        <f t="shared" ref="J31:J32" si="55">+AE31</f>
        <v>9.6562938322309488</v>
      </c>
      <c r="K31" s="204">
        <f t="shared" ref="K31:K32" si="56">IF(J31&lt;&gt;"",J31*2/($C$4+$C$5-2*$C$6),"")</f>
        <v>0.19312587664461897</v>
      </c>
      <c r="L31" s="281">
        <f t="shared" ref="L31:L32" si="57">IF(J31&lt;&gt;"",+J31*B31/1000,0)</f>
        <v>0</v>
      </c>
      <c r="M31" s="125"/>
      <c r="N31" s="253">
        <f t="shared" ref="N31:N32" si="58">J31/$N$6</f>
        <v>0.19312587664461897</v>
      </c>
      <c r="O31" s="226"/>
      <c r="P31" s="34"/>
      <c r="Q31" s="31" t="str">
        <f t="shared" ref="Q31:Q32" si="59">+C31</f>
        <v>AF16</v>
      </c>
      <c r="R31" s="67">
        <f t="shared" ref="R31:R32" si="60">(D31-2*E31)/1000</f>
        <v>1.2E-2</v>
      </c>
      <c r="S31" s="67">
        <f t="shared" ref="S31:S32" si="61">+D31/1000</f>
        <v>1.6E-2</v>
      </c>
      <c r="T31" s="68">
        <f t="shared" ref="T31:T32" si="62">+F31/1000</f>
        <v>0.09</v>
      </c>
      <c r="U31" s="69">
        <f t="shared" ref="U31:U32" si="63">+G31/1000</f>
        <v>2.5000000000000001E-3</v>
      </c>
      <c r="V31" s="69"/>
      <c r="W31" s="70">
        <f t="shared" ref="W31:W32" si="64">+T31-2*U31</f>
        <v>8.4999999999999992E-2</v>
      </c>
      <c r="X31" s="71">
        <f t="shared" ref="X31:X32" si="65">IF(R31=0,"",1/(2*PI()*$R$3)*LN($S31/$R31))</f>
        <v>7.6310039782702833E-4</v>
      </c>
      <c r="Y31" s="71">
        <f t="shared" ref="Y31:Y32" si="66">IF(X31&lt;&gt;"",1/(2*PI()*I31)*LN(W31/S31),"")</f>
        <v>9.8443965777240887</v>
      </c>
      <c r="Z31" s="71">
        <f t="shared" ref="Z31:Z32" si="67">IF(Y31&lt;&gt;"",1/(2*PI()*$R$4)*LN(T31/W31),"")</f>
        <v>2.2742610254800066E-2</v>
      </c>
      <c r="AA31" s="71">
        <f t="shared" ref="AA31:AA32" si="68">IF(Z31&lt;&gt;"",1/(2*PI()*$R$5)*ACOSH(2/T31*($F$4+T31/2+0.0685*$R$5)),"")</f>
        <v>0.33515300611830151</v>
      </c>
      <c r="AB31" s="72">
        <f t="shared" ref="AB31:AB32" si="69">IF(AA31&lt;&gt;"",1/(4*PI()*$R$5)*LN(1+(T31+2*$F$4)^2/(T31+H31)^2),"")</f>
        <v>0.15288475221505701</v>
      </c>
      <c r="AC31" s="73">
        <f t="shared" ref="AC31:AC32" si="70">IF(AB31&lt;&gt;"",+(($W$3-$W$5)*(SUM(X31:AA31))-($W$4-$W$5)*AB31)/((SUM(X31:AA31))^2-AB31^2),"")</f>
        <v>6.8181628980196818</v>
      </c>
      <c r="AD31" s="73">
        <f t="shared" ref="AD31:AD32" si="71">IF(AC31&lt;&gt;"",+(($W$4-$W$5)*(SUM(X31:AA31))-($W$3-$W$5)*AB31)/((SUM(X31:AA31))^2-AB31^2),"")</f>
        <v>2.8381309342112671</v>
      </c>
      <c r="AE31" s="73">
        <f t="shared" ref="AE31:AE32" si="72">IF(AD31&lt;&gt;"",+SUM(AC31:AD31),"")</f>
        <v>9.6562938322309488</v>
      </c>
    </row>
    <row r="32" spans="1:31" ht="14.1" customHeight="1" x14ac:dyDescent="0.3">
      <c r="A32" s="26"/>
      <c r="B32" s="263">
        <v>0</v>
      </c>
      <c r="C32" s="264" t="s">
        <v>288</v>
      </c>
      <c r="D32" s="265">
        <v>20</v>
      </c>
      <c r="E32" s="265">
        <v>2</v>
      </c>
      <c r="F32" s="264">
        <v>90</v>
      </c>
      <c r="G32" s="265">
        <v>2.5</v>
      </c>
      <c r="H32" s="266">
        <v>0.15</v>
      </c>
      <c r="I32" s="264">
        <v>2.7E-2</v>
      </c>
      <c r="J32" s="206">
        <f t="shared" si="55"/>
        <v>11.061432088372028</v>
      </c>
      <c r="K32" s="207">
        <f t="shared" si="56"/>
        <v>0.22122864176744056</v>
      </c>
      <c r="L32" s="282">
        <f t="shared" si="57"/>
        <v>0</v>
      </c>
      <c r="M32" s="125"/>
      <c r="N32" s="253">
        <f t="shared" si="58"/>
        <v>0.22122864176744056</v>
      </c>
      <c r="O32" s="226"/>
      <c r="P32" s="34"/>
      <c r="Q32" s="31" t="str">
        <f t="shared" si="59"/>
        <v>AF20</v>
      </c>
      <c r="R32" s="67">
        <f t="shared" si="60"/>
        <v>1.6E-2</v>
      </c>
      <c r="S32" s="67">
        <f t="shared" si="61"/>
        <v>0.02</v>
      </c>
      <c r="T32" s="68">
        <f t="shared" si="62"/>
        <v>0.09</v>
      </c>
      <c r="U32" s="69">
        <f t="shared" si="63"/>
        <v>2.5000000000000001E-3</v>
      </c>
      <c r="V32" s="69"/>
      <c r="W32" s="70">
        <f t="shared" si="64"/>
        <v>8.4999999999999992E-2</v>
      </c>
      <c r="X32" s="71">
        <f t="shared" si="65"/>
        <v>5.9190665351227479E-4</v>
      </c>
      <c r="Y32" s="71">
        <f t="shared" si="66"/>
        <v>8.5290484588079227</v>
      </c>
      <c r="Z32" s="71">
        <f t="shared" si="67"/>
        <v>2.2742610254800066E-2</v>
      </c>
      <c r="AA32" s="71">
        <f t="shared" si="68"/>
        <v>0.33515300611830151</v>
      </c>
      <c r="AB32" s="72">
        <f t="shared" si="69"/>
        <v>0.15288475221505701</v>
      </c>
      <c r="AC32" s="73">
        <f t="shared" si="70"/>
        <v>7.8204468501716446</v>
      </c>
      <c r="AD32" s="73">
        <f t="shared" si="71"/>
        <v>3.2409852382003828</v>
      </c>
      <c r="AE32" s="73">
        <f t="shared" si="72"/>
        <v>11.061432088372028</v>
      </c>
    </row>
    <row r="33" spans="1:36" ht="14.1" customHeight="1" x14ac:dyDescent="0.3">
      <c r="A33" s="26"/>
      <c r="B33" s="263">
        <v>0</v>
      </c>
      <c r="C33" s="264" t="s">
        <v>289</v>
      </c>
      <c r="D33" s="265">
        <v>25</v>
      </c>
      <c r="E33" s="265">
        <v>2</v>
      </c>
      <c r="F33" s="264">
        <v>90</v>
      </c>
      <c r="G33" s="265">
        <v>2.5</v>
      </c>
      <c r="H33" s="266">
        <v>0.15</v>
      </c>
      <c r="I33" s="264">
        <v>2.7E-2</v>
      </c>
      <c r="J33" s="206">
        <f t="shared" ref="J33" si="73">+AE33</f>
        <v>12.945079008748234</v>
      </c>
      <c r="K33" s="207">
        <f t="shared" ref="K33" si="74">IF(J33&lt;&gt;"",J33*2/($C$4+$C$5-2*$C$6),"")</f>
        <v>0.25890158017496467</v>
      </c>
      <c r="L33" s="282">
        <f t="shared" ref="L33" si="75">IF(J33&lt;&gt;"",+J33*B33/1000,0)</f>
        <v>0</v>
      </c>
      <c r="M33" s="125"/>
      <c r="N33" s="253">
        <f t="shared" ref="N33" si="76">J33/$N$6</f>
        <v>0.25890158017496467</v>
      </c>
      <c r="O33" s="226"/>
      <c r="P33" s="34"/>
      <c r="Q33" s="31" t="str">
        <f t="shared" ref="Q33" si="77">+C33</f>
        <v>AF25</v>
      </c>
      <c r="R33" s="67">
        <f t="shared" ref="R33" si="78">(D33-2*E33)/1000</f>
        <v>2.1000000000000001E-2</v>
      </c>
      <c r="S33" s="67">
        <f t="shared" ref="S33" si="79">+D33/1000</f>
        <v>2.5000000000000001E-2</v>
      </c>
      <c r="T33" s="68">
        <f t="shared" ref="T33" si="80">+F33/1000</f>
        <v>0.09</v>
      </c>
      <c r="U33" s="69">
        <f t="shared" ref="U33" si="81">+G33/1000</f>
        <v>2.5000000000000001E-3</v>
      </c>
      <c r="V33" s="69"/>
      <c r="W33" s="70">
        <f t="shared" ref="W33" si="82">+T33-2*U33</f>
        <v>8.4999999999999992E-2</v>
      </c>
      <c r="X33" s="71">
        <f t="shared" ref="X33" si="83">IF(R33=0,"",1/(2*PI()*$R$3)*LN($S33/$R33))</f>
        <v>4.6248672348177169E-4</v>
      </c>
      <c r="Y33" s="71">
        <f t="shared" ref="Y33" si="84">IF(X33&lt;&gt;"",1/(2*PI()*I33)*LN(W33/S33),"")</f>
        <v>7.2137003398917567</v>
      </c>
      <c r="Z33" s="71">
        <f t="shared" ref="Z33" si="85">IF(Y33&lt;&gt;"",1/(2*PI()*$R$4)*LN(T33/W33),"")</f>
        <v>2.2742610254800066E-2</v>
      </c>
      <c r="AA33" s="71">
        <f t="shared" ref="AA33" si="86">IF(Z33&lt;&gt;"",1/(2*PI()*$R$5)*ACOSH(2/T33*($F$4+T33/2+0.0685*$R$5)),"")</f>
        <v>0.33515300611830151</v>
      </c>
      <c r="AB33" s="72">
        <f t="shared" ref="AB33" si="87">IF(AA33&lt;&gt;"",1/(4*PI()*$R$5)*LN(1+(T33+2*$F$4)^2/(T33+H33)^2),"")</f>
        <v>0.15288475221505701</v>
      </c>
      <c r="AC33" s="73">
        <f t="shared" ref="AC33" si="88">IF(AB33&lt;&gt;"",+(($W$3-$W$5)*(SUM(X33:AA33))-($W$4-$W$5)*AB33)/((SUM(X33:AA33))^2-AB33^2),"")</f>
        <v>9.1682574958362419</v>
      </c>
      <c r="AD33" s="73">
        <f t="shared" ref="AD33" si="89">IF(AC33&lt;&gt;"",+(($W$4-$W$5)*(SUM(X33:AA33))-($W$3-$W$5)*AB33)/((SUM(X33:AA33))^2-AB33^2),"")</f>
        <v>3.7768215129119911</v>
      </c>
      <c r="AE33" s="73">
        <f t="shared" ref="AE33" si="90">IF(AD33&lt;&gt;"",+SUM(AC33:AD33),"")</f>
        <v>12.945079008748234</v>
      </c>
    </row>
    <row r="34" spans="1:36" ht="14.1" customHeight="1" x14ac:dyDescent="0.3">
      <c r="A34" s="26"/>
      <c r="B34" s="263"/>
      <c r="C34" s="264"/>
      <c r="D34" s="265"/>
      <c r="E34" s="265"/>
      <c r="F34" s="264"/>
      <c r="G34" s="265"/>
      <c r="H34" s="266"/>
      <c r="I34" s="264"/>
      <c r="J34" s="206"/>
      <c r="K34" s="207"/>
      <c r="L34" s="282"/>
      <c r="M34" s="125"/>
      <c r="N34" s="253">
        <f t="shared" ref="N34" si="91">J34/$N$6</f>
        <v>0</v>
      </c>
      <c r="O34" s="226"/>
      <c r="P34" s="34"/>
      <c r="Q34" s="31">
        <f t="shared" ref="Q34" si="92">+C34</f>
        <v>0</v>
      </c>
      <c r="R34" s="67">
        <f t="shared" ref="R34" si="93">(D34-2*E34)/1000</f>
        <v>0</v>
      </c>
      <c r="S34" s="67">
        <f t="shared" ref="S34" si="94">+D34/1000</f>
        <v>0</v>
      </c>
      <c r="T34" s="68">
        <f t="shared" ref="T34" si="95">+F34/1000</f>
        <v>0</v>
      </c>
      <c r="U34" s="69">
        <f t="shared" ref="U34" si="96">+G34/1000</f>
        <v>0</v>
      </c>
      <c r="V34" s="69"/>
      <c r="W34" s="70">
        <f t="shared" ref="W34" si="97">+T34-2*U34</f>
        <v>0</v>
      </c>
      <c r="X34" s="71" t="str">
        <f t="shared" ref="X34" si="98">IF(R34=0,"",1/(2*PI()*$R$3)*LN($S34/$R34))</f>
        <v/>
      </c>
      <c r="Y34" s="71" t="str">
        <f t="shared" ref="Y34" si="99">IF(X34&lt;&gt;"",1/(2*PI()*I34)*LN(W34/S34),"")</f>
        <v/>
      </c>
      <c r="Z34" s="71" t="str">
        <f t="shared" ref="Z34" si="100">IF(Y34&lt;&gt;"",1/(2*PI()*$R$4)*LN(T34/W34),"")</f>
        <v/>
      </c>
      <c r="AA34" s="71" t="str">
        <f t="shared" ref="AA34" si="101">IF(Z34&lt;&gt;"",1/(2*PI()*$R$5)*ACOSH(2/T34*($F$4+T34/2+0.0685*$R$5)),"")</f>
        <v/>
      </c>
      <c r="AB34" s="72" t="str">
        <f t="shared" ref="AB34" si="102">IF(AA34&lt;&gt;"",1/(4*PI()*$R$5)*LN(1+(T34+2*$F$4)^2/(T34+H34)^2),"")</f>
        <v/>
      </c>
      <c r="AC34" s="73" t="str">
        <f t="shared" ref="AC34" si="103">IF(AB34&lt;&gt;"",+(($W$3-$W$5)*(SUM(X34:AA34))-($W$4-$W$5)*AB34)/((SUM(X34:AA34))^2-AB34^2),"")</f>
        <v/>
      </c>
      <c r="AD34" s="73" t="str">
        <f t="shared" ref="AD34" si="104">IF(AC34&lt;&gt;"",+(($W$4-$W$5)*(SUM(X34:AA34))-($W$3-$W$5)*AB34)/((SUM(X34:AA34))^2-AB34^2),"")</f>
        <v/>
      </c>
      <c r="AE34" s="73" t="str">
        <f t="shared" ref="AE34" si="105">IF(AD34&lt;&gt;"",+SUM(AC34:AD34),"")</f>
        <v/>
      </c>
    </row>
    <row r="35" spans="1:36" ht="14.1" customHeight="1" x14ac:dyDescent="0.3">
      <c r="A35" s="26"/>
      <c r="B35" s="267">
        <v>0</v>
      </c>
      <c r="C35" s="268" t="s">
        <v>284</v>
      </c>
      <c r="D35" s="268">
        <v>15</v>
      </c>
      <c r="E35" s="269">
        <v>1</v>
      </c>
      <c r="F35" s="268">
        <v>90</v>
      </c>
      <c r="G35" s="269">
        <v>2.5</v>
      </c>
      <c r="H35" s="270">
        <v>0.15</v>
      </c>
      <c r="I35" s="268">
        <v>2.7E-2</v>
      </c>
      <c r="J35" s="206">
        <f t="shared" ref="J35" si="106">+AE35</f>
        <v>9.3144672485163955</v>
      </c>
      <c r="K35" s="207">
        <f t="shared" ref="K35" si="107">IF(J35&lt;&gt;"",J35*2/($C$4+$C$5-2*$C$6),"")</f>
        <v>0.1862893449703279</v>
      </c>
      <c r="L35" s="282">
        <f t="shared" ref="L35" si="108">IF(J35&lt;&gt;"",+J35*B35/1000,0)</f>
        <v>0</v>
      </c>
      <c r="M35" s="125"/>
      <c r="N35" s="253">
        <f t="shared" ref="N35" si="109">J35/$N$6</f>
        <v>0.1862893449703279</v>
      </c>
      <c r="O35" s="226"/>
      <c r="P35" s="34"/>
      <c r="Q35" s="31" t="str">
        <f t="shared" ref="Q35" si="110">+C35</f>
        <v>CF15</v>
      </c>
      <c r="R35" s="67">
        <f t="shared" ref="R35" si="111">(D35-2*E35)/1000</f>
        <v>1.2999999999999999E-2</v>
      </c>
      <c r="S35" s="67">
        <f t="shared" ref="S35" si="112">+D35/1000</f>
        <v>1.4999999999999999E-2</v>
      </c>
      <c r="T35" s="68">
        <f t="shared" ref="T35" si="113">+F35/1000</f>
        <v>0.09</v>
      </c>
      <c r="U35" s="69">
        <f t="shared" ref="U35" si="114">+G35/1000</f>
        <v>2.5000000000000001E-3</v>
      </c>
      <c r="V35" s="69"/>
      <c r="W35" s="70">
        <f t="shared" ref="W35" si="115">+T35-2*U35</f>
        <v>8.4999999999999992E-2</v>
      </c>
      <c r="X35" s="71">
        <f t="shared" ref="X35" si="116">IF(R35=0,"",1/(2*PI()*$R$3)*LN($S35/$R35))</f>
        <v>3.7958677710055996E-4</v>
      </c>
      <c r="Y35" s="71">
        <f t="shared" ref="Y35" si="117">IF(X35&lt;&gt;"",1/(2*PI()*I35)*LN(W35/S35),"")</f>
        <v>10.224827120645765</v>
      </c>
      <c r="Z35" s="71">
        <f t="shared" ref="Z35" si="118">IF(Y35&lt;&gt;"",1/(2*PI()*$R$4)*LN(T35/W35),"")</f>
        <v>2.2742610254800066E-2</v>
      </c>
      <c r="AA35" s="71">
        <f t="shared" ref="AA35" si="119">IF(Z35&lt;&gt;"",1/(2*PI()*$R$5)*ACOSH(2/T35*($F$4+T35/2+0.0685*$R$5)),"")</f>
        <v>0.33515300611830151</v>
      </c>
      <c r="AB35" s="72">
        <f t="shared" ref="AB35" si="120">IF(AA35&lt;&gt;"",1/(4*PI()*$R$5)*LN(1+(T35+2*$F$4)^2/(T35+H35)^2),"")</f>
        <v>0.15288475221505701</v>
      </c>
      <c r="AC35" s="73">
        <f t="shared" ref="AC35" si="121">IF(AB35&lt;&gt;"",+(($W$3-$W$5)*(SUM(X35:AA35))-($W$4-$W$5)*AB35)/((SUM(X35:AA35))^2-AB35^2),"")</f>
        <v>6.5747391664717911</v>
      </c>
      <c r="AD35" s="73">
        <f t="shared" ref="AD35" si="122">IF(AC35&lt;&gt;"",+(($W$4-$W$5)*(SUM(X35:AA35))-($W$3-$W$5)*AB35)/((SUM(X35:AA35))^2-AB35^2),"")</f>
        <v>2.7397280820446048</v>
      </c>
      <c r="AE35" s="73">
        <f t="shared" ref="AE35" si="123">IF(AD35&lt;&gt;"",+SUM(AC35:AD35),"")</f>
        <v>9.3144672485163955</v>
      </c>
    </row>
    <row r="36" spans="1:36" ht="14.1" customHeight="1" x14ac:dyDescent="0.3">
      <c r="A36" s="26"/>
      <c r="B36" s="267">
        <v>0</v>
      </c>
      <c r="C36" s="268" t="s">
        <v>285</v>
      </c>
      <c r="D36" s="268">
        <v>18</v>
      </c>
      <c r="E36" s="269">
        <v>1</v>
      </c>
      <c r="F36" s="268">
        <v>90</v>
      </c>
      <c r="G36" s="269">
        <v>2.5</v>
      </c>
      <c r="H36" s="270">
        <v>0.15</v>
      </c>
      <c r="I36" s="268">
        <v>2.7E-2</v>
      </c>
      <c r="J36" s="206">
        <f t="shared" ref="J36" si="124">+AE36</f>
        <v>10.350678662182411</v>
      </c>
      <c r="K36" s="207">
        <f t="shared" ref="K36" si="125">IF(J36&lt;&gt;"",J36*2/($C$4+$C$5-2*$C$6),"")</f>
        <v>0.20701357324364822</v>
      </c>
      <c r="L36" s="282">
        <f t="shared" ref="L36" si="126">IF(J36&lt;&gt;"",+J36*B36/1000,0)</f>
        <v>0</v>
      </c>
      <c r="M36" s="125"/>
      <c r="N36" s="253">
        <f t="shared" ref="N36" si="127">J36/$N$6</f>
        <v>0.20701357324364822</v>
      </c>
      <c r="O36" s="226"/>
      <c r="P36" s="34"/>
      <c r="Q36" s="31" t="str">
        <f t="shared" ref="Q36" si="128">+C36</f>
        <v>CF18</v>
      </c>
      <c r="R36" s="67">
        <f t="shared" ref="R36" si="129">(D36-2*E36)/1000</f>
        <v>1.6E-2</v>
      </c>
      <c r="S36" s="67">
        <f t="shared" ref="S36" si="130">+D36/1000</f>
        <v>1.7999999999999999E-2</v>
      </c>
      <c r="T36" s="68">
        <f t="shared" ref="T36" si="131">+F36/1000</f>
        <v>0.09</v>
      </c>
      <c r="U36" s="69">
        <f t="shared" ref="U36" si="132">+G36/1000</f>
        <v>2.5000000000000001E-3</v>
      </c>
      <c r="V36" s="69"/>
      <c r="W36" s="70">
        <f t="shared" ref="W36" si="133">+T36-2*U36</f>
        <v>8.4999999999999992E-2</v>
      </c>
      <c r="X36" s="71">
        <f t="shared" ref="X36" si="134">IF(R36=0,"",1/(2*PI()*$R$3)*LN($S36/$R36))</f>
        <v>3.1242920561803982E-4</v>
      </c>
      <c r="Y36" s="71">
        <f t="shared" ref="Y36" si="135">IF(X36&lt;&gt;"",1/(2*PI()*I36)*LN(W36/S36),"")</f>
        <v>9.1501094541284456</v>
      </c>
      <c r="Z36" s="71">
        <f t="shared" ref="Z36" si="136">IF(Y36&lt;&gt;"",1/(2*PI()*$R$4)*LN(T36/W36),"")</f>
        <v>2.2742610254800066E-2</v>
      </c>
      <c r="AA36" s="71">
        <f t="shared" ref="AA36" si="137">IF(Z36&lt;&gt;"",1/(2*PI()*$R$5)*ACOSH(2/T36*($F$4+T36/2+0.0685*$R$5)),"")</f>
        <v>0.33515300611830151</v>
      </c>
      <c r="AB36" s="72">
        <f t="shared" ref="AB36" si="138">IF(AA36&lt;&gt;"",1/(4*PI()*$R$5)*LN(1+(T36+2*$F$4)^2/(T36+H36)^2),"")</f>
        <v>0.15288475221505701</v>
      </c>
      <c r="AC36" s="73">
        <f t="shared" ref="AC36" si="139">IF(AB36&lt;&gt;"",+(($W$3-$W$5)*(SUM(X36:AA36))-($W$4-$W$5)*AB36)/((SUM(X36:AA36))^2-AB36^2),"")</f>
        <v>7.3131346143036637</v>
      </c>
      <c r="AD36" s="73">
        <f t="shared" ref="AD36" si="140">IF(AC36&lt;&gt;"",+(($W$4-$W$5)*(SUM(X36:AA36))-($W$3-$W$5)*AB36)/((SUM(X36:AA36))^2-AB36^2),"")</f>
        <v>3.0375440478787463</v>
      </c>
      <c r="AE36" s="73">
        <f t="shared" ref="AE36" si="141">IF(AD36&lt;&gt;"",+SUM(AC36:AD36),"")</f>
        <v>10.350678662182411</v>
      </c>
    </row>
    <row r="37" spans="1:36" ht="14.1" customHeight="1" x14ac:dyDescent="0.3">
      <c r="A37" s="26"/>
      <c r="B37" s="267">
        <v>0</v>
      </c>
      <c r="C37" s="268" t="s">
        <v>286</v>
      </c>
      <c r="D37" s="268">
        <v>22</v>
      </c>
      <c r="E37" s="269">
        <v>1</v>
      </c>
      <c r="F37" s="268">
        <v>90</v>
      </c>
      <c r="G37" s="269">
        <v>2.5</v>
      </c>
      <c r="H37" s="270">
        <v>0.15</v>
      </c>
      <c r="I37" s="268">
        <v>2.7E-2</v>
      </c>
      <c r="J37" s="206">
        <f t="shared" ref="J37" si="142">+AE37</f>
        <v>11.794867945532381</v>
      </c>
      <c r="K37" s="207">
        <f t="shared" ref="K37" si="143">IF(J37&lt;&gt;"",J37*2/($C$4+$C$5-2*$C$6),"")</f>
        <v>0.23589735891064761</v>
      </c>
      <c r="L37" s="282">
        <f t="shared" ref="L37" si="144">IF(J37&lt;&gt;"",+J37*B37/1000,0)</f>
        <v>0</v>
      </c>
      <c r="M37" s="125"/>
      <c r="N37" s="253">
        <f t="shared" ref="N37" si="145">J37/$N$6</f>
        <v>0.23589735891064761</v>
      </c>
      <c r="O37" s="226"/>
      <c r="P37" s="34"/>
      <c r="Q37" s="31" t="str">
        <f t="shared" ref="Q37" si="146">+C37</f>
        <v>CF22</v>
      </c>
      <c r="R37" s="67">
        <f t="shared" ref="R37" si="147">(D37-2*E37)/1000</f>
        <v>0.02</v>
      </c>
      <c r="S37" s="67">
        <f t="shared" ref="S37" si="148">+D37/1000</f>
        <v>2.1999999999999999E-2</v>
      </c>
      <c r="T37" s="68">
        <f t="shared" ref="T37" si="149">+F37/1000</f>
        <v>0.09</v>
      </c>
      <c r="U37" s="69">
        <f t="shared" ref="U37" si="150">+G37/1000</f>
        <v>2.5000000000000001E-3</v>
      </c>
      <c r="V37" s="69"/>
      <c r="W37" s="70">
        <f t="shared" ref="W37" si="151">+T37-2*U37</f>
        <v>8.4999999999999992E-2</v>
      </c>
      <c r="X37" s="71">
        <f t="shared" ref="X37" si="152">IF(R37=0,"",1/(2*PI()*$R$3)*LN($S37/$R37))</f>
        <v>2.5281810404726031E-4</v>
      </c>
      <c r="Y37" s="71">
        <f t="shared" ref="Y37" si="153">IF(X37&lt;&gt;"",1/(2*PI()*I37)*LN(W37/S37),"")</f>
        <v>7.9672304498140116</v>
      </c>
      <c r="Z37" s="71">
        <f t="shared" ref="Z37" si="154">IF(Y37&lt;&gt;"",1/(2*PI()*$R$4)*LN(T37/W37),"")</f>
        <v>2.2742610254800066E-2</v>
      </c>
      <c r="AA37" s="71">
        <f t="shared" ref="AA37" si="155">IF(Z37&lt;&gt;"",1/(2*PI()*$R$5)*ACOSH(2/T37*($F$4+T37/2+0.0685*$R$5)),"")</f>
        <v>0.33515300611830151</v>
      </c>
      <c r="AB37" s="72">
        <f t="shared" ref="AB37" si="156">IF(AA37&lt;&gt;"",1/(4*PI()*$R$5)*LN(1+(T37+2*$F$4)^2/(T37+H37)^2),"")</f>
        <v>0.15288475221505701</v>
      </c>
      <c r="AC37" s="73">
        <f t="shared" ref="AC37" si="157">IF(AB37&lt;&gt;"",+(($W$3-$W$5)*(SUM(X37:AA37))-($W$4-$W$5)*AB37)/((SUM(X37:AA37))^2-AB37^2),"")</f>
        <v>8.3446672991875932</v>
      </c>
      <c r="AD37" s="73">
        <f t="shared" ref="AD37" si="158">IF(AC37&lt;&gt;"",+(($W$4-$W$5)*(SUM(X37:AA37))-($W$3-$W$5)*AB37)/((SUM(X37:AA37))^2-AB37^2),"")</f>
        <v>3.4502006463447881</v>
      </c>
      <c r="AE37" s="73">
        <f t="shared" ref="AE37" si="159">IF(AD37&lt;&gt;"",+SUM(AC37:AD37),"")</f>
        <v>11.794867945532381</v>
      </c>
    </row>
    <row r="38" spans="1:36" ht="14.1" customHeight="1" thickBot="1" x14ac:dyDescent="0.35">
      <c r="A38" s="26"/>
      <c r="B38" s="271"/>
      <c r="C38" s="272"/>
      <c r="D38" s="273"/>
      <c r="E38" s="274"/>
      <c r="F38" s="275"/>
      <c r="G38" s="274"/>
      <c r="H38" s="276"/>
      <c r="I38" s="268"/>
      <c r="J38" s="81"/>
      <c r="K38" s="124"/>
      <c r="L38" s="290"/>
      <c r="M38" s="125"/>
      <c r="N38" s="253">
        <f t="shared" si="14"/>
        <v>0</v>
      </c>
      <c r="O38" s="226"/>
      <c r="P38" s="34"/>
      <c r="Q38" s="31">
        <f t="shared" si="3"/>
        <v>0</v>
      </c>
      <c r="R38" s="67">
        <f>(D38-2*E38)/1000</f>
        <v>0</v>
      </c>
      <c r="S38" s="67">
        <f>+D38/1000</f>
        <v>0</v>
      </c>
      <c r="T38" s="68">
        <f>+F38/1000</f>
        <v>0</v>
      </c>
      <c r="U38" s="69">
        <f>+G38/1000</f>
        <v>0</v>
      </c>
      <c r="V38" s="69"/>
      <c r="W38" s="70">
        <f t="shared" si="15"/>
        <v>0</v>
      </c>
      <c r="X38" s="71" t="str">
        <f>IF(R38=0,"",1/(2*PI()*$R$3)*LN($S38/$R38))</f>
        <v/>
      </c>
      <c r="Y38" s="71" t="str">
        <f>IF(X38&lt;&gt;"",1/(2*PI()*I38)*LN(W38/S38),"")</f>
        <v/>
      </c>
      <c r="Z38" s="71" t="str">
        <f>IF(Y38&lt;&gt;"",1/(2*PI()*$R$4)*LN(T38/W38),"")</f>
        <v/>
      </c>
      <c r="AA38" s="71" t="str">
        <f>IF(Z38&lt;&gt;"",1/(2*PI()*$R$5)*ACOSH(2/T38*($F$4+T38/2+0.0685*$R$5)),"")</f>
        <v/>
      </c>
      <c r="AB38" s="72" t="str">
        <f>IF(AA38&lt;&gt;"",1/(4*PI()*$R$5)*LN(1+(T38+2*$F$4)^2/(T38+H38)^2),"")</f>
        <v/>
      </c>
      <c r="AC38" s="73" t="str">
        <f t="shared" si="16"/>
        <v/>
      </c>
      <c r="AD38" s="73" t="str">
        <f t="shared" si="17"/>
        <v/>
      </c>
      <c r="AE38" s="73" t="str">
        <f t="shared" si="13"/>
        <v/>
      </c>
    </row>
    <row r="39" spans="1:36" s="86" customFormat="1" ht="25.5" customHeight="1" thickBot="1" x14ac:dyDescent="0.35">
      <c r="A39" s="26"/>
      <c r="B39" s="82">
        <f>ROUND(SUM(B11:B38),1)</f>
        <v>7810</v>
      </c>
      <c r="C39" s="83"/>
      <c r="D39" s="83"/>
      <c r="E39" s="83"/>
      <c r="F39" s="83"/>
      <c r="G39" s="83"/>
      <c r="H39" s="83"/>
      <c r="I39" s="83"/>
      <c r="J39" s="84"/>
      <c r="K39" s="84"/>
      <c r="L39" s="291">
        <f>(ROUND(SUM(L11:L38),1))</f>
        <v>149.19999999999999</v>
      </c>
      <c r="M39" s="125"/>
      <c r="O39" s="33"/>
      <c r="P39" s="34"/>
      <c r="Q39" s="34"/>
      <c r="R39" s="34"/>
      <c r="S39" s="34"/>
      <c r="T39" s="34"/>
      <c r="U39" s="34"/>
      <c r="X39" s="87"/>
      <c r="Y39" s="87"/>
      <c r="Z39" s="87"/>
      <c r="AA39" s="87"/>
    </row>
    <row r="40" spans="1:36" ht="18.75" x14ac:dyDescent="0.3">
      <c r="A40" s="26"/>
      <c r="B40" s="33"/>
      <c r="C40" s="32"/>
      <c r="D40" s="32"/>
      <c r="E40" s="32"/>
      <c r="F40" s="32"/>
      <c r="G40" s="33"/>
      <c r="H40" s="33"/>
      <c r="I40" s="88"/>
      <c r="J40" s="88"/>
      <c r="K40" s="88"/>
      <c r="L40" s="33"/>
      <c r="M40" s="125"/>
      <c r="N40"/>
      <c r="O40" s="33"/>
      <c r="S40" s="34"/>
      <c r="T40" s="34"/>
      <c r="U40" s="34"/>
      <c r="W40" s="89" t="s">
        <v>44</v>
      </c>
      <c r="X40" s="89" t="s">
        <v>72</v>
      </c>
      <c r="Y40" s="89" t="s">
        <v>73</v>
      </c>
      <c r="Z40" s="89" t="s">
        <v>74</v>
      </c>
      <c r="AA40" s="89" t="s">
        <v>75</v>
      </c>
      <c r="AB40" s="89" t="s">
        <v>76</v>
      </c>
      <c r="AC40" s="89" t="s">
        <v>77</v>
      </c>
      <c r="AD40" s="89" t="s">
        <v>78</v>
      </c>
      <c r="AE40" s="89" t="s">
        <v>79</v>
      </c>
      <c r="AF40" s="89" t="s">
        <v>80</v>
      </c>
      <c r="AG40" s="46" t="s">
        <v>36</v>
      </c>
      <c r="AH40" s="46"/>
      <c r="AI40" s="46"/>
      <c r="AJ40" s="34"/>
    </row>
    <row r="41" spans="1:36" s="90" customFormat="1" ht="17.25" customHeight="1" thickBot="1" x14ac:dyDescent="0.35">
      <c r="A41" s="26"/>
      <c r="B41" s="47" t="s">
        <v>81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125"/>
      <c r="W41" s="52" t="s">
        <v>82</v>
      </c>
      <c r="X41" s="52" t="s">
        <v>83</v>
      </c>
      <c r="Y41" s="52"/>
      <c r="Z41" s="52"/>
      <c r="AA41" s="52"/>
      <c r="AB41" s="52"/>
      <c r="AC41" s="52"/>
      <c r="AD41" s="52"/>
      <c r="AE41" s="52"/>
      <c r="AF41" s="52"/>
      <c r="AG41" s="52" t="s">
        <v>46</v>
      </c>
      <c r="AH41" s="52" t="s">
        <v>47</v>
      </c>
      <c r="AI41" s="52" t="s">
        <v>48</v>
      </c>
      <c r="AJ41" s="48"/>
    </row>
    <row r="42" spans="1:36" s="90" customFormat="1" ht="29.25" customHeight="1" x14ac:dyDescent="0.3">
      <c r="A42" s="26"/>
      <c r="B42" s="201" t="s">
        <v>49</v>
      </c>
      <c r="C42" s="55" t="s">
        <v>243</v>
      </c>
      <c r="D42" s="54" t="s">
        <v>84</v>
      </c>
      <c r="E42" s="55" t="s">
        <v>85</v>
      </c>
      <c r="F42" s="54" t="s">
        <v>53</v>
      </c>
      <c r="G42" s="55" t="s">
        <v>85</v>
      </c>
      <c r="H42" s="54" t="s">
        <v>86</v>
      </c>
      <c r="I42" s="202" t="s">
        <v>56</v>
      </c>
      <c r="J42" s="366" t="s">
        <v>36</v>
      </c>
      <c r="K42" s="364"/>
      <c r="L42" s="367"/>
      <c r="M42" s="125"/>
      <c r="W42" s="91" t="s">
        <v>25</v>
      </c>
      <c r="X42" s="91" t="s">
        <v>25</v>
      </c>
      <c r="Y42" s="91"/>
      <c r="Z42" s="91"/>
      <c r="AA42" s="91"/>
      <c r="AB42" s="91"/>
      <c r="AC42" s="91"/>
      <c r="AD42" s="91"/>
      <c r="AE42" s="91"/>
      <c r="AF42" s="91"/>
      <c r="AG42" s="91" t="s">
        <v>87</v>
      </c>
      <c r="AH42" s="91" t="s">
        <v>87</v>
      </c>
      <c r="AI42" s="91" t="s">
        <v>87</v>
      </c>
      <c r="AJ42" s="48"/>
    </row>
    <row r="43" spans="1:36" s="90" customFormat="1" ht="17.25" customHeight="1" thickBot="1" x14ac:dyDescent="0.35">
      <c r="A43" s="26"/>
      <c r="B43" s="58" t="s">
        <v>57</v>
      </c>
      <c r="C43" s="59"/>
      <c r="D43" s="60" t="s">
        <v>58</v>
      </c>
      <c r="E43" s="59" t="s">
        <v>58</v>
      </c>
      <c r="F43" s="60" t="s">
        <v>58</v>
      </c>
      <c r="G43" s="59" t="s">
        <v>58</v>
      </c>
      <c r="H43" s="60" t="s">
        <v>58</v>
      </c>
      <c r="I43" s="59" t="s">
        <v>30</v>
      </c>
      <c r="J43" s="61" t="s">
        <v>59</v>
      </c>
      <c r="K43" s="59" t="s">
        <v>30</v>
      </c>
      <c r="L43" s="62" t="s">
        <v>60</v>
      </c>
      <c r="M43" s="125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48"/>
    </row>
    <row r="44" spans="1:36" ht="14.1" customHeight="1" x14ac:dyDescent="0.3">
      <c r="A44" s="26"/>
      <c r="B44" s="63">
        <f>144.3+489.8</f>
        <v>634.1</v>
      </c>
      <c r="C44" s="64" t="s">
        <v>61</v>
      </c>
      <c r="D44" s="65">
        <v>26.9</v>
      </c>
      <c r="E44" s="221">
        <v>2.6</v>
      </c>
      <c r="F44" s="65">
        <v>160</v>
      </c>
      <c r="G44" s="222">
        <v>3</v>
      </c>
      <c r="H44" s="65">
        <v>19</v>
      </c>
      <c r="I44" s="64">
        <v>2.7E-2</v>
      </c>
      <c r="J44" s="203">
        <f t="shared" ref="J44:J49" si="160">+AI44</f>
        <v>7.5030527097148561</v>
      </c>
      <c r="K44" s="204">
        <f>IF(J44&lt;&gt;"",J44*2/($C$4+$C$5-2*$C$6),"")</f>
        <v>0.15006105419429713</v>
      </c>
      <c r="L44" s="205">
        <f t="shared" ref="L44:L64" si="161">IF(J44&lt;&gt;"",+J44*B44/1000,0)</f>
        <v>4.7576857232301899</v>
      </c>
      <c r="M44" s="125"/>
      <c r="V44" s="35">
        <f t="shared" ref="V44:V64" si="162">+D44/1000</f>
        <v>2.69E-2</v>
      </c>
      <c r="W44" s="70">
        <f t="shared" ref="W44:W64" si="163">+(F44-G44*2)/1000</f>
        <v>0.154</v>
      </c>
      <c r="X44" s="70">
        <f t="shared" ref="X44:X64" si="164">+H44/1000</f>
        <v>1.9E-2</v>
      </c>
      <c r="Y44" s="73">
        <f t="shared" ref="Y44:Y63" si="165">+($C$4+$C$5)/2</f>
        <v>60</v>
      </c>
      <c r="Z44" s="73">
        <f t="shared" ref="Z44:Z63" si="166">+($C$4-$C$5)/2</f>
        <v>20</v>
      </c>
      <c r="AA44" s="70">
        <f t="shared" ref="AA44:AA53" si="167">+W44/2+ $F$4</f>
        <v>0.57699999999999996</v>
      </c>
      <c r="AB44" s="70">
        <f t="shared" ref="AB44:AB64" si="168">+D44/1000+X44</f>
        <v>4.5899999999999996E-2</v>
      </c>
      <c r="AC44" s="70">
        <f t="shared" ref="AC44:AC53" si="169">+(I44-$F$5)/(I44+$F$5)</f>
        <v>-0.96681007990165957</v>
      </c>
      <c r="AD44" s="70">
        <f t="shared" ref="AD44:AD64" si="170">2*(1-AC44^2)/(1-AC44*(W44/(4*AA44))^2)</f>
        <v>0.12999698187997263</v>
      </c>
      <c r="AE44" s="70">
        <f t="shared" ref="AE44:AE53" si="171">IF(I44&lt;&gt;"",2*I44/$F$5*LN(4*AA44/W44)+LN(W44^2/(2*AB44*$V44))+AC44*LN(W44^4/(W44^4-AB44^4))-(V44/(2*AB44)-AC44*2*V44*AB44^3/(W44^4-AB44^4))^2/(1+(V44/(2*AB44))^2+AC44*(2*V44*W44^2*AB44/(W44^4-AB44^4))^2),"")</f>
        <v>2.2610264096131614</v>
      </c>
      <c r="AF44" s="70">
        <f t="shared" ref="AF44:AF53" si="172">IF(AE44&lt;&gt;"",+LN(2*AB44/V44)+AC44*LN((W44^2+AB44^2)/(W44^2-AB44^2))-(V44/(2*AB44)-AD44*AB44*V44/(16*AA44^2)+2*AC44*V44*W44^2*AB44/(W44^4-AB44^4))^2/(1-(V44/(2*AB44))^2-AD44*V44/(4*AA44)+2*AC44*V44^2*W44^2*(W44^4+AB44^4)/(W44^4-AB44^4)^2)-AD44*(AB44/(4*AA44))^2,"")</f>
        <v>1.0121624965135629</v>
      </c>
      <c r="AG44" s="73">
        <f t="shared" ref="AG44:AG53" si="173">IF(AF44&lt;&gt;"",(Y44-$W$5)*2*PI()*I44/AE44+Z44*2*PI()*I44/AF44,"")</f>
        <v>7.1036759134155005</v>
      </c>
      <c r="AH44" s="73">
        <f t="shared" ref="AH44:AH53" si="174">IF(AG44&lt;&gt;"",(Y44-$W$5)*2*PI()*I44/AE44-Z44*2*PI()*I44/AF44,"")</f>
        <v>0.39937679629935552</v>
      </c>
      <c r="AI44" s="73">
        <f t="shared" ref="AI44:AI53" si="175">IF(AH44&lt;&gt;"",+SUM(AG44:AH44),"")</f>
        <v>7.5030527097148561</v>
      </c>
      <c r="AJ44" s="34"/>
    </row>
    <row r="45" spans="1:36" ht="14.1" customHeight="1" x14ac:dyDescent="0.3">
      <c r="A45" s="26"/>
      <c r="B45" s="75">
        <v>515</v>
      </c>
      <c r="C45" s="76" t="s">
        <v>88</v>
      </c>
      <c r="D45" s="76">
        <v>33.700000000000003</v>
      </c>
      <c r="E45" s="220">
        <v>3.2</v>
      </c>
      <c r="F45" s="76">
        <v>180</v>
      </c>
      <c r="G45" s="223">
        <v>3</v>
      </c>
      <c r="H45" s="76">
        <v>19</v>
      </c>
      <c r="I45" s="76">
        <v>2.7E-2</v>
      </c>
      <c r="J45" s="206">
        <f t="shared" si="160"/>
        <v>7.9933445395687155</v>
      </c>
      <c r="K45" s="207">
        <f t="shared" ref="K45:K64" si="176">IF(J45&lt;&gt;"",J45*2/($C$4+$C$5-2*$C$6),"")</f>
        <v>0.15986689079137431</v>
      </c>
      <c r="L45" s="208">
        <f t="shared" si="161"/>
        <v>4.1165724378778883</v>
      </c>
      <c r="M45" s="125"/>
      <c r="V45" s="35">
        <f t="shared" si="162"/>
        <v>3.3700000000000001E-2</v>
      </c>
      <c r="W45" s="70">
        <f t="shared" si="163"/>
        <v>0.17399999999999999</v>
      </c>
      <c r="X45" s="70">
        <f t="shared" si="164"/>
        <v>1.9E-2</v>
      </c>
      <c r="Y45" s="73">
        <f t="shared" si="165"/>
        <v>60</v>
      </c>
      <c r="Z45" s="73">
        <f t="shared" si="166"/>
        <v>20</v>
      </c>
      <c r="AA45" s="70">
        <f t="shared" si="167"/>
        <v>0.58699999999999997</v>
      </c>
      <c r="AB45" s="70">
        <f t="shared" si="168"/>
        <v>5.2699999999999997E-2</v>
      </c>
      <c r="AC45" s="70">
        <f t="shared" si="169"/>
        <v>-0.96681007990165957</v>
      </c>
      <c r="AD45" s="70">
        <f t="shared" si="170"/>
        <v>0.1298670259323951</v>
      </c>
      <c r="AE45" s="70">
        <f t="shared" si="171"/>
        <v>2.1223406854798497</v>
      </c>
      <c r="AF45" s="70">
        <f t="shared" si="172"/>
        <v>0.91101658718298772</v>
      </c>
      <c r="AG45" s="73">
        <f t="shared" si="173"/>
        <v>7.7209953102335334</v>
      </c>
      <c r="AH45" s="73">
        <f t="shared" si="174"/>
        <v>0.27234922933518257</v>
      </c>
      <c r="AI45" s="73">
        <f t="shared" si="175"/>
        <v>7.9933445395687155</v>
      </c>
      <c r="AJ45" s="34"/>
    </row>
    <row r="46" spans="1:36" ht="14.1" customHeight="1" x14ac:dyDescent="0.3">
      <c r="A46" s="26"/>
      <c r="B46" s="75">
        <v>228.6</v>
      </c>
      <c r="C46" s="76" t="s">
        <v>89</v>
      </c>
      <c r="D46" s="76">
        <v>42.4</v>
      </c>
      <c r="E46" s="220">
        <v>3.2</v>
      </c>
      <c r="F46" s="76">
        <v>200</v>
      </c>
      <c r="G46" s="223">
        <v>3.2</v>
      </c>
      <c r="H46" s="76">
        <v>19</v>
      </c>
      <c r="I46" s="76">
        <v>2.7E-2</v>
      </c>
      <c r="J46" s="206">
        <f t="shared" si="160"/>
        <v>8.7820375213255382</v>
      </c>
      <c r="K46" s="207">
        <f t="shared" si="176"/>
        <v>0.17564075042651076</v>
      </c>
      <c r="L46" s="208">
        <f t="shared" si="161"/>
        <v>2.007573777375018</v>
      </c>
      <c r="M46" s="125"/>
      <c r="V46" s="35">
        <f t="shared" si="162"/>
        <v>4.24E-2</v>
      </c>
      <c r="W46" s="70">
        <f t="shared" si="163"/>
        <v>0.19359999999999999</v>
      </c>
      <c r="X46" s="70">
        <f t="shared" si="164"/>
        <v>1.9E-2</v>
      </c>
      <c r="Y46" s="73">
        <f t="shared" si="165"/>
        <v>60</v>
      </c>
      <c r="Z46" s="73">
        <f t="shared" si="166"/>
        <v>20</v>
      </c>
      <c r="AA46" s="70">
        <f t="shared" si="167"/>
        <v>0.5968</v>
      </c>
      <c r="AB46" s="70">
        <f t="shared" si="168"/>
        <v>6.1399999999999996E-2</v>
      </c>
      <c r="AC46" s="70">
        <f t="shared" si="169"/>
        <v>-0.96681007990165957</v>
      </c>
      <c r="AD46" s="70">
        <f t="shared" si="170"/>
        <v>0.12973160319511334</v>
      </c>
      <c r="AE46" s="70">
        <f t="shared" si="171"/>
        <v>1.931738538828776</v>
      </c>
      <c r="AF46" s="70">
        <f t="shared" si="172"/>
        <v>0.81208882250583647</v>
      </c>
      <c r="AG46" s="73">
        <f t="shared" si="173"/>
        <v>8.56903472621633</v>
      </c>
      <c r="AH46" s="73">
        <f t="shared" si="174"/>
        <v>0.21300279510920905</v>
      </c>
      <c r="AI46" s="73">
        <f t="shared" si="175"/>
        <v>8.7820375213255382</v>
      </c>
      <c r="AJ46" s="34"/>
    </row>
    <row r="47" spans="1:36" ht="14.1" customHeight="1" x14ac:dyDescent="0.3">
      <c r="A47" s="26"/>
      <c r="B47" s="75">
        <v>93.8</v>
      </c>
      <c r="C47" s="76" t="s">
        <v>90</v>
      </c>
      <c r="D47" s="76">
        <v>48.3</v>
      </c>
      <c r="E47" s="220">
        <v>3.2</v>
      </c>
      <c r="F47" s="76">
        <v>200</v>
      </c>
      <c r="G47" s="223">
        <v>3.2</v>
      </c>
      <c r="H47" s="76">
        <v>19</v>
      </c>
      <c r="I47" s="76">
        <v>2.7E-2</v>
      </c>
      <c r="J47" s="206">
        <f t="shared" si="160"/>
        <v>10.029883607654835</v>
      </c>
      <c r="K47" s="207">
        <f t="shared" si="176"/>
        <v>0.20059767215309671</v>
      </c>
      <c r="L47" s="208">
        <f t="shared" si="161"/>
        <v>0.94080308239802346</v>
      </c>
      <c r="M47" s="125"/>
      <c r="V47" s="35">
        <f t="shared" si="162"/>
        <v>4.8299999999999996E-2</v>
      </c>
      <c r="W47" s="70">
        <f t="shared" si="163"/>
        <v>0.19359999999999999</v>
      </c>
      <c r="X47" s="70">
        <f t="shared" si="164"/>
        <v>1.9E-2</v>
      </c>
      <c r="Y47" s="73">
        <f t="shared" si="165"/>
        <v>60</v>
      </c>
      <c r="Z47" s="73">
        <f t="shared" si="166"/>
        <v>20</v>
      </c>
      <c r="AA47" s="70">
        <f t="shared" si="167"/>
        <v>0.5968</v>
      </c>
      <c r="AB47" s="70">
        <f t="shared" si="168"/>
        <v>6.7299999999999999E-2</v>
      </c>
      <c r="AC47" s="70">
        <f t="shared" si="169"/>
        <v>-0.96681007990165957</v>
      </c>
      <c r="AD47" s="70">
        <f t="shared" si="170"/>
        <v>0.12973160319511334</v>
      </c>
      <c r="AE47" s="70">
        <f t="shared" si="171"/>
        <v>1.6914055030945179</v>
      </c>
      <c r="AF47" s="70">
        <f t="shared" si="172"/>
        <v>0.74208616523402593</v>
      </c>
      <c r="AG47" s="73">
        <f t="shared" si="173"/>
        <v>9.5870794137597866</v>
      </c>
      <c r="AH47" s="73">
        <f t="shared" si="174"/>
        <v>0.44280419389504821</v>
      </c>
      <c r="AI47" s="73">
        <f t="shared" si="175"/>
        <v>10.029883607654835</v>
      </c>
      <c r="AJ47" s="34"/>
    </row>
    <row r="48" spans="1:36" ht="14.1" customHeight="1" x14ac:dyDescent="0.3">
      <c r="A48" s="26"/>
      <c r="B48" s="75">
        <v>187.4</v>
      </c>
      <c r="C48" s="76" t="s">
        <v>91</v>
      </c>
      <c r="D48" s="76">
        <v>60.3</v>
      </c>
      <c r="E48" s="220">
        <v>3.2</v>
      </c>
      <c r="F48" s="76">
        <v>250</v>
      </c>
      <c r="G48" s="223">
        <v>3.6</v>
      </c>
      <c r="H48" s="76">
        <v>20</v>
      </c>
      <c r="I48" s="76">
        <v>2.7E-2</v>
      </c>
      <c r="J48" s="206">
        <f t="shared" si="160"/>
        <v>9.7809836005223563</v>
      </c>
      <c r="K48" s="207">
        <f t="shared" si="176"/>
        <v>0.19561967201044714</v>
      </c>
      <c r="L48" s="208">
        <f t="shared" si="161"/>
        <v>1.8329563267378897</v>
      </c>
      <c r="M48" s="125"/>
      <c r="V48" s="35">
        <f t="shared" si="162"/>
        <v>6.0299999999999999E-2</v>
      </c>
      <c r="W48" s="70">
        <f t="shared" si="163"/>
        <v>0.24280000000000002</v>
      </c>
      <c r="X48" s="70">
        <f t="shared" si="164"/>
        <v>0.02</v>
      </c>
      <c r="Y48" s="73">
        <f t="shared" si="165"/>
        <v>60</v>
      </c>
      <c r="Z48" s="73">
        <f t="shared" si="166"/>
        <v>20</v>
      </c>
      <c r="AA48" s="70">
        <f t="shared" si="167"/>
        <v>0.62139999999999995</v>
      </c>
      <c r="AB48" s="70">
        <f t="shared" si="168"/>
        <v>8.0299999999999996E-2</v>
      </c>
      <c r="AC48" s="70">
        <f t="shared" si="169"/>
        <v>-0.96681007990165957</v>
      </c>
      <c r="AD48" s="70">
        <f t="shared" si="170"/>
        <v>0.12936313726267268</v>
      </c>
      <c r="AE48" s="70">
        <f t="shared" si="171"/>
        <v>1.7344472726116096</v>
      </c>
      <c r="AF48" s="70">
        <f t="shared" si="172"/>
        <v>0.70419769783939135</v>
      </c>
      <c r="AG48" s="73">
        <f t="shared" si="173"/>
        <v>9.7086274975051232</v>
      </c>
      <c r="AH48" s="73">
        <f t="shared" si="174"/>
        <v>7.2356103017233053E-2</v>
      </c>
      <c r="AI48" s="73">
        <f t="shared" si="175"/>
        <v>9.7809836005223563</v>
      </c>
      <c r="AJ48" s="34"/>
    </row>
    <row r="49" spans="1:36" ht="14.1" customHeight="1" x14ac:dyDescent="0.3">
      <c r="A49" s="26"/>
      <c r="B49" s="75">
        <v>85.4</v>
      </c>
      <c r="C49" s="76" t="s">
        <v>92</v>
      </c>
      <c r="D49" s="76">
        <v>76.099999999999994</v>
      </c>
      <c r="E49" s="220">
        <v>3.2</v>
      </c>
      <c r="F49" s="76">
        <v>280</v>
      </c>
      <c r="G49" s="223">
        <v>3.9</v>
      </c>
      <c r="H49" s="76">
        <v>20</v>
      </c>
      <c r="I49" s="76">
        <v>2.7E-2</v>
      </c>
      <c r="J49" s="206">
        <f t="shared" si="160"/>
        <v>11.124984850378365</v>
      </c>
      <c r="K49" s="207">
        <f t="shared" si="176"/>
        <v>0.2224996970075673</v>
      </c>
      <c r="L49" s="208">
        <f t="shared" si="161"/>
        <v>0.95007370622231235</v>
      </c>
      <c r="M49" s="125"/>
      <c r="V49" s="35">
        <f t="shared" si="162"/>
        <v>7.6100000000000001E-2</v>
      </c>
      <c r="W49" s="70">
        <f t="shared" si="163"/>
        <v>0.2722</v>
      </c>
      <c r="X49" s="70">
        <f t="shared" si="164"/>
        <v>0.02</v>
      </c>
      <c r="Y49" s="73">
        <f t="shared" si="165"/>
        <v>60</v>
      </c>
      <c r="Z49" s="73">
        <f t="shared" si="166"/>
        <v>20</v>
      </c>
      <c r="AA49" s="70">
        <f t="shared" si="167"/>
        <v>0.6361</v>
      </c>
      <c r="AB49" s="70">
        <f t="shared" si="168"/>
        <v>9.6100000000000005E-2</v>
      </c>
      <c r="AC49" s="70">
        <f t="shared" si="169"/>
        <v>-0.96681007990165957</v>
      </c>
      <c r="AD49" s="70">
        <f t="shared" si="170"/>
        <v>0.12912775590987363</v>
      </c>
      <c r="AE49" s="70">
        <f t="shared" si="171"/>
        <v>1.5249099713432788</v>
      </c>
      <c r="AF49" s="70">
        <f t="shared" si="172"/>
        <v>0.62415492734816314</v>
      </c>
      <c r="AG49" s="73">
        <f t="shared" si="173"/>
        <v>10.998514664559174</v>
      </c>
      <c r="AH49" s="73">
        <f t="shared" si="174"/>
        <v>0.12647018581919056</v>
      </c>
      <c r="AI49" s="73">
        <f t="shared" si="175"/>
        <v>11.124984850378365</v>
      </c>
    </row>
    <row r="50" spans="1:36" ht="14.1" customHeight="1" x14ac:dyDescent="0.3">
      <c r="A50" s="26"/>
      <c r="B50" s="75">
        <v>241.3</v>
      </c>
      <c r="C50" s="76" t="s">
        <v>93</v>
      </c>
      <c r="D50" s="76">
        <v>88.9</v>
      </c>
      <c r="E50" s="220">
        <v>3.2</v>
      </c>
      <c r="F50" s="76">
        <v>315</v>
      </c>
      <c r="G50" s="223">
        <v>4.0999999999999996</v>
      </c>
      <c r="H50" s="76">
        <v>25</v>
      </c>
      <c r="I50" s="76">
        <v>2.7E-2</v>
      </c>
      <c r="J50" s="206">
        <f>+AI50</f>
        <v>11.854707270958713</v>
      </c>
      <c r="K50" s="207">
        <f t="shared" si="176"/>
        <v>0.23709414541917426</v>
      </c>
      <c r="L50" s="208">
        <f t="shared" si="161"/>
        <v>2.8605408644823376</v>
      </c>
      <c r="M50" s="125"/>
      <c r="V50" s="35">
        <f t="shared" si="162"/>
        <v>8.8900000000000007E-2</v>
      </c>
      <c r="W50" s="70">
        <f t="shared" si="163"/>
        <v>0.30680000000000002</v>
      </c>
      <c r="X50" s="70">
        <f t="shared" si="164"/>
        <v>2.5000000000000001E-2</v>
      </c>
      <c r="Y50" s="73">
        <f t="shared" si="165"/>
        <v>60</v>
      </c>
      <c r="Z50" s="73">
        <f t="shared" si="166"/>
        <v>20</v>
      </c>
      <c r="AA50" s="70">
        <f t="shared" si="167"/>
        <v>0.65339999999999998</v>
      </c>
      <c r="AB50" s="70">
        <f t="shared" si="168"/>
        <v>0.1139</v>
      </c>
      <c r="AC50" s="70">
        <f t="shared" si="169"/>
        <v>-0.96681007990165957</v>
      </c>
      <c r="AD50" s="70">
        <f t="shared" si="170"/>
        <v>0.12884011416935451</v>
      </c>
      <c r="AE50" s="70">
        <f t="shared" si="171"/>
        <v>1.4310433772535422</v>
      </c>
      <c r="AF50" s="70">
        <f t="shared" si="172"/>
        <v>0.62529427937351245</v>
      </c>
      <c r="AG50" s="73">
        <f t="shared" si="173"/>
        <v>11.35347086987397</v>
      </c>
      <c r="AH50" s="73">
        <f t="shared" si="174"/>
        <v>0.50123640108474365</v>
      </c>
      <c r="AI50" s="73">
        <f t="shared" si="175"/>
        <v>11.854707270958713</v>
      </c>
    </row>
    <row r="51" spans="1:36" ht="14.1" customHeight="1" x14ac:dyDescent="0.3">
      <c r="A51" s="26"/>
      <c r="B51" s="75">
        <v>0</v>
      </c>
      <c r="C51" s="76" t="s">
        <v>94</v>
      </c>
      <c r="D51" s="76">
        <v>114.3</v>
      </c>
      <c r="E51" s="220">
        <v>3.6</v>
      </c>
      <c r="F51" s="76">
        <v>400</v>
      </c>
      <c r="G51" s="223">
        <v>4.8</v>
      </c>
      <c r="H51" s="76">
        <v>25</v>
      </c>
      <c r="I51" s="76">
        <v>2.7E-2</v>
      </c>
      <c r="J51" s="206">
        <f>+AI51</f>
        <v>11.725041117776156</v>
      </c>
      <c r="K51" s="207">
        <f t="shared" si="176"/>
        <v>0.23450082235552311</v>
      </c>
      <c r="L51" s="208">
        <f t="shared" si="161"/>
        <v>0</v>
      </c>
      <c r="M51" s="125"/>
      <c r="V51" s="35">
        <f t="shared" si="162"/>
        <v>0.1143</v>
      </c>
      <c r="W51" s="70">
        <f t="shared" si="163"/>
        <v>0.39039999999999997</v>
      </c>
      <c r="X51" s="70">
        <f t="shared" si="164"/>
        <v>2.5000000000000001E-2</v>
      </c>
      <c r="Y51" s="73">
        <f t="shared" si="165"/>
        <v>60</v>
      </c>
      <c r="Z51" s="73">
        <f t="shared" si="166"/>
        <v>20</v>
      </c>
      <c r="AA51" s="70">
        <f t="shared" si="167"/>
        <v>0.69520000000000004</v>
      </c>
      <c r="AB51" s="70">
        <f t="shared" si="168"/>
        <v>0.13930000000000001</v>
      </c>
      <c r="AC51" s="70">
        <f t="shared" si="169"/>
        <v>-0.96681007990165957</v>
      </c>
      <c r="AD51" s="70">
        <f t="shared" si="170"/>
        <v>0.12811523374030553</v>
      </c>
      <c r="AE51" s="70">
        <f t="shared" si="171"/>
        <v>1.4468691545708194</v>
      </c>
      <c r="AF51" s="70">
        <f t="shared" si="172"/>
        <v>0.57889216286748302</v>
      </c>
      <c r="AG51" s="73">
        <f t="shared" si="173"/>
        <v>11.723577735876784</v>
      </c>
      <c r="AH51" s="73">
        <f t="shared" si="174"/>
        <v>1.4633818993718961E-3</v>
      </c>
      <c r="AI51" s="73">
        <f t="shared" si="175"/>
        <v>11.725041117776156</v>
      </c>
    </row>
    <row r="52" spans="1:36" ht="14.1" customHeight="1" x14ac:dyDescent="0.3">
      <c r="A52" s="26"/>
      <c r="B52" s="75">
        <v>0</v>
      </c>
      <c r="C52" s="76" t="s">
        <v>95</v>
      </c>
      <c r="D52" s="76">
        <v>139.69999999999999</v>
      </c>
      <c r="E52" s="220">
        <v>3.6</v>
      </c>
      <c r="F52" s="76">
        <v>500</v>
      </c>
      <c r="G52" s="223">
        <v>5.6</v>
      </c>
      <c r="H52" s="76">
        <v>30</v>
      </c>
      <c r="I52" s="76">
        <v>2.7E-2</v>
      </c>
      <c r="J52" s="206">
        <f>+AI52</f>
        <v>11.335551495149808</v>
      </c>
      <c r="K52" s="207">
        <f t="shared" si="176"/>
        <v>0.22671102990299616</v>
      </c>
      <c r="L52" s="208">
        <f t="shared" si="161"/>
        <v>0</v>
      </c>
      <c r="M52" s="125"/>
      <c r="V52" s="35">
        <f t="shared" si="162"/>
        <v>0.13969999999999999</v>
      </c>
      <c r="W52" s="70">
        <f t="shared" si="163"/>
        <v>0.48880000000000001</v>
      </c>
      <c r="X52" s="70">
        <f t="shared" si="164"/>
        <v>0.03</v>
      </c>
      <c r="Y52" s="73">
        <f t="shared" si="165"/>
        <v>60</v>
      </c>
      <c r="Z52" s="73">
        <f t="shared" si="166"/>
        <v>20</v>
      </c>
      <c r="AA52" s="70">
        <f t="shared" si="167"/>
        <v>0.74439999999999995</v>
      </c>
      <c r="AB52" s="70">
        <f t="shared" si="168"/>
        <v>0.16969999999999999</v>
      </c>
      <c r="AC52" s="70">
        <f t="shared" si="169"/>
        <v>-0.96681007990165957</v>
      </c>
      <c r="AD52" s="70">
        <f t="shared" si="170"/>
        <v>0.12724141804146863</v>
      </c>
      <c r="AE52" s="70">
        <f t="shared" si="171"/>
        <v>1.4965835880718819</v>
      </c>
      <c r="AF52" s="70">
        <f t="shared" si="172"/>
        <v>0.58195544168258229</v>
      </c>
      <c r="AG52" s="73">
        <f t="shared" si="173"/>
        <v>11.497981675484393</v>
      </c>
      <c r="AH52" s="73">
        <f t="shared" si="174"/>
        <v>-0.16243018033458601</v>
      </c>
      <c r="AI52" s="73">
        <f t="shared" si="175"/>
        <v>11.335551495149808</v>
      </c>
      <c r="AJ52" s="92"/>
    </row>
    <row r="53" spans="1:36" ht="14.1" customHeight="1" x14ac:dyDescent="0.3">
      <c r="A53" s="26"/>
      <c r="B53" s="75">
        <v>0</v>
      </c>
      <c r="C53" s="76" t="s">
        <v>96</v>
      </c>
      <c r="D53" s="76">
        <v>168.3</v>
      </c>
      <c r="E53" s="220">
        <v>4</v>
      </c>
      <c r="F53" s="76">
        <v>560</v>
      </c>
      <c r="G53" s="223">
        <v>6</v>
      </c>
      <c r="H53" s="76">
        <v>40</v>
      </c>
      <c r="I53" s="76">
        <v>2.7E-2</v>
      </c>
      <c r="J53" s="206">
        <f>+AI53</f>
        <v>12.850311272988094</v>
      </c>
      <c r="K53" s="207">
        <f t="shared" si="176"/>
        <v>0.25700622545976187</v>
      </c>
      <c r="L53" s="208">
        <f t="shared" si="161"/>
        <v>0</v>
      </c>
      <c r="M53" s="125"/>
      <c r="V53" s="35">
        <f t="shared" si="162"/>
        <v>0.16830000000000001</v>
      </c>
      <c r="W53" s="70">
        <f t="shared" si="163"/>
        <v>0.54800000000000004</v>
      </c>
      <c r="X53" s="70">
        <f t="shared" si="164"/>
        <v>0.04</v>
      </c>
      <c r="Y53" s="73">
        <f t="shared" si="165"/>
        <v>60</v>
      </c>
      <c r="Z53" s="73">
        <f t="shared" si="166"/>
        <v>20</v>
      </c>
      <c r="AA53" s="70">
        <f t="shared" si="167"/>
        <v>0.77400000000000002</v>
      </c>
      <c r="AB53" s="70">
        <f t="shared" si="168"/>
        <v>0.20830000000000001</v>
      </c>
      <c r="AC53" s="70">
        <f t="shared" si="169"/>
        <v>-0.96681007990165957</v>
      </c>
      <c r="AD53" s="70">
        <f t="shared" si="170"/>
        <v>0.12671823369835702</v>
      </c>
      <c r="AE53" s="70">
        <f t="shared" si="171"/>
        <v>1.3201703810121084</v>
      </c>
      <c r="AF53" s="70">
        <f t="shared" si="172"/>
        <v>0.57738975564848782</v>
      </c>
      <c r="AG53" s="73">
        <f t="shared" si="173"/>
        <v>12.301463680903776</v>
      </c>
      <c r="AH53" s="73">
        <f t="shared" si="174"/>
        <v>0.54884759208431877</v>
      </c>
      <c r="AI53" s="73">
        <f t="shared" si="175"/>
        <v>12.850311272988094</v>
      </c>
    </row>
    <row r="54" spans="1:36" ht="14.1" customHeight="1" x14ac:dyDescent="0.3">
      <c r="A54" s="26"/>
      <c r="B54" s="75">
        <v>0</v>
      </c>
      <c r="C54" s="76" t="s">
        <v>253</v>
      </c>
      <c r="D54" s="76">
        <v>219.1</v>
      </c>
      <c r="E54" s="220">
        <v>4.5</v>
      </c>
      <c r="F54" s="76">
        <v>710</v>
      </c>
      <c r="G54" s="223">
        <v>7.2</v>
      </c>
      <c r="H54" s="76">
        <v>45</v>
      </c>
      <c r="I54" s="76">
        <v>2.7E-2</v>
      </c>
      <c r="J54" s="206">
        <f>+AI54</f>
        <v>13.223361329268702</v>
      </c>
      <c r="K54" s="207">
        <f t="shared" ref="K54" si="177">IF(J54&lt;&gt;"",J54*2/($C$4+$C$5-2*$C$6),"")</f>
        <v>0.26446722658537403</v>
      </c>
      <c r="L54" s="208">
        <f t="shared" ref="L54" si="178">IF(J54&lt;&gt;"",+J54*B54/1000,0)</f>
        <v>0</v>
      </c>
      <c r="M54" s="125"/>
      <c r="V54" s="35">
        <f t="shared" ref="V54" si="179">+D54/1000</f>
        <v>0.21909999999999999</v>
      </c>
      <c r="W54" s="70">
        <f t="shared" ref="W54" si="180">+(F54-G54*2)/1000</f>
        <v>0.6956</v>
      </c>
      <c r="X54" s="70">
        <f t="shared" ref="X54" si="181">+H54/1000</f>
        <v>4.4999999999999998E-2</v>
      </c>
      <c r="Y54" s="73">
        <f t="shared" si="165"/>
        <v>60</v>
      </c>
      <c r="Z54" s="73">
        <f t="shared" si="166"/>
        <v>20</v>
      </c>
      <c r="AA54" s="70">
        <f t="shared" ref="AA54" si="182">+W54/2+ $F$4</f>
        <v>0.8478</v>
      </c>
      <c r="AB54" s="70">
        <f t="shared" ref="AB54" si="183">+D54/1000+X54</f>
        <v>0.2641</v>
      </c>
      <c r="AC54" s="70">
        <f t="shared" ref="AC54" si="184">+(I54-$F$5)/(I54+$F$5)</f>
        <v>-0.96681007990165957</v>
      </c>
      <c r="AD54" s="70">
        <f t="shared" ref="AD54" si="185">2*(1-AC54^2)/(1-AC54*(W54/(4*AA54))^2)</f>
        <v>0.12545341621157299</v>
      </c>
      <c r="AE54" s="70">
        <f t="shared" ref="AE54" si="186">IF(I54&lt;&gt;"",2*I54/$F$5*LN(4*AA54/W54)+LN(W54^2/(2*AB54*$V54))+AC54*LN(W54^4/(W54^4-AB54^4))-(V54/(2*AB54)-AC54*2*V54*AB54^3/(W54^4-AB54^4))^2/(1+(V54/(2*AB54))^2+AC54*(2*V54*W54^2*AB54/(W54^4-AB54^4))^2),"")</f>
        <v>1.2829264743628603</v>
      </c>
      <c r="AF54" s="70">
        <f t="shared" ref="AF54" si="187">IF(AE54&lt;&gt;"",+LN(2*AB54/V54)+AC54*LN((W54^2+AB54^2)/(W54^2-AB54^2))-(V54/(2*AB54)-AD54*AB54*V54/(16*AA54^2)+2*AC54*V54*W54^2*AB54/(W54^4-AB54^4))^2/(1-(V54/(2*AB54))^2-AD54*V54/(4*AA54)+2*AC54*V54^2*W54^2*(W54^4+AB54^4)/(W54^4-AB54^4)^2)-AD54*(AB54/(4*AA54))^2,"")</f>
        <v>0.54701410047026855</v>
      </c>
      <c r="AG54" s="73">
        <f t="shared" ref="AG54" si="188">IF(AF54&lt;&gt;"",(Y54-$W$5)*2*PI()*I54/AE54+Z54*2*PI()*I54/AF54,"")</f>
        <v>12.814299688458563</v>
      </c>
      <c r="AH54" s="73">
        <f t="shared" ref="AH54" si="189">IF(AG54&lt;&gt;"",(Y54-$W$5)*2*PI()*I54/AE54-Z54*2*PI()*I54/AF54,"")</f>
        <v>0.40906164081013863</v>
      </c>
      <c r="AI54" s="73">
        <f t="shared" ref="AI54" si="190">IF(AH54&lt;&gt;"",+SUM(AG54:AH54),"")</f>
        <v>13.223361329268702</v>
      </c>
    </row>
    <row r="55" spans="1:36" ht="14.1" customHeight="1" thickBot="1" x14ac:dyDescent="0.25">
      <c r="C55" s="35"/>
      <c r="D55" s="35"/>
      <c r="E55" s="35"/>
      <c r="F55" s="35"/>
      <c r="I55" s="35"/>
      <c r="J55" s="35"/>
      <c r="K55" s="35"/>
      <c r="W55" s="70"/>
      <c r="X55" s="70"/>
      <c r="Y55" s="73"/>
      <c r="Z55" s="73"/>
      <c r="AA55" s="70"/>
      <c r="AB55" s="70"/>
      <c r="AC55" s="70"/>
      <c r="AD55" s="70"/>
      <c r="AE55" s="70"/>
      <c r="AF55" s="70"/>
      <c r="AG55" s="73"/>
      <c r="AH55" s="73"/>
      <c r="AI55" s="73"/>
    </row>
    <row r="56" spans="1:36" ht="14.1" customHeight="1" x14ac:dyDescent="0.3">
      <c r="A56" s="26"/>
      <c r="B56" s="263">
        <v>0</v>
      </c>
      <c r="C56" s="287" t="s">
        <v>287</v>
      </c>
      <c r="D56" s="265">
        <v>16</v>
      </c>
      <c r="E56" s="288">
        <v>2</v>
      </c>
      <c r="F56" s="264">
        <v>110</v>
      </c>
      <c r="G56" s="265">
        <v>2.5</v>
      </c>
      <c r="H56" s="277">
        <v>16</v>
      </c>
      <c r="I56" s="264">
        <v>2.7E-2</v>
      </c>
      <c r="J56" s="206">
        <f>+AI56</f>
        <v>7.0464275409838706</v>
      </c>
      <c r="K56" s="207">
        <f t="shared" ref="K56" si="191">IF(J56&lt;&gt;"",J56*2/($C$4+$C$5-2*$C$6),"")</f>
        <v>0.14092855081967742</v>
      </c>
      <c r="L56" s="208">
        <f t="shared" ref="L56" si="192">IF(J56&lt;&gt;"",+J56*B56/1000,0)</f>
        <v>0</v>
      </c>
      <c r="M56" s="125"/>
      <c r="V56" s="35">
        <f t="shared" ref="V56" si="193">+D56/1000</f>
        <v>1.6E-2</v>
      </c>
      <c r="W56" s="70">
        <f t="shared" ref="W56" si="194">+(F56-G56*2)/1000</f>
        <v>0.105</v>
      </c>
      <c r="X56" s="70">
        <f t="shared" ref="X56" si="195">+H56/1000</f>
        <v>1.6E-2</v>
      </c>
      <c r="Y56" s="73">
        <f t="shared" si="165"/>
        <v>60</v>
      </c>
      <c r="Z56" s="73">
        <f t="shared" si="166"/>
        <v>20</v>
      </c>
      <c r="AA56" s="70">
        <f t="shared" ref="AA56" si="196">+W56/2+ $F$4</f>
        <v>0.55249999999999999</v>
      </c>
      <c r="AB56" s="70">
        <f t="shared" ref="AB56" si="197">+D56/1000+X56</f>
        <v>3.2000000000000001E-2</v>
      </c>
      <c r="AC56" s="70">
        <f t="shared" ref="AC56" si="198">+(I56-$F$5)/(I56+$F$5)</f>
        <v>-0.96681007990165957</v>
      </c>
      <c r="AD56" s="70">
        <f t="shared" ref="AD56" si="199">2*(1-AC56^2)/(1-AC56*(W56/(4*AA56))^2)</f>
        <v>0.13027223211384131</v>
      </c>
      <c r="AE56" s="70">
        <f t="shared" ref="AE56" si="200">IF(I56&lt;&gt;"",2*I56/$F$5*LN(4*AA56/W56)+LN(W56^2/(2*AB56*$V56))+AC56*LN(W56^4/(W56^4-AB56^4))-(V56/(2*AB56)-AC56*2*V56*AB56^3/(W56^4-AB56^4))^2/(1+(V56/(2*AB56))^2+AC56*(2*V56*W56^2*AB56/(W56^4-AB56^4))^2),"")</f>
        <v>2.4075462680506283</v>
      </c>
      <c r="AF56" s="70">
        <f t="shared" ref="AF56" si="201">IF(AE56&lt;&gt;"",+LN(2*AB56/V56)+AC56*LN((W56^2+AB56^2)/(W56^2-AB56^2))-(V56/(2*AB56)-AD56*AB56*V56/(16*AA56^2)+2*AC56*V56*W56^2*AB56/(W56^4-AB56^4))^2/(1-(V56/(2*AB56))^2-AD56*V56/(4*AA56)+2*AC56*V56^2*W56^2*(W56^4+AB56^4)/(W56^4-AB56^4)^2)-AD56*(AB56/(4*AA56))^2,"")</f>
        <v>1.177617490665712</v>
      </c>
      <c r="AG56" s="73">
        <f t="shared" ref="AG56" si="202">IF(AF56&lt;&gt;"",(Y56-$W$5)*2*PI()*I56/AE56+Z56*2*PI()*I56/AF56,"")</f>
        <v>6.4043870655310098</v>
      </c>
      <c r="AH56" s="73">
        <f t="shared" ref="AH56" si="203">IF(AG56&lt;&gt;"",(Y56-$W$5)*2*PI()*I56/AE56-Z56*2*PI()*I56/AF56,"")</f>
        <v>0.64204047545286036</v>
      </c>
      <c r="AI56" s="73">
        <f t="shared" ref="AI56" si="204">IF(AH56&lt;&gt;"",+SUM(AG56:AH56),"")</f>
        <v>7.0464275409838706</v>
      </c>
    </row>
    <row r="57" spans="1:36" ht="14.1" customHeight="1" x14ac:dyDescent="0.3">
      <c r="A57" s="26"/>
      <c r="B57" s="263">
        <v>0</v>
      </c>
      <c r="C57" s="264" t="s">
        <v>288</v>
      </c>
      <c r="D57" s="265">
        <v>20</v>
      </c>
      <c r="E57" s="265">
        <v>2</v>
      </c>
      <c r="F57" s="264">
        <v>110</v>
      </c>
      <c r="G57" s="265">
        <v>2.5</v>
      </c>
      <c r="H57" s="277">
        <v>16</v>
      </c>
      <c r="I57" s="264">
        <v>2.7E-2</v>
      </c>
      <c r="J57" s="206">
        <f>+AI57</f>
        <v>8.2996317281128604</v>
      </c>
      <c r="K57" s="207">
        <f t="shared" ref="K57" si="205">IF(J57&lt;&gt;"",J57*2/($C$4+$C$5-2*$C$6),"")</f>
        <v>0.16599263456225721</v>
      </c>
      <c r="L57" s="208">
        <f t="shared" ref="L57" si="206">IF(J57&lt;&gt;"",+J57*B57/1000,0)</f>
        <v>0</v>
      </c>
      <c r="M57" s="125"/>
      <c r="V57" s="35">
        <f t="shared" ref="V57" si="207">+D57/1000</f>
        <v>0.02</v>
      </c>
      <c r="W57" s="70">
        <f t="shared" ref="W57" si="208">+(F57-G57*2)/1000</f>
        <v>0.105</v>
      </c>
      <c r="X57" s="70">
        <f t="shared" ref="X57" si="209">+H57/1000</f>
        <v>1.6E-2</v>
      </c>
      <c r="Y57" s="73">
        <f t="shared" si="165"/>
        <v>60</v>
      </c>
      <c r="Z57" s="73">
        <f t="shared" si="166"/>
        <v>20</v>
      </c>
      <c r="AA57" s="70">
        <f t="shared" ref="AA57" si="210">+W57/2+ $F$4</f>
        <v>0.55249999999999999</v>
      </c>
      <c r="AB57" s="70">
        <f t="shared" ref="AB57" si="211">+D57/1000+X57</f>
        <v>3.6000000000000004E-2</v>
      </c>
      <c r="AC57" s="70">
        <f t="shared" ref="AC57" si="212">+(I57-$F$5)/(I57+$F$5)</f>
        <v>-0.96681007990165957</v>
      </c>
      <c r="AD57" s="70">
        <f t="shared" ref="AD57" si="213">2*(1-AC57^2)/(1-AC57*(W57/(4*AA57))^2)</f>
        <v>0.13027223211384131</v>
      </c>
      <c r="AE57" s="70">
        <f t="shared" ref="AE57" si="214">IF(I57&lt;&gt;"",2*I57/$F$5*LN(4*AA57/W57)+LN(W57^2/(2*AB57*$V57))+AC57*LN(W57^4/(W57^4-AB57^4))-(V57/(2*AB57)-AC57*2*V57*AB57^3/(W57^4-AB57^4))^2/(1+(V57/(2*AB57))^2+AC57*(2*V57*W57^2*AB57/(W57^4-AB57^4))^2),"")</f>
        <v>2.0440184438451259</v>
      </c>
      <c r="AF57" s="70">
        <f t="shared" ref="AF57" si="215">IF(AE57&lt;&gt;"",+LN(2*AB57/V57)+AC57*LN((W57^2+AB57^2)/(W57^2-AB57^2))-(V57/(2*AB57)-AD57*AB57*V57/(16*AA57^2)+2*AC57*V57*W57^2*AB57/(W57^4-AB57^4))^2/(1-(V57/(2*AB57))^2-AD57*V57/(4*AA57)+2*AC57*V57^2*W57^2*(W57^4+AB57^4)/(W57^4-AB57^4)^2)-AD57*(AB57/(4*AA57))^2,"")</f>
        <v>1.0261298251244249</v>
      </c>
      <c r="AG57" s="73">
        <f t="shared" ref="AG57" si="216">IF(AF57&lt;&gt;"",(Y57-$W$5)*2*PI()*I57/AE57+Z57*2*PI()*I57/AF57,"")</f>
        <v>7.4563371080574639</v>
      </c>
      <c r="AH57" s="73">
        <f t="shared" ref="AH57" si="217">IF(AG57&lt;&gt;"",(Y57-$W$5)*2*PI()*I57/AE57-Z57*2*PI()*I57/AF57,"")</f>
        <v>0.84329462005539657</v>
      </c>
      <c r="AI57" s="73">
        <f t="shared" ref="AI57" si="218">IF(AH57&lt;&gt;"",+SUM(AG57:AH57),"")</f>
        <v>8.2996317281128604</v>
      </c>
    </row>
    <row r="58" spans="1:36" ht="14.1" customHeight="1" x14ac:dyDescent="0.3">
      <c r="A58" s="26"/>
      <c r="B58" s="263">
        <v>0</v>
      </c>
      <c r="C58" s="264" t="s">
        <v>289</v>
      </c>
      <c r="D58" s="265">
        <v>25</v>
      </c>
      <c r="E58" s="265">
        <v>2.5</v>
      </c>
      <c r="F58" s="264">
        <v>125</v>
      </c>
      <c r="G58" s="265">
        <v>2.5</v>
      </c>
      <c r="H58" s="277">
        <v>16</v>
      </c>
      <c r="I58" s="264">
        <v>2.7E-2</v>
      </c>
      <c r="J58" s="206">
        <f>+AI58</f>
        <v>8.7502658268430817</v>
      </c>
      <c r="K58" s="207">
        <f t="shared" ref="K58" si="219">IF(J58&lt;&gt;"",J58*2/($C$4+$C$5-2*$C$6),"")</f>
        <v>0.17500531653686163</v>
      </c>
      <c r="L58" s="208">
        <f t="shared" ref="L58" si="220">IF(J58&lt;&gt;"",+J58*B58/1000,0)</f>
        <v>0</v>
      </c>
      <c r="M58" s="125"/>
      <c r="V58" s="35">
        <f t="shared" ref="V58" si="221">+D58/1000</f>
        <v>2.5000000000000001E-2</v>
      </c>
      <c r="W58" s="70">
        <f t="shared" ref="W58" si="222">+(F58-G58*2)/1000</f>
        <v>0.12</v>
      </c>
      <c r="X58" s="70">
        <f t="shared" ref="X58" si="223">+H58/1000</f>
        <v>1.6E-2</v>
      </c>
      <c r="Y58" s="73">
        <f t="shared" si="165"/>
        <v>60</v>
      </c>
      <c r="Z58" s="73">
        <f t="shared" si="166"/>
        <v>20</v>
      </c>
      <c r="AA58" s="70">
        <f t="shared" ref="AA58" si="224">+W58/2+ $F$4</f>
        <v>0.56000000000000005</v>
      </c>
      <c r="AB58" s="70">
        <f t="shared" ref="AB58" si="225">+D58/1000+X58</f>
        <v>4.1000000000000002E-2</v>
      </c>
      <c r="AC58" s="70">
        <f t="shared" ref="AC58" si="226">+(I58-$F$5)/(I58+$F$5)</f>
        <v>-0.96681007990165957</v>
      </c>
      <c r="AD58" s="70">
        <f t="shared" ref="AD58" si="227">2*(1-AC58^2)/(1-AC58*(W58/(4*AA58))^2)</f>
        <v>0.13019529291655005</v>
      </c>
      <c r="AE58" s="70">
        <f t="shared" ref="AE58" si="228">IF(I58&lt;&gt;"",2*I58/$F$5*LN(4*AA58/W58)+LN(W58^2/(2*AB58*$V58))+AC58*LN(W58^4/(W58^4-AB58^4))-(V58/(2*AB58)-AC58*2*V58*AB58^3/(W58^4-AB58^4))^2/(1+(V58/(2*AB58))^2+AC58*(2*V58*W58^2*AB58/(W58^4-AB58^4))^2),"")</f>
        <v>1.9387525665040699</v>
      </c>
      <c r="AF58" s="70">
        <f t="shared" ref="AF58" si="229">IF(AE58&lt;&gt;"",+LN(2*AB58/V58)+AC58*LN((W58^2+AB58^2)/(W58^2-AB58^2))-(V58/(2*AB58)-AD58*AB58*V58/(16*AA58^2)+2*AC58*V58*W58^2*AB58/(W58^4-AB58^4))^2/(1-(V58/(2*AB58))^2-AD58*V58/(4*AA58)+2*AC58*V58^2*W58^2*(W58^4+AB58^4)/(W58^4-AB58^4)^2)-AD58*(AB58/(4*AA58))^2,"")</f>
        <v>0.9276401971057131</v>
      </c>
      <c r="AG58" s="73">
        <f t="shared" ref="AG58" si="230">IF(AF58&lt;&gt;"",(Y58-$W$5)*2*PI()*I58/AE58+Z58*2*PI()*I58/AF58,"")</f>
        <v>8.0327148902085188</v>
      </c>
      <c r="AH58" s="73">
        <f t="shared" ref="AH58" si="231">IF(AG58&lt;&gt;"",(Y58-$W$5)*2*PI()*I58/AE58-Z58*2*PI()*I58/AF58,"")</f>
        <v>0.71755093663456249</v>
      </c>
      <c r="AI58" s="73">
        <f t="shared" ref="AI58" si="232">IF(AH58&lt;&gt;"",+SUM(AG58:AH58),"")</f>
        <v>8.7502658268430817</v>
      </c>
    </row>
    <row r="59" spans="1:36" ht="14.1" customHeight="1" x14ac:dyDescent="0.3">
      <c r="A59" s="26"/>
      <c r="B59" s="263"/>
      <c r="C59" s="264"/>
      <c r="D59" s="265"/>
      <c r="E59" s="265"/>
      <c r="F59" s="264"/>
      <c r="G59" s="265"/>
      <c r="H59" s="277"/>
      <c r="I59" s="264"/>
      <c r="J59" s="206"/>
      <c r="K59" s="207"/>
      <c r="L59" s="208"/>
      <c r="M59" s="125"/>
      <c r="V59" s="35">
        <f t="shared" ref="V59" si="233">+D59/1000</f>
        <v>0</v>
      </c>
      <c r="W59" s="70">
        <f t="shared" ref="W59" si="234">+(F59-G59*2)/1000</f>
        <v>0</v>
      </c>
      <c r="X59" s="70">
        <f t="shared" ref="X59" si="235">+H59/1000</f>
        <v>0</v>
      </c>
      <c r="Y59" s="73">
        <f t="shared" si="165"/>
        <v>60</v>
      </c>
      <c r="Z59" s="73">
        <f t="shared" si="166"/>
        <v>20</v>
      </c>
      <c r="AA59" s="70">
        <f t="shared" ref="AA59" si="236">+W59/2+ $F$4</f>
        <v>0.5</v>
      </c>
      <c r="AB59" s="70">
        <f t="shared" ref="AB59" si="237">+D59/1000+X59</f>
        <v>0</v>
      </c>
      <c r="AC59" s="70">
        <f t="shared" ref="AC59" si="238">+(I59-$F$5)/(I59+$F$5)</f>
        <v>-1</v>
      </c>
      <c r="AD59" s="70">
        <f t="shared" ref="AD59" si="239">2*(1-AC59^2)/(1-AC59*(W59/(4*AA59))^2)</f>
        <v>0</v>
      </c>
      <c r="AE59" s="70" t="str">
        <f t="shared" ref="AE59" si="240">IF(I59&lt;&gt;"",2*I59/$F$5*LN(4*AA59/W59)+LN(W59^2/(2*AB59*$V59))+AC59*LN(W59^4/(W59^4-AB59^4))-(V59/(2*AB59)-AC59*2*V59*AB59^3/(W59^4-AB59^4))^2/(1+(V59/(2*AB59))^2+AC59*(2*V59*W59^2*AB59/(W59^4-AB59^4))^2),"")</f>
        <v/>
      </c>
      <c r="AF59" s="70" t="str">
        <f t="shared" ref="AF59" si="241">IF(AE59&lt;&gt;"",+LN(2*AB59/V59)+AC59*LN((W59^2+AB59^2)/(W59^2-AB59^2))-(V59/(2*AB59)-AD59*AB59*V59/(16*AA59^2)+2*AC59*V59*W59^2*AB59/(W59^4-AB59^4))^2/(1-(V59/(2*AB59))^2-AD59*V59/(4*AA59)+2*AC59*V59^2*W59^2*(W59^4+AB59^4)/(W59^4-AB59^4)^2)-AD59*(AB59/(4*AA59))^2,"")</f>
        <v/>
      </c>
      <c r="AG59" s="73" t="str">
        <f t="shared" ref="AG59" si="242">IF(AF59&lt;&gt;"",(Y59-$W$5)*2*PI()*I59/AE59+Z59*2*PI()*I59/AF59,"")</f>
        <v/>
      </c>
      <c r="AH59" s="73" t="str">
        <f t="shared" ref="AH59" si="243">IF(AG59&lt;&gt;"",(Y59-$W$5)*2*PI()*I59/AE59-Z59*2*PI()*I59/AF59,"")</f>
        <v/>
      </c>
      <c r="AI59" s="73" t="str">
        <f t="shared" ref="AI59" si="244">IF(AH59&lt;&gt;"",+SUM(AG59:AH59),"")</f>
        <v/>
      </c>
    </row>
    <row r="60" spans="1:36" ht="14.1" customHeight="1" x14ac:dyDescent="0.3">
      <c r="A60" s="26"/>
      <c r="B60" s="267">
        <v>0</v>
      </c>
      <c r="C60" s="268" t="s">
        <v>284</v>
      </c>
      <c r="D60" s="268">
        <v>15</v>
      </c>
      <c r="E60" s="269">
        <v>1</v>
      </c>
      <c r="F60" s="268">
        <v>110</v>
      </c>
      <c r="G60" s="269">
        <v>2.5</v>
      </c>
      <c r="H60" s="278">
        <v>16</v>
      </c>
      <c r="I60" s="268">
        <v>2.7E-2</v>
      </c>
      <c r="J60" s="206">
        <f>+AI60</f>
        <v>6.7610053111955501</v>
      </c>
      <c r="K60" s="207">
        <f t="shared" ref="K60" si="245">IF(J60&lt;&gt;"",J60*2/($C$4+$C$5-2*$C$6),"")</f>
        <v>0.13522010622391101</v>
      </c>
      <c r="L60" s="208">
        <f t="shared" ref="L60" si="246">IF(J60&lt;&gt;"",+J60*B60/1000,0)</f>
        <v>0</v>
      </c>
      <c r="M60" s="125"/>
      <c r="V60" s="35">
        <f t="shared" ref="V60" si="247">+D60/1000</f>
        <v>1.4999999999999999E-2</v>
      </c>
      <c r="W60" s="70">
        <f t="shared" ref="W60" si="248">+(F60-G60*2)/1000</f>
        <v>0.105</v>
      </c>
      <c r="X60" s="70">
        <f t="shared" ref="X60" si="249">+H60/1000</f>
        <v>1.6E-2</v>
      </c>
      <c r="Y60" s="73">
        <f t="shared" si="165"/>
        <v>60</v>
      </c>
      <c r="Z60" s="73">
        <f t="shared" si="166"/>
        <v>20</v>
      </c>
      <c r="AA60" s="70">
        <f t="shared" ref="AA60" si="250">+W60/2+ $F$4</f>
        <v>0.55249999999999999</v>
      </c>
      <c r="AB60" s="70">
        <f t="shared" ref="AB60" si="251">+D60/1000+X60</f>
        <v>3.1E-2</v>
      </c>
      <c r="AC60" s="70">
        <f t="shared" ref="AC60" si="252">+(I60-$F$5)/(I60+$F$5)</f>
        <v>-0.96681007990165957</v>
      </c>
      <c r="AD60" s="70">
        <f t="shared" ref="AD60" si="253">2*(1-AC60^2)/(1-AC60*(W60/(4*AA60))^2)</f>
        <v>0.13027223211384131</v>
      </c>
      <c r="AE60" s="70">
        <f t="shared" ref="AE60" si="254">IF(I60&lt;&gt;"",2*I60/$F$5*LN(4*AA60/W60)+LN(W60^2/(2*AB60*$V60))+AC60*LN(W60^4/(W60^4-AB60^4))-(V60/(2*AB60)-AC60*2*V60*AB60^3/(W60^4-AB60^4))^2/(1+(V60/(2*AB60))^2+AC60*(2*V60*W60^2*AB60/(W60^4-AB60^4))^2),"")</f>
        <v>2.5091831093954617</v>
      </c>
      <c r="AF60" s="70">
        <f t="shared" ref="AF60" si="255">IF(AE60&lt;&gt;"",+LN(2*AB60/V60)+AC60*LN((W60^2+AB60^2)/(W60^2-AB60^2))-(V60/(2*AB60)-AD60*AB60*V60/(16*AA60^2)+2*AC60*V60*W60^2*AB60/(W60^4-AB60^4))^2/(1-(V60/(2*AB60))^2-AD60*V60/(4*AA60)+2*AC60*V60^2*W60^2*(W60^4+AB60^4)/(W60^4-AB60^4)^2)-AD60*(AB60/(4*AA60))^2,"")</f>
        <v>1.2217376036807619</v>
      </c>
      <c r="AG60" s="73">
        <f t="shared" ref="AG60" si="256">IF(AF60&lt;&gt;"",(Y60-$W$5)*2*PI()*I60/AE60+Z60*2*PI()*I60/AF60,"")</f>
        <v>6.1576293116448957</v>
      </c>
      <c r="AH60" s="73">
        <f t="shared" ref="AH60" si="257">IF(AG60&lt;&gt;"",(Y60-$W$5)*2*PI()*I60/AE60-Z60*2*PI()*I60/AF60,"")</f>
        <v>0.60337599955065446</v>
      </c>
      <c r="AI60" s="73">
        <f t="shared" ref="AI60" si="258">IF(AH60&lt;&gt;"",+SUM(AG60:AH60),"")</f>
        <v>6.7610053111955501</v>
      </c>
    </row>
    <row r="61" spans="1:36" ht="14.1" customHeight="1" x14ac:dyDescent="0.3">
      <c r="A61" s="26"/>
      <c r="B61" s="267">
        <v>0</v>
      </c>
      <c r="C61" s="268" t="s">
        <v>285</v>
      </c>
      <c r="D61" s="268">
        <v>18</v>
      </c>
      <c r="E61" s="269">
        <v>1</v>
      </c>
      <c r="F61" s="268">
        <v>110</v>
      </c>
      <c r="G61" s="269">
        <v>2.5</v>
      </c>
      <c r="H61" s="278">
        <v>16</v>
      </c>
      <c r="I61" s="268">
        <v>2.7E-2</v>
      </c>
      <c r="J61" s="206">
        <f>+AI61</f>
        <v>7.6481543415928783</v>
      </c>
      <c r="K61" s="207">
        <f t="shared" ref="K61" si="259">IF(J61&lt;&gt;"",J61*2/($C$4+$C$5-2*$C$6),"")</f>
        <v>0.15296308683185755</v>
      </c>
      <c r="L61" s="208">
        <f t="shared" ref="L61" si="260">IF(J61&lt;&gt;"",+J61*B61/1000,0)</f>
        <v>0</v>
      </c>
      <c r="M61" s="125"/>
      <c r="V61" s="35">
        <f t="shared" ref="V61" si="261">+D61/1000</f>
        <v>1.7999999999999999E-2</v>
      </c>
      <c r="W61" s="70">
        <f t="shared" ref="W61" si="262">+(F61-G61*2)/1000</f>
        <v>0.105</v>
      </c>
      <c r="X61" s="70">
        <f t="shared" ref="X61" si="263">+H61/1000</f>
        <v>1.6E-2</v>
      </c>
      <c r="Y61" s="73">
        <f t="shared" si="165"/>
        <v>60</v>
      </c>
      <c r="Z61" s="73">
        <f t="shared" si="166"/>
        <v>20</v>
      </c>
      <c r="AA61" s="70">
        <f t="shared" ref="AA61" si="264">+W61/2+ $F$4</f>
        <v>0.55249999999999999</v>
      </c>
      <c r="AB61" s="70">
        <f t="shared" ref="AB61" si="265">+D61/1000+X61</f>
        <v>3.4000000000000002E-2</v>
      </c>
      <c r="AC61" s="70">
        <f t="shared" ref="AC61" si="266">+(I61-$F$5)/(I61+$F$5)</f>
        <v>-0.96681007990165957</v>
      </c>
      <c r="AD61" s="70">
        <f t="shared" ref="AD61" si="267">2*(1-AC61^2)/(1-AC61*(W61/(4*AA61))^2)</f>
        <v>0.13027223211384131</v>
      </c>
      <c r="AE61" s="70">
        <f t="shared" ref="AE61" si="268">IF(I61&lt;&gt;"",2*I61/$F$5*LN(4*AA61/W61)+LN(W61^2/(2*AB61*$V61))+AC61*LN(W61^4/(W61^4-AB61^4))-(V61/(2*AB61)-AC61*2*V61*AB61^3/(W61^4-AB61^4))^2/(1+(V61/(2*AB61))^2+AC61*(2*V61*W61^2*AB61/(W61^4-AB61^4))^2),"")</f>
        <v>2.218129965961392</v>
      </c>
      <c r="AF61" s="70">
        <f t="shared" ref="AF61" si="269">IF(AE61&lt;&gt;"",+LN(2*AB61/V61)+AC61*LN((W61^2+AB61^2)/(W61^2-AB61^2))-(V61/(2*AB61)-AD61*AB61*V61/(16*AA61^2)+2*AC61*V61*W61^2*AB61/(W61^4-AB61^4))^2/(1-(V61/(2*AB61))^2-AD61*V61/(4*AA61)+2*AC61*V61^2*W61^2*(W61^4+AB61^4)/(W61^4-AB61^4)^2)-AD61*(AB61/(4*AA61))^2,"")</f>
        <v>1.0975863513402351</v>
      </c>
      <c r="AG61" s="73">
        <f t="shared" ref="AG61" si="270">IF(AF61&lt;&gt;"",(Y61-$W$5)*2*PI()*I61/AE61+Z61*2*PI()*I61/AF61,"")</f>
        <v>6.9153328717569762</v>
      </c>
      <c r="AH61" s="73">
        <f t="shared" ref="AH61" si="271">IF(AG61&lt;&gt;"",(Y61-$W$5)*2*PI()*I61/AE61-Z61*2*PI()*I61/AF61,"")</f>
        <v>0.73282146983590213</v>
      </c>
      <c r="AI61" s="73">
        <f t="shared" ref="AI61" si="272">IF(AH61&lt;&gt;"",+SUM(AG61:AH61),"")</f>
        <v>7.6481543415928783</v>
      </c>
    </row>
    <row r="62" spans="1:36" ht="14.1" customHeight="1" x14ac:dyDescent="0.3">
      <c r="A62" s="26"/>
      <c r="B62" s="267">
        <v>0</v>
      </c>
      <c r="C62" s="268" t="s">
        <v>286</v>
      </c>
      <c r="D62" s="268">
        <v>22</v>
      </c>
      <c r="E62" s="269">
        <v>1</v>
      </c>
      <c r="F62" s="268">
        <v>110</v>
      </c>
      <c r="G62" s="269">
        <v>2.5</v>
      </c>
      <c r="H62" s="278">
        <v>16</v>
      </c>
      <c r="I62" s="268">
        <v>2.7E-2</v>
      </c>
      <c r="J62" s="206">
        <f>+AI62</f>
        <v>9.0130466313774065</v>
      </c>
      <c r="K62" s="207">
        <f t="shared" ref="K62" si="273">IF(J62&lt;&gt;"",J62*2/($C$4+$C$5-2*$C$6),"")</f>
        <v>0.18026093262754814</v>
      </c>
      <c r="L62" s="208">
        <f t="shared" ref="L62" si="274">IF(J62&lt;&gt;"",+J62*B62/1000,0)</f>
        <v>0</v>
      </c>
      <c r="M62" s="125"/>
      <c r="V62" s="35">
        <f t="shared" ref="V62" si="275">+D62/1000</f>
        <v>2.1999999999999999E-2</v>
      </c>
      <c r="W62" s="70">
        <f t="shared" ref="W62" si="276">+(F62-G62*2)/1000</f>
        <v>0.105</v>
      </c>
      <c r="X62" s="70">
        <f t="shared" ref="X62" si="277">+H62/1000</f>
        <v>1.6E-2</v>
      </c>
      <c r="Y62" s="73">
        <f t="shared" si="165"/>
        <v>60</v>
      </c>
      <c r="Z62" s="73">
        <f t="shared" si="166"/>
        <v>20</v>
      </c>
      <c r="AA62" s="70">
        <f t="shared" ref="AA62" si="278">+W62/2+ $F$4</f>
        <v>0.55249999999999999</v>
      </c>
      <c r="AB62" s="70">
        <f t="shared" ref="AB62" si="279">+D62/1000+X62</f>
        <v>3.7999999999999999E-2</v>
      </c>
      <c r="AC62" s="70">
        <f t="shared" ref="AC62" si="280">+(I62-$F$5)/(I62+$F$5)</f>
        <v>-0.96681007990165957</v>
      </c>
      <c r="AD62" s="70">
        <f t="shared" ref="AD62" si="281">2*(1-AC62^2)/(1-AC62*(W62/(4*AA62))^2)</f>
        <v>0.13027223211384131</v>
      </c>
      <c r="AE62" s="70">
        <f t="shared" ref="AE62" si="282">IF(I62&lt;&gt;"",2*I62/$F$5*LN(4*AA62/W62)+LN(W62^2/(2*AB62*$V62))+AC62*LN(W62^4/(W62^4-AB62^4))-(V62/(2*AB62)-AC62*2*V62*AB62^3/(W62^4-AB62^4))^2/(1+(V62/(2*AB62))^2+AC62*(2*V62*W62^2*AB62/(W62^4-AB62^4))^2),"")</f>
        <v>1.8822270674075379</v>
      </c>
      <c r="AF62" s="70">
        <f t="shared" ref="AF62" si="283">IF(AE62&lt;&gt;"",+LN(2*AB62/V62)+AC62*LN((W62^2+AB62^2)/(W62^2-AB62^2))-(V62/(2*AB62)-AD62*AB62*V62/(16*AA62^2)+2*AC62*V62*W62^2*AB62/(W62^4-AB62^4))^2/(1-(V62/(2*AB62))^2-AD62*V62/(4*AA62)+2*AC62*V62^2*W62^2*(W62^4+AB62^4)/(W62^4-AB62^4)^2)-AD62*(AB62/(4*AA62))^2,"")</f>
        <v>0.96109886487353702</v>
      </c>
      <c r="AG62" s="73">
        <f t="shared" ref="AG62" si="284">IF(AF62&lt;&gt;"",(Y62-$W$5)*2*PI()*I62/AE62+Z62*2*PI()*I62/AF62,"")</f>
        <v>8.0367741461518349</v>
      </c>
      <c r="AH62" s="73">
        <f t="shared" ref="AH62" si="285">IF(AG62&lt;&gt;"",(Y62-$W$5)*2*PI()*I62/AE62-Z62*2*PI()*I62/AF62,"")</f>
        <v>0.97627248522557242</v>
      </c>
      <c r="AI62" s="73">
        <f t="shared" ref="AI62" si="286">IF(AH62&lt;&gt;"",+SUM(AG62:AH62),"")</f>
        <v>9.0130466313774065</v>
      </c>
    </row>
    <row r="63" spans="1:36" ht="14.1" customHeight="1" thickBot="1" x14ac:dyDescent="0.35">
      <c r="A63" s="26"/>
      <c r="B63" s="271"/>
      <c r="C63" s="272"/>
      <c r="D63" s="273"/>
      <c r="E63" s="274"/>
      <c r="F63" s="275"/>
      <c r="G63" s="274"/>
      <c r="H63" s="279"/>
      <c r="I63" s="268"/>
      <c r="J63" s="206"/>
      <c r="K63" s="207"/>
      <c r="L63" s="208"/>
      <c r="M63" s="125"/>
      <c r="V63" s="35">
        <f t="shared" ref="V63" si="287">+D63/1000</f>
        <v>0</v>
      </c>
      <c r="W63" s="70">
        <f t="shared" ref="W63" si="288">+(F63-G63*2)/1000</f>
        <v>0</v>
      </c>
      <c r="X63" s="70">
        <f t="shared" ref="X63" si="289">+H63/1000</f>
        <v>0</v>
      </c>
      <c r="Y63" s="73">
        <f t="shared" si="165"/>
        <v>60</v>
      </c>
      <c r="Z63" s="73">
        <f t="shared" si="166"/>
        <v>20</v>
      </c>
      <c r="AA63" s="70">
        <f t="shared" ref="AA63" si="290">+W63/2+ $F$4</f>
        <v>0.5</v>
      </c>
      <c r="AB63" s="70">
        <f t="shared" ref="AB63" si="291">+D63/1000+X63</f>
        <v>0</v>
      </c>
      <c r="AC63" s="70">
        <f t="shared" ref="AC63" si="292">+(I63-$F$5)/(I63+$F$5)</f>
        <v>-1</v>
      </c>
      <c r="AD63" s="70">
        <f t="shared" ref="AD63" si="293">2*(1-AC63^2)/(1-AC63*(W63/(4*AA63))^2)</f>
        <v>0</v>
      </c>
      <c r="AE63" s="70" t="str">
        <f t="shared" ref="AE63" si="294">IF(I63&lt;&gt;"",2*I63/$F$5*LN(4*AA63/W63)+LN(W63^2/(2*AB63*$V63))+AC63*LN(W63^4/(W63^4-AB63^4))-(V63/(2*AB63)-AC63*2*V63*AB63^3/(W63^4-AB63^4))^2/(1+(V63/(2*AB63))^2+AC63*(2*V63*W63^2*AB63/(W63^4-AB63^4))^2),"")</f>
        <v/>
      </c>
      <c r="AF63" s="70" t="str">
        <f t="shared" ref="AF63" si="295">IF(AE63&lt;&gt;"",+LN(2*AB63/V63)+AC63*LN((W63^2+AB63^2)/(W63^2-AB63^2))-(V63/(2*AB63)-AD63*AB63*V63/(16*AA63^2)+2*AC63*V63*W63^2*AB63/(W63^4-AB63^4))^2/(1-(V63/(2*AB63))^2-AD63*V63/(4*AA63)+2*AC63*V63^2*W63^2*(W63^4+AB63^4)/(W63^4-AB63^4)^2)-AD63*(AB63/(4*AA63))^2,"")</f>
        <v/>
      </c>
      <c r="AG63" s="73" t="str">
        <f t="shared" ref="AG63" si="296">IF(AF63&lt;&gt;"",(Y63-$W$5)*2*PI()*I63/AE63+Z63*2*PI()*I63/AF63,"")</f>
        <v/>
      </c>
      <c r="AH63" s="73" t="str">
        <f t="shared" ref="AH63" si="297">IF(AG63&lt;&gt;"",(Y63-$W$5)*2*PI()*I63/AE63-Z63*2*PI()*I63/AF63,"")</f>
        <v/>
      </c>
      <c r="AI63" s="73" t="str">
        <f t="shared" ref="AI63" si="298">IF(AH63&lt;&gt;"",+SUM(AG63:AH63),"")</f>
        <v/>
      </c>
    </row>
    <row r="64" spans="1:36" ht="14.1" customHeight="1" thickBot="1" x14ac:dyDescent="0.35">
      <c r="A64" s="26"/>
      <c r="B64" s="75">
        <v>0</v>
      </c>
      <c r="C64" s="79"/>
      <c r="D64" s="80"/>
      <c r="E64" s="79"/>
      <c r="F64" s="80"/>
      <c r="G64" s="79"/>
      <c r="H64" s="80"/>
      <c r="I64" s="79"/>
      <c r="J64" s="81" t="str">
        <f>+AI64</f>
        <v/>
      </c>
      <c r="K64" s="124" t="str">
        <f t="shared" si="176"/>
        <v/>
      </c>
      <c r="L64" s="66">
        <f t="shared" si="161"/>
        <v>0</v>
      </c>
      <c r="M64" s="33"/>
      <c r="V64" s="35">
        <f t="shared" si="162"/>
        <v>0</v>
      </c>
      <c r="W64" s="70">
        <f t="shared" si="163"/>
        <v>0</v>
      </c>
      <c r="X64" s="70">
        <f t="shared" si="164"/>
        <v>0</v>
      </c>
      <c r="Y64" s="73">
        <f>+($C$4+$C$5)/2</f>
        <v>60</v>
      </c>
      <c r="Z64" s="73">
        <f>+($C$4-$C$5)/2</f>
        <v>20</v>
      </c>
      <c r="AA64" s="70">
        <f>+W64/2+ $F$4</f>
        <v>0.5</v>
      </c>
      <c r="AB64" s="70">
        <f t="shared" si="168"/>
        <v>0</v>
      </c>
      <c r="AC64" s="70">
        <f>+(I64-$F$5)/(I64+$F$5)</f>
        <v>-1</v>
      </c>
      <c r="AD64" s="70">
        <f t="shared" si="170"/>
        <v>0</v>
      </c>
      <c r="AE64" s="70" t="str">
        <f>IF(I64&lt;&gt;"",2*I64/$F$5*LN(4*AA64/W64)+LN(W64^2/(2*AB64*$V64))+AC64*LN(W64^4/(W64^4-AB64^4))-(V64/(2*AB64)-AC64*2*V64*AB64^3/(W64^4-AB64^4))^2/(1+(V64/(2*AB64))^2+AC64*(2*V64*W64^2*AB64/(W64^4-AB64^4))^2),"")</f>
        <v/>
      </c>
      <c r="AF64" s="70" t="str">
        <f>IF(AE64&lt;&gt;"",+LN(2*AB64/V64)+AC64*LN((W64^2+AB64^2)/(W64^2-AB64^2))-(V64/(2*AB64)-AD64*AB64*V64/(16*AA64^2)+2*AC64*V64*W64^2*AB64/(W64^4-AB64^4))^2/(1-(V64/(2*AB64))^2-AD64*V64/(4*AA64)+2*AC64*V64^2*W64^2*(W64^4+AB64^4)/(W64^4-AB64^4)^2)-AD64*(AB64/(4*AA64))^2,"")</f>
        <v/>
      </c>
      <c r="AG64" s="73" t="str">
        <f>IF(AF64&lt;&gt;"",(Y64-$W$5)*2*PI()*I64/AE64+Z64*2*PI()*I64/AF64,"")</f>
        <v/>
      </c>
      <c r="AH64" s="73" t="str">
        <f>IF(AG64&lt;&gt;"",(Y64-$W$5)*2*PI()*I64/AE64-Z64*2*PI()*I64/AF64,"")</f>
        <v/>
      </c>
      <c r="AI64" s="73" t="str">
        <f>IF(AH64&lt;&gt;"",+SUM(AG64:AH64),"")</f>
        <v/>
      </c>
    </row>
    <row r="65" spans="1:35" ht="25.5" customHeight="1" thickBot="1" x14ac:dyDescent="0.35">
      <c r="A65" s="26"/>
      <c r="B65" s="82">
        <f>ROUND(SUM(B44:B64),1)</f>
        <v>1985.6</v>
      </c>
      <c r="C65" s="83"/>
      <c r="D65" s="83"/>
      <c r="E65" s="83"/>
      <c r="F65" s="83"/>
      <c r="G65" s="83"/>
      <c r="H65" s="83"/>
      <c r="I65" s="83"/>
      <c r="J65" s="84"/>
      <c r="K65" s="84"/>
      <c r="L65" s="85">
        <f>ROUND(SUM(L44:L64),1)</f>
        <v>17.5</v>
      </c>
      <c r="M65" s="33"/>
      <c r="W65" s="70"/>
      <c r="X65" s="70"/>
      <c r="Y65" s="73"/>
      <c r="Z65" s="73"/>
      <c r="AA65" s="70"/>
      <c r="AB65" s="70"/>
      <c r="AC65" s="70"/>
      <c r="AD65" s="70"/>
      <c r="AE65" s="70"/>
      <c r="AF65" s="70"/>
      <c r="AG65" s="73"/>
      <c r="AH65" s="73"/>
      <c r="AI65" s="73"/>
    </row>
    <row r="66" spans="1:35" ht="18.75" x14ac:dyDescent="0.3">
      <c r="A66" s="26"/>
      <c r="C66" s="32"/>
      <c r="D66" s="93"/>
      <c r="E66" s="93"/>
      <c r="F66" s="93"/>
      <c r="G66" s="33"/>
      <c r="L66" s="70"/>
      <c r="W66" s="70"/>
      <c r="X66" s="70"/>
      <c r="Y66" s="73"/>
      <c r="Z66" s="73"/>
      <c r="AA66" s="70"/>
      <c r="AB66" s="70"/>
      <c r="AC66" s="70"/>
      <c r="AD66" s="70"/>
      <c r="AE66" s="70"/>
      <c r="AF66" s="70"/>
      <c r="AG66" s="73"/>
      <c r="AH66" s="73"/>
      <c r="AI66" s="73"/>
    </row>
    <row r="67" spans="1:35" ht="18.75" x14ac:dyDescent="0.3">
      <c r="A67" s="26"/>
      <c r="E67" s="93"/>
      <c r="F67" s="93"/>
      <c r="G67" s="33"/>
      <c r="L67" s="70"/>
      <c r="W67" s="70"/>
      <c r="X67" s="70"/>
      <c r="Y67" s="73"/>
      <c r="Z67" s="73"/>
      <c r="AA67" s="70"/>
      <c r="AB67" s="70"/>
      <c r="AC67" s="70"/>
      <c r="AD67" s="70"/>
      <c r="AE67" s="70"/>
      <c r="AF67" s="70"/>
      <c r="AG67" s="73"/>
      <c r="AH67" s="73"/>
      <c r="AI67" s="73"/>
    </row>
    <row r="68" spans="1:35" ht="18.75" x14ac:dyDescent="0.3">
      <c r="A68" s="26"/>
      <c r="C68" s="95"/>
      <c r="D68" s="95"/>
      <c r="E68" s="93"/>
      <c r="F68" s="93"/>
      <c r="G68" s="33"/>
      <c r="L68" s="70"/>
      <c r="W68" s="70"/>
      <c r="X68" s="70"/>
      <c r="Y68" s="73"/>
      <c r="Z68" s="73"/>
      <c r="AA68" s="70"/>
      <c r="AB68" s="70"/>
      <c r="AC68" s="70"/>
      <c r="AD68" s="70"/>
      <c r="AE68" s="70"/>
      <c r="AF68" s="70"/>
      <c r="AG68" s="73"/>
      <c r="AH68" s="73"/>
      <c r="AI68" s="73"/>
    </row>
    <row r="69" spans="1:35" ht="18.75" x14ac:dyDescent="0.3">
      <c r="A69" s="26"/>
      <c r="C69" s="95"/>
      <c r="D69" s="95"/>
      <c r="E69" s="93"/>
      <c r="F69" s="93"/>
      <c r="G69" s="33"/>
      <c r="L69" s="70"/>
      <c r="W69" s="70"/>
      <c r="X69" s="70"/>
      <c r="Y69" s="73"/>
      <c r="Z69" s="73"/>
      <c r="AA69" s="70"/>
      <c r="AB69" s="70"/>
      <c r="AC69" s="70"/>
      <c r="AD69" s="70"/>
      <c r="AE69" s="70"/>
      <c r="AF69" s="70"/>
      <c r="AG69" s="73"/>
      <c r="AH69" s="73"/>
      <c r="AI69" s="73"/>
    </row>
    <row r="70" spans="1:35" ht="18.75" x14ac:dyDescent="0.3">
      <c r="A70" s="26"/>
      <c r="C70" s="95"/>
      <c r="D70" s="95"/>
      <c r="E70" s="93"/>
      <c r="F70" s="93"/>
      <c r="G70" s="33"/>
      <c r="L70" s="70"/>
      <c r="W70" s="70"/>
      <c r="X70" s="70"/>
      <c r="Y70" s="73"/>
      <c r="Z70" s="73"/>
      <c r="AA70" s="70"/>
      <c r="AB70" s="70"/>
      <c r="AC70" s="70"/>
      <c r="AD70" s="70"/>
      <c r="AE70" s="70"/>
      <c r="AF70" s="70"/>
      <c r="AG70" s="73"/>
      <c r="AH70" s="73"/>
      <c r="AI70" s="73"/>
    </row>
    <row r="71" spans="1:35" ht="18.75" x14ac:dyDescent="0.3">
      <c r="A71" s="26"/>
      <c r="B71" s="44"/>
      <c r="C71" s="96"/>
      <c r="D71" s="96"/>
      <c r="E71" s="32"/>
      <c r="F71" s="32"/>
      <c r="G71" s="33"/>
      <c r="W71" s="70"/>
      <c r="X71" s="70"/>
      <c r="Y71" s="73"/>
      <c r="Z71" s="73"/>
      <c r="AA71" s="70"/>
      <c r="AB71" s="70"/>
      <c r="AC71" s="70"/>
      <c r="AD71" s="70"/>
      <c r="AE71" s="70"/>
      <c r="AF71" s="70"/>
      <c r="AG71" s="73"/>
      <c r="AH71" s="73"/>
      <c r="AI71" s="73"/>
    </row>
    <row r="72" spans="1:35" ht="18.75" x14ac:dyDescent="0.3">
      <c r="A72" s="26"/>
      <c r="E72" s="32"/>
      <c r="F72" s="32"/>
      <c r="G72" s="33"/>
      <c r="I72" s="35"/>
      <c r="J72" s="35"/>
      <c r="K72" s="35"/>
      <c r="W72" s="70"/>
      <c r="X72" s="70"/>
      <c r="Y72" s="73"/>
      <c r="Z72" s="73"/>
      <c r="AA72" s="70"/>
      <c r="AB72" s="70"/>
      <c r="AC72" s="70"/>
      <c r="AD72" s="70"/>
      <c r="AE72" s="70"/>
      <c r="AF72" s="70"/>
      <c r="AG72" s="73"/>
      <c r="AH72" s="73"/>
      <c r="AI72" s="73"/>
    </row>
    <row r="73" spans="1:35" ht="18.75" x14ac:dyDescent="0.3">
      <c r="A73" s="26"/>
      <c r="C73" s="32"/>
      <c r="D73" s="32"/>
      <c r="E73" s="32"/>
      <c r="F73" s="32"/>
      <c r="G73" s="33"/>
      <c r="W73" s="70"/>
      <c r="X73" s="70"/>
      <c r="Y73" s="73"/>
      <c r="Z73" s="73"/>
      <c r="AA73" s="70"/>
      <c r="AB73" s="70"/>
      <c r="AC73" s="70"/>
      <c r="AD73" s="70"/>
      <c r="AE73" s="70"/>
      <c r="AF73" s="70"/>
      <c r="AG73" s="73"/>
      <c r="AH73" s="73"/>
      <c r="AI73" s="73"/>
    </row>
    <row r="74" spans="1:35" ht="18.75" x14ac:dyDescent="0.3">
      <c r="A74" s="26"/>
      <c r="C74" s="32"/>
      <c r="D74" s="32"/>
      <c r="E74" s="32"/>
      <c r="F74" s="32"/>
      <c r="G74" s="33"/>
      <c r="W74" s="70"/>
      <c r="X74" s="70"/>
      <c r="Y74" s="73"/>
      <c r="Z74" s="73"/>
      <c r="AA74" s="70"/>
      <c r="AB74" s="70"/>
      <c r="AC74" s="70"/>
      <c r="AD74" s="70"/>
      <c r="AE74" s="70"/>
      <c r="AF74" s="70"/>
      <c r="AG74" s="73"/>
      <c r="AH74" s="73"/>
      <c r="AI74" s="73"/>
    </row>
    <row r="75" spans="1:35" ht="18.75" x14ac:dyDescent="0.3">
      <c r="A75" s="26"/>
      <c r="W75" s="70"/>
      <c r="X75" s="70"/>
      <c r="Y75" s="73"/>
      <c r="Z75" s="73"/>
      <c r="AA75" s="70"/>
      <c r="AB75" s="70"/>
      <c r="AC75" s="70"/>
      <c r="AD75" s="70"/>
      <c r="AE75" s="70"/>
      <c r="AF75" s="70"/>
      <c r="AG75" s="73"/>
      <c r="AH75" s="73"/>
      <c r="AI75" s="73"/>
    </row>
    <row r="76" spans="1:35" x14ac:dyDescent="0.2">
      <c r="W76" s="70"/>
      <c r="X76" s="70"/>
      <c r="Y76" s="73"/>
      <c r="Z76" s="73"/>
      <c r="AA76" s="70"/>
      <c r="AB76" s="70"/>
      <c r="AC76" s="70"/>
      <c r="AD76" s="70"/>
      <c r="AE76" s="70"/>
      <c r="AF76" s="70"/>
      <c r="AG76" s="73"/>
      <c r="AH76" s="73"/>
      <c r="AI76" s="73"/>
    </row>
    <row r="77" spans="1:35" x14ac:dyDescent="0.2">
      <c r="W77" s="70"/>
      <c r="X77" s="70"/>
      <c r="Y77" s="73"/>
      <c r="Z77" s="73"/>
      <c r="AA77" s="70"/>
      <c r="AB77" s="70"/>
      <c r="AC77" s="70"/>
      <c r="AD77" s="70"/>
      <c r="AE77" s="70"/>
      <c r="AF77" s="70"/>
      <c r="AG77" s="73"/>
      <c r="AH77" s="73"/>
      <c r="AI77" s="73"/>
    </row>
    <row r="78" spans="1:35" x14ac:dyDescent="0.2">
      <c r="W78" s="70"/>
      <c r="X78" s="70"/>
      <c r="Y78" s="73"/>
      <c r="Z78" s="73"/>
      <c r="AA78" s="70"/>
      <c r="AB78" s="70"/>
      <c r="AC78" s="70"/>
      <c r="AD78" s="70"/>
      <c r="AE78" s="70"/>
      <c r="AF78" s="70"/>
      <c r="AG78" s="73"/>
      <c r="AH78" s="73"/>
      <c r="AI78" s="73"/>
    </row>
    <row r="79" spans="1:35" x14ac:dyDescent="0.2">
      <c r="W79" s="70"/>
      <c r="X79" s="70"/>
      <c r="Y79" s="73"/>
      <c r="Z79" s="73"/>
      <c r="AA79" s="70"/>
      <c r="AB79" s="70"/>
      <c r="AC79" s="70"/>
      <c r="AD79" s="70"/>
      <c r="AE79" s="70"/>
      <c r="AF79" s="70"/>
      <c r="AG79" s="73"/>
      <c r="AH79" s="73"/>
      <c r="AI79" s="73"/>
    </row>
    <row r="80" spans="1:35" x14ac:dyDescent="0.2">
      <c r="W80" s="70"/>
      <c r="X80" s="70"/>
      <c r="Y80" s="73"/>
      <c r="Z80" s="73"/>
      <c r="AA80" s="70"/>
      <c r="AB80" s="70"/>
      <c r="AC80" s="70"/>
      <c r="AD80" s="70"/>
      <c r="AE80" s="70"/>
      <c r="AF80" s="70"/>
      <c r="AG80" s="73"/>
      <c r="AH80" s="73"/>
      <c r="AI80" s="73"/>
    </row>
    <row r="81" spans="23:35" x14ac:dyDescent="0.2">
      <c r="W81" s="70"/>
      <c r="X81" s="70"/>
      <c r="Y81" s="73"/>
      <c r="Z81" s="73"/>
      <c r="AA81" s="70"/>
      <c r="AB81" s="70"/>
      <c r="AC81" s="70"/>
      <c r="AD81" s="70"/>
      <c r="AE81" s="70"/>
      <c r="AF81" s="70"/>
      <c r="AG81" s="73"/>
      <c r="AH81" s="73"/>
      <c r="AI81" s="73"/>
    </row>
    <row r="82" spans="23:35" x14ac:dyDescent="0.2">
      <c r="W82" s="70"/>
      <c r="X82" s="70"/>
      <c r="Y82" s="73"/>
      <c r="Z82" s="73"/>
      <c r="AA82" s="70"/>
      <c r="AB82" s="70"/>
      <c r="AC82" s="70"/>
      <c r="AD82" s="70"/>
      <c r="AE82" s="70"/>
      <c r="AF82" s="70"/>
      <c r="AG82" s="73"/>
      <c r="AH82" s="73"/>
      <c r="AI82" s="73"/>
    </row>
    <row r="83" spans="23:35" x14ac:dyDescent="0.2">
      <c r="W83" s="70"/>
      <c r="X83" s="70"/>
      <c r="Y83" s="73"/>
      <c r="Z83" s="73"/>
      <c r="AA83" s="70"/>
      <c r="AB83" s="70"/>
      <c r="AC83" s="70"/>
      <c r="AD83" s="70"/>
      <c r="AE83" s="70"/>
      <c r="AF83" s="70"/>
      <c r="AG83" s="73"/>
      <c r="AH83" s="73"/>
      <c r="AI83" s="73"/>
    </row>
  </sheetData>
  <mergeCells count="2">
    <mergeCell ref="J9:L9"/>
    <mergeCell ref="J42:L42"/>
  </mergeCells>
  <printOptions horizontalCentered="1" verticalCentered="1"/>
  <pageMargins left="1.299212598425197" right="0.39370078740157483" top="0.51181102362204722" bottom="0.51181102362204722" header="0.51181102362204722" footer="0.51181102362204722"/>
  <pageSetup paperSize="9" scale="78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"/>
  <sheetViews>
    <sheetView workbookViewId="0"/>
  </sheetViews>
  <sheetFormatPr defaultRowHeight="11.25" x14ac:dyDescent="0.15"/>
  <sheetData>
    <row r="2" spans="2:5" x14ac:dyDescent="0.15">
      <c r="B2" t="s">
        <v>329</v>
      </c>
      <c r="E2" t="s">
        <v>328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CL75"/>
  <sheetViews>
    <sheetView tabSelected="1" topLeftCell="A37" workbookViewId="0">
      <selection activeCell="H65" sqref="H65"/>
    </sheetView>
  </sheetViews>
  <sheetFormatPr defaultRowHeight="11.25" x14ac:dyDescent="0.15"/>
  <cols>
    <col min="1" max="1" width="1.625" customWidth="1"/>
    <col min="2" max="2" width="25.75" customWidth="1"/>
    <col min="3" max="3" width="10" bestFit="1" customWidth="1"/>
    <col min="4" max="18" width="8" customWidth="1"/>
    <col min="19" max="23" width="8" hidden="1" customWidth="1"/>
    <col min="24" max="24" width="8" customWidth="1"/>
    <col min="25" max="25" width="2.25" customWidth="1"/>
  </cols>
  <sheetData>
    <row r="1" spans="1:90" x14ac:dyDescent="0.1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3"/>
      <c r="Z1" s="151"/>
    </row>
    <row r="2" spans="1:90" ht="12.75" x14ac:dyDescent="0.2">
      <c r="A2" s="1"/>
      <c r="B2" s="4" t="s">
        <v>319</v>
      </c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7"/>
      <c r="Y2" s="3"/>
      <c r="Z2" s="189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</row>
    <row r="3" spans="1:90" ht="12.75" x14ac:dyDescent="0.2">
      <c r="A3" s="1"/>
      <c r="B3" s="9" t="s">
        <v>320</v>
      </c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2"/>
      <c r="Y3" s="3"/>
      <c r="Z3" s="189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</row>
    <row r="4" spans="1:90" x14ac:dyDescent="0.15">
      <c r="A4" s="1"/>
      <c r="B4" s="13" t="s">
        <v>276</v>
      </c>
      <c r="C4" s="14"/>
      <c r="D4" s="15"/>
      <c r="E4" s="15"/>
      <c r="F4" s="15"/>
      <c r="G4" s="15"/>
      <c r="H4" s="15"/>
      <c r="I4" s="15"/>
      <c r="J4" s="347" t="str">
        <f>Beskrivelse!$P$2</f>
        <v>Version 2015-07-29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6"/>
      <c r="Y4" s="3"/>
      <c r="Z4" s="189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</row>
    <row r="5" spans="1:90" x14ac:dyDescent="0.15">
      <c r="A5" s="1"/>
      <c r="B5" s="1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3"/>
      <c r="Z5" s="189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17"/>
      <c r="BS5" s="17"/>
      <c r="BT5" s="17"/>
      <c r="BU5" s="17"/>
      <c r="BV5" s="17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</row>
    <row r="6" spans="1:90" x14ac:dyDescent="0.15">
      <c r="A6" s="1"/>
      <c r="B6" s="170" t="s">
        <v>163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342"/>
      <c r="Y6" s="3"/>
      <c r="Z6" s="189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17"/>
      <c r="BS6" s="17"/>
      <c r="BT6" s="17"/>
      <c r="BU6" s="17"/>
      <c r="BV6" s="17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</row>
    <row r="7" spans="1:90" x14ac:dyDescent="0.15">
      <c r="A7" s="1"/>
      <c r="B7" s="1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3"/>
      <c r="Z7" s="189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17"/>
      <c r="BS7" s="17"/>
      <c r="BT7" s="17"/>
      <c r="BU7" s="17"/>
      <c r="BV7" s="17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</row>
    <row r="8" spans="1:90" x14ac:dyDescent="0.15">
      <c r="A8" s="1"/>
      <c r="B8" s="1" t="s">
        <v>205</v>
      </c>
      <c r="C8" s="2" t="s">
        <v>2</v>
      </c>
      <c r="D8" s="314">
        <v>30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3"/>
      <c r="Z8" s="189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17"/>
      <c r="BS8" s="17"/>
      <c r="BT8" s="17"/>
      <c r="BU8" s="17"/>
      <c r="BV8" s="17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</row>
    <row r="9" spans="1:90" x14ac:dyDescent="0.15">
      <c r="A9" s="1"/>
      <c r="B9" s="1" t="s">
        <v>321</v>
      </c>
      <c r="C9" s="2" t="s">
        <v>3</v>
      </c>
      <c r="D9" s="19">
        <v>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3"/>
      <c r="Z9" s="189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17"/>
      <c r="BS9" s="17"/>
      <c r="BT9" s="17"/>
      <c r="BU9" s="17"/>
      <c r="BV9" s="17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</row>
    <row r="10" spans="1:90" x14ac:dyDescent="0.15">
      <c r="A10" s="1"/>
      <c r="B10" s="1"/>
      <c r="C10" s="2"/>
      <c r="D10" s="1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3"/>
      <c r="Z10" s="189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17"/>
      <c r="BS10" s="17"/>
      <c r="BT10" s="17"/>
      <c r="BU10" s="17"/>
      <c r="BV10" s="17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</row>
    <row r="11" spans="1:90" x14ac:dyDescent="0.15">
      <c r="A11" s="1"/>
      <c r="B11" s="197"/>
      <c r="C11" s="198"/>
      <c r="D11" s="198" t="s">
        <v>236</v>
      </c>
      <c r="E11" s="197" t="s">
        <v>145</v>
      </c>
      <c r="F11" s="197" t="s">
        <v>146</v>
      </c>
      <c r="G11" s="197" t="s">
        <v>148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3"/>
      <c r="Z11" s="189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17"/>
      <c r="BS11" s="17"/>
      <c r="BT11" s="17"/>
      <c r="BU11" s="17"/>
      <c r="BV11" s="17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</row>
    <row r="12" spans="1:90" x14ac:dyDescent="0.15">
      <c r="A12" s="1"/>
      <c r="B12" s="1" t="s">
        <v>204</v>
      </c>
      <c r="C12" s="2" t="s">
        <v>97</v>
      </c>
      <c r="D12" s="18">
        <v>600</v>
      </c>
      <c r="E12" s="18">
        <v>650</v>
      </c>
      <c r="F12" s="18">
        <v>650</v>
      </c>
      <c r="G12" s="18">
        <v>650</v>
      </c>
      <c r="H12" s="1"/>
      <c r="I12" s="19"/>
      <c r="J12" s="2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3"/>
      <c r="Z12" s="189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17"/>
      <c r="BS12" s="17"/>
      <c r="BT12" s="17"/>
      <c r="BU12" s="17"/>
      <c r="BV12" s="17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</row>
    <row r="13" spans="1:90" x14ac:dyDescent="0.15">
      <c r="A13" s="1"/>
      <c r="B13" s="1" t="s">
        <v>8</v>
      </c>
      <c r="C13" s="2" t="s">
        <v>9</v>
      </c>
      <c r="D13" s="18">
        <v>75</v>
      </c>
      <c r="E13" s="18">
        <v>80</v>
      </c>
      <c r="F13" s="18">
        <v>85</v>
      </c>
      <c r="G13" s="18">
        <v>90</v>
      </c>
      <c r="H13" s="1"/>
      <c r="I13" s="1"/>
      <c r="J13" s="2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3"/>
      <c r="Z13" s="189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17"/>
      <c r="BS13" s="17"/>
      <c r="BT13" s="17"/>
      <c r="BU13" s="17"/>
      <c r="BV13" s="17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</row>
    <row r="14" spans="1:90" x14ac:dyDescent="0.15">
      <c r="A14" s="1"/>
      <c r="B14" s="258" t="s">
        <v>191</v>
      </c>
      <c r="C14" s="259" t="s">
        <v>9</v>
      </c>
      <c r="D14" s="260">
        <f>(D17-D19)/860*D12</f>
        <v>50.232558139534881</v>
      </c>
      <c r="E14" s="260">
        <f>(E17-E19)/860*E12</f>
        <v>54.418604651162788</v>
      </c>
      <c r="F14" s="260">
        <f>(F17-F19)/860*F12</f>
        <v>54.418604651162788</v>
      </c>
      <c r="G14" s="260">
        <f>(G17-G19)/860*G12</f>
        <v>54.418604651162788</v>
      </c>
      <c r="H14" s="1"/>
      <c r="I14" s="1"/>
      <c r="J14" s="2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3"/>
      <c r="Z14" s="189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17"/>
      <c r="BS14" s="17"/>
      <c r="BT14" s="17"/>
      <c r="BU14" s="17"/>
      <c r="BV14" s="17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</row>
    <row r="15" spans="1:90" x14ac:dyDescent="0.15">
      <c r="A15" s="1"/>
      <c r="B15" s="1"/>
      <c r="C15" s="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3"/>
      <c r="Z15" s="189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17"/>
      <c r="BS15" s="17"/>
      <c r="BT15" s="17"/>
      <c r="BU15" s="17"/>
      <c r="BV15" s="17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</row>
    <row r="16" spans="1:90" x14ac:dyDescent="0.15">
      <c r="A16" s="1"/>
      <c r="B16" s="1" t="s">
        <v>147</v>
      </c>
      <c r="C16" s="2"/>
      <c r="D16" s="2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3"/>
      <c r="Z16" s="189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17"/>
      <c r="BS16" s="17"/>
      <c r="BT16" s="17"/>
      <c r="BU16" s="17"/>
      <c r="BV16" s="17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</row>
    <row r="17" spans="1:90" ht="12.75" x14ac:dyDescent="0.15">
      <c r="A17" s="1"/>
      <c r="B17" s="20" t="s">
        <v>5</v>
      </c>
      <c r="C17" s="21" t="s">
        <v>7</v>
      </c>
      <c r="D17" s="22">
        <v>80</v>
      </c>
      <c r="E17" s="22">
        <v>80</v>
      </c>
      <c r="F17" s="22">
        <v>80</v>
      </c>
      <c r="G17" s="22">
        <v>80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3"/>
      <c r="Z17" s="189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17"/>
      <c r="BS17" s="17"/>
      <c r="BT17" s="17"/>
      <c r="BU17" s="17"/>
      <c r="BV17" s="17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</row>
    <row r="18" spans="1:90" ht="12.75" x14ac:dyDescent="0.15">
      <c r="A18" s="1"/>
      <c r="B18" s="20" t="s">
        <v>6</v>
      </c>
      <c r="C18" s="21" t="s">
        <v>7</v>
      </c>
      <c r="D18" s="22">
        <v>40</v>
      </c>
      <c r="E18" s="22">
        <v>40</v>
      </c>
      <c r="F18" s="22">
        <v>40</v>
      </c>
      <c r="G18" s="22">
        <v>40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3"/>
      <c r="Z18" s="189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17"/>
      <c r="BS18" s="17"/>
      <c r="BT18" s="17"/>
      <c r="BU18" s="17"/>
      <c r="BV18" s="17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</row>
    <row r="19" spans="1:90" ht="12.75" x14ac:dyDescent="0.15">
      <c r="A19" s="1"/>
      <c r="B19" s="20" t="s">
        <v>4</v>
      </c>
      <c r="C19" s="21" t="s">
        <v>7</v>
      </c>
      <c r="D19" s="22">
        <v>8</v>
      </c>
      <c r="E19" s="22">
        <v>8</v>
      </c>
      <c r="F19" s="22">
        <v>8</v>
      </c>
      <c r="G19" s="22">
        <v>8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3"/>
      <c r="Z19" s="189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17"/>
      <c r="BS19" s="17"/>
      <c r="BT19" s="17"/>
      <c r="BU19" s="17"/>
      <c r="BV19" s="17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</row>
    <row r="20" spans="1:90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3"/>
      <c r="Z20" s="189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17"/>
      <c r="BS20" s="17"/>
      <c r="BT20" s="17"/>
      <c r="BU20" s="17"/>
      <c r="BV20" s="17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</row>
    <row r="21" spans="1:90" x14ac:dyDescent="0.15">
      <c r="A21" s="1"/>
      <c r="B21" s="170" t="s">
        <v>152</v>
      </c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3"/>
      <c r="Z21" s="189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17"/>
      <c r="BS21" s="17"/>
      <c r="BT21" s="17"/>
      <c r="BU21" s="17"/>
      <c r="BV21" s="17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</row>
    <row r="22" spans="1:90" x14ac:dyDescent="0.15">
      <c r="A22" s="1"/>
      <c r="B22" s="20"/>
      <c r="C22" s="164"/>
      <c r="D22" s="2"/>
      <c r="E22" s="2"/>
      <c r="F22" s="2"/>
      <c r="G22" s="2"/>
      <c r="H22" s="2"/>
      <c r="I22" s="2"/>
      <c r="J22" s="2"/>
      <c r="K22" s="2"/>
      <c r="L22" s="135"/>
      <c r="M22" s="2"/>
      <c r="N22" s="2"/>
      <c r="O22" s="2"/>
      <c r="P22" s="2"/>
      <c r="Q22" s="2"/>
      <c r="R22" s="2"/>
      <c r="S22" s="2"/>
      <c r="T22" s="1"/>
      <c r="U22" s="1"/>
      <c r="V22" s="1"/>
      <c r="W22" s="3"/>
      <c r="X22" s="1"/>
      <c r="Y22" s="3"/>
      <c r="Z22" s="189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17"/>
      <c r="BS22" s="17"/>
      <c r="BT22" s="17"/>
      <c r="BU22" s="17"/>
      <c r="BV22" s="17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</row>
    <row r="23" spans="1:90" x14ac:dyDescent="0.15">
      <c r="A23" s="1"/>
      <c r="B23" s="20" t="s">
        <v>149</v>
      </c>
      <c r="C23" s="164"/>
      <c r="D23" s="2"/>
      <c r="E23" s="154"/>
      <c r="F23" s="154" t="s">
        <v>44</v>
      </c>
      <c r="G23" s="2"/>
      <c r="H23" s="2"/>
      <c r="I23" s="2"/>
      <c r="J23" s="155"/>
      <c r="K23" s="2"/>
      <c r="L23" s="135"/>
      <c r="M23" s="2"/>
      <c r="N23" s="2"/>
      <c r="O23" s="2"/>
      <c r="P23" s="2"/>
      <c r="Q23" s="2"/>
      <c r="R23" s="2"/>
      <c r="S23" s="2"/>
      <c r="T23" s="1"/>
      <c r="U23" s="1"/>
      <c r="V23" s="1"/>
      <c r="W23" s="3"/>
      <c r="X23" s="1"/>
      <c r="Y23" s="3"/>
      <c r="Z23" s="189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17"/>
      <c r="BS23" s="17"/>
      <c r="BT23" s="17"/>
      <c r="BU23" s="17"/>
      <c r="BV23" s="17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</row>
    <row r="24" spans="1:90" x14ac:dyDescent="0.15">
      <c r="A24" s="1"/>
      <c r="B24" s="20"/>
      <c r="C24" s="164"/>
      <c r="D24" s="2"/>
      <c r="E24" s="2"/>
      <c r="F24" s="2"/>
      <c r="G24" s="2"/>
      <c r="H24" s="2"/>
      <c r="I24" s="2"/>
      <c r="J24" s="2"/>
      <c r="K24" s="2"/>
      <c r="L24" s="135"/>
      <c r="M24" s="2"/>
      <c r="N24" s="2"/>
      <c r="O24" s="2"/>
      <c r="P24" s="257"/>
      <c r="Q24" s="257"/>
      <c r="R24" s="2"/>
      <c r="S24" s="2"/>
      <c r="T24" s="1"/>
      <c r="U24" s="1"/>
      <c r="V24" s="1"/>
      <c r="W24" s="3"/>
      <c r="X24" s="1"/>
      <c r="Y24" s="3"/>
      <c r="Z24" s="189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17"/>
      <c r="BS24" s="17"/>
      <c r="BT24" s="17"/>
      <c r="BU24" s="17"/>
      <c r="BV24" s="17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</row>
    <row r="25" spans="1:90" x14ac:dyDescent="0.15">
      <c r="A25" s="1"/>
      <c r="B25" s="20" t="s">
        <v>144</v>
      </c>
      <c r="C25" s="164"/>
      <c r="D25" s="156" t="s">
        <v>136</v>
      </c>
      <c r="E25" s="156" t="str">
        <f>Valg!E21</f>
        <v>DN 20</v>
      </c>
      <c r="F25" s="156" t="str">
        <f>Valg!F21</f>
        <v>DN 25</v>
      </c>
      <c r="G25" s="156" t="str">
        <f>Valg!G21</f>
        <v>DN 32</v>
      </c>
      <c r="H25" s="156" t="str">
        <f>Valg!H21</f>
        <v>DN 40</v>
      </c>
      <c r="I25" s="156" t="str">
        <f>Valg!I21</f>
        <v>DN 50</v>
      </c>
      <c r="J25" s="156" t="str">
        <f>Valg!J21</f>
        <v>DN 65</v>
      </c>
      <c r="K25" s="156" t="str">
        <f>Valg!K21</f>
        <v>DN 80</v>
      </c>
      <c r="L25" s="156" t="str">
        <f>Valg!L21</f>
        <v>DN 100</v>
      </c>
      <c r="M25" s="156" t="str">
        <f>Valg!M21</f>
        <v>DN 125</v>
      </c>
      <c r="N25" s="156" t="str">
        <f>Valg!N21</f>
        <v>DN 150</v>
      </c>
      <c r="O25" s="156" t="str">
        <f>Valg!O21</f>
        <v>DN 175</v>
      </c>
      <c r="P25" s="156" t="str">
        <f>Valg!P21</f>
        <v>DN 200</v>
      </c>
      <c r="Q25" s="156" t="str">
        <f>Valg!Q21</f>
        <v>DN 225</v>
      </c>
      <c r="R25" s="156" t="str">
        <f>Valg!R21</f>
        <v>DN 250</v>
      </c>
      <c r="S25" s="156" t="str">
        <f>Valg!S21</f>
        <v>DN 300</v>
      </c>
      <c r="T25" s="156" t="str">
        <f>Valg!T21</f>
        <v>DN 350</v>
      </c>
      <c r="U25" s="156" t="str">
        <f>Valg!U21</f>
        <v>DN 400</v>
      </c>
      <c r="V25" s="156" t="str">
        <f>Valg!V21</f>
        <v>DN 450</v>
      </c>
      <c r="W25" s="156" t="str">
        <f>Valg!W21</f>
        <v>DN 500</v>
      </c>
      <c r="X25" s="167" t="s">
        <v>11</v>
      </c>
      <c r="Y25" s="3"/>
      <c r="Z25" s="189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17"/>
      <c r="BS25" s="17"/>
      <c r="BT25" s="17"/>
      <c r="BU25" s="17"/>
      <c r="BV25" s="17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</row>
    <row r="26" spans="1:90" x14ac:dyDescent="0.15">
      <c r="A26" s="1"/>
      <c r="B26" s="20" t="s">
        <v>150</v>
      </c>
      <c r="C26" s="164" t="s">
        <v>156</v>
      </c>
      <c r="D26" s="155">
        <v>0</v>
      </c>
      <c r="E26" s="155">
        <v>1000</v>
      </c>
      <c r="F26" s="155">
        <v>1000</v>
      </c>
      <c r="G26" s="155">
        <v>0</v>
      </c>
      <c r="H26" s="155">
        <v>0</v>
      </c>
      <c r="I26" s="155">
        <v>0</v>
      </c>
      <c r="J26" s="155">
        <v>0</v>
      </c>
      <c r="K26" s="155">
        <v>0</v>
      </c>
      <c r="L26" s="155">
        <v>0</v>
      </c>
      <c r="M26" s="155">
        <v>0</v>
      </c>
      <c r="N26" s="155">
        <v>0</v>
      </c>
      <c r="O26" s="155">
        <v>0</v>
      </c>
      <c r="P26" s="155">
        <v>0</v>
      </c>
      <c r="Q26" s="155">
        <v>0</v>
      </c>
      <c r="R26" s="155">
        <v>0</v>
      </c>
      <c r="S26" s="155">
        <v>0</v>
      </c>
      <c r="T26" s="155">
        <v>0</v>
      </c>
      <c r="U26" s="155">
        <v>0</v>
      </c>
      <c r="V26" s="155">
        <v>0</v>
      </c>
      <c r="W26" s="155">
        <v>0</v>
      </c>
      <c r="X26" s="167">
        <f>SUM(D26:W26)</f>
        <v>2000</v>
      </c>
      <c r="Y26" s="2"/>
      <c r="Z26" s="189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17"/>
      <c r="BS26" s="17"/>
      <c r="BT26" s="17"/>
      <c r="BU26" s="17"/>
      <c r="BV26" s="17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</row>
    <row r="27" spans="1:90" x14ac:dyDescent="0.15">
      <c r="A27" s="1"/>
      <c r="B27" s="20"/>
      <c r="C27" s="164"/>
      <c r="D27" s="1"/>
      <c r="E27" s="1"/>
      <c r="F27" s="156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3"/>
      <c r="Z27" s="189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17"/>
      <c r="BS27" s="17"/>
      <c r="BT27" s="17"/>
      <c r="BU27" s="17"/>
      <c r="BV27" s="17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</row>
    <row r="28" spans="1:90" x14ac:dyDescent="0.15">
      <c r="A28" s="1"/>
      <c r="B28" s="170" t="s">
        <v>194</v>
      </c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3"/>
      <c r="Z28" s="189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17"/>
      <c r="BS28" s="17"/>
      <c r="BT28" s="17"/>
      <c r="BU28" s="17"/>
      <c r="BV28" s="17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</row>
    <row r="29" spans="1:90" x14ac:dyDescent="0.15">
      <c r="A29" s="1"/>
      <c r="B29" s="162"/>
      <c r="C29" s="164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60"/>
      <c r="Y29" s="3"/>
      <c r="Z29" s="189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17"/>
      <c r="BS29" s="17"/>
      <c r="BT29" s="17"/>
      <c r="BU29" s="17"/>
      <c r="BV29" s="17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</row>
    <row r="30" spans="1:90" x14ac:dyDescent="0.15">
      <c r="A30" s="1"/>
      <c r="B30" s="20" t="s">
        <v>162</v>
      </c>
      <c r="C30" s="164" t="s">
        <v>159</v>
      </c>
      <c r="D30" s="155">
        <v>13000</v>
      </c>
      <c r="E30" s="155">
        <v>13000</v>
      </c>
      <c r="F30" s="155">
        <v>17000</v>
      </c>
      <c r="G30" s="155">
        <v>20000</v>
      </c>
      <c r="H30" s="155">
        <v>24000</v>
      </c>
      <c r="I30" s="155">
        <v>27000</v>
      </c>
      <c r="J30" s="155">
        <v>30000</v>
      </c>
      <c r="K30" s="155">
        <v>34000</v>
      </c>
      <c r="L30" s="155">
        <v>40000</v>
      </c>
      <c r="M30" s="155">
        <v>47000</v>
      </c>
      <c r="N30" s="155">
        <v>54000</v>
      </c>
      <c r="O30" s="155">
        <v>61000</v>
      </c>
      <c r="P30" s="155">
        <v>67000</v>
      </c>
      <c r="Q30" s="155">
        <v>74000</v>
      </c>
      <c r="R30" s="155">
        <v>81000</v>
      </c>
      <c r="S30" s="155">
        <v>130000</v>
      </c>
      <c r="T30" s="155">
        <v>140000</v>
      </c>
      <c r="U30" s="155">
        <v>150000</v>
      </c>
      <c r="V30" s="155">
        <v>160000</v>
      </c>
      <c r="W30" s="155">
        <v>175000</v>
      </c>
      <c r="X30" s="160"/>
      <c r="Y30" s="3"/>
      <c r="Z30" s="189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17"/>
      <c r="BS30" s="17"/>
      <c r="BT30" s="17"/>
      <c r="BU30" s="17"/>
      <c r="BV30" s="17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</row>
    <row r="31" spans="1:90" x14ac:dyDescent="0.15">
      <c r="A31" s="1"/>
      <c r="B31" s="20" t="s">
        <v>201</v>
      </c>
      <c r="C31" s="164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60"/>
      <c r="Y31" s="3"/>
      <c r="Z31" s="189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17"/>
      <c r="BS31" s="17"/>
      <c r="BT31" s="17"/>
      <c r="BU31" s="17"/>
      <c r="BV31" s="17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</row>
    <row r="32" spans="1:90" x14ac:dyDescent="0.15">
      <c r="A32" s="1"/>
      <c r="B32" s="178" t="s">
        <v>136</v>
      </c>
      <c r="C32" s="164" t="s">
        <v>175</v>
      </c>
      <c r="D32" s="155">
        <v>1750</v>
      </c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60"/>
      <c r="Y32" s="3"/>
      <c r="Z32" s="189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17"/>
      <c r="BS32" s="17"/>
      <c r="BT32" s="17"/>
      <c r="BU32" s="17"/>
      <c r="BV32" s="17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</row>
    <row r="33" spans="1:90" x14ac:dyDescent="0.15">
      <c r="A33" s="1"/>
      <c r="B33" s="178" t="s">
        <v>317</v>
      </c>
      <c r="C33" s="164" t="s">
        <v>175</v>
      </c>
      <c r="D33" s="155"/>
      <c r="E33" s="155">
        <v>1800</v>
      </c>
      <c r="F33" s="155">
        <v>2200</v>
      </c>
      <c r="G33" s="155">
        <v>2600</v>
      </c>
      <c r="H33" s="155">
        <v>3000</v>
      </c>
      <c r="I33" s="155">
        <v>3400</v>
      </c>
      <c r="J33" s="155">
        <v>3800</v>
      </c>
      <c r="K33" s="155">
        <v>4200</v>
      </c>
      <c r="L33" s="155">
        <v>4600</v>
      </c>
      <c r="M33" s="155">
        <v>5000</v>
      </c>
      <c r="N33" s="155">
        <v>5400</v>
      </c>
      <c r="O33" s="155">
        <v>5800</v>
      </c>
      <c r="P33" s="155">
        <v>6200</v>
      </c>
      <c r="Q33" s="155">
        <v>6600</v>
      </c>
      <c r="R33" s="155">
        <v>7000</v>
      </c>
      <c r="S33" s="155">
        <v>7400</v>
      </c>
      <c r="T33" s="155">
        <v>7800</v>
      </c>
      <c r="U33" s="155">
        <v>8200</v>
      </c>
      <c r="V33" s="155">
        <v>8600</v>
      </c>
      <c r="W33" s="155">
        <v>9000</v>
      </c>
      <c r="X33" s="160"/>
      <c r="Y33" s="3"/>
      <c r="Z33" s="189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17"/>
      <c r="BS33" s="17"/>
      <c r="BT33" s="17"/>
      <c r="BU33" s="17"/>
      <c r="BV33" s="17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</row>
    <row r="34" spans="1:90" x14ac:dyDescent="0.15">
      <c r="A34" s="1"/>
      <c r="B34" s="178" t="s">
        <v>300</v>
      </c>
      <c r="C34" s="164" t="s">
        <v>175</v>
      </c>
      <c r="D34" s="155"/>
      <c r="E34" s="155">
        <v>1800</v>
      </c>
      <c r="F34" s="155">
        <v>2200</v>
      </c>
      <c r="G34" s="155">
        <v>2600</v>
      </c>
      <c r="H34" s="155">
        <v>3000</v>
      </c>
      <c r="I34" s="155">
        <v>3400</v>
      </c>
      <c r="J34" s="155">
        <v>3800</v>
      </c>
      <c r="K34" s="155">
        <v>4200</v>
      </c>
      <c r="L34" s="155">
        <v>4600</v>
      </c>
      <c r="M34" s="155">
        <v>5000</v>
      </c>
      <c r="N34" s="155">
        <v>5400</v>
      </c>
      <c r="O34" s="155">
        <v>5800</v>
      </c>
      <c r="P34" s="155">
        <v>6200</v>
      </c>
      <c r="Q34" s="155">
        <v>6600</v>
      </c>
      <c r="R34" s="155">
        <v>7000</v>
      </c>
      <c r="S34" s="155">
        <v>7400</v>
      </c>
      <c r="T34" s="155">
        <v>7800</v>
      </c>
      <c r="U34" s="155">
        <v>8200</v>
      </c>
      <c r="V34" s="155">
        <v>8600</v>
      </c>
      <c r="W34" s="155">
        <v>9000</v>
      </c>
      <c r="X34" s="160"/>
      <c r="Y34" s="3"/>
      <c r="Z34" s="189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17"/>
      <c r="BS34" s="17"/>
      <c r="BT34" s="17"/>
      <c r="BU34" s="17"/>
      <c r="BV34" s="17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</row>
    <row r="35" spans="1:90" x14ac:dyDescent="0.15">
      <c r="A35" s="1"/>
      <c r="B35" s="20" t="s">
        <v>176</v>
      </c>
      <c r="C35" s="164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60"/>
      <c r="Y35" s="3"/>
      <c r="Z35" s="189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17"/>
      <c r="BS35" s="17"/>
      <c r="BT35" s="17"/>
      <c r="BU35" s="17"/>
      <c r="BV35" s="17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</row>
    <row r="36" spans="1:90" x14ac:dyDescent="0.15">
      <c r="A36" s="1"/>
      <c r="B36" s="178" t="s">
        <v>160</v>
      </c>
      <c r="C36" s="164" t="s">
        <v>156</v>
      </c>
      <c r="D36" s="155"/>
      <c r="E36" s="155">
        <v>6</v>
      </c>
      <c r="F36" s="155">
        <v>6</v>
      </c>
      <c r="G36" s="155">
        <v>6</v>
      </c>
      <c r="H36" s="155">
        <v>6</v>
      </c>
      <c r="I36" s="155">
        <v>6</v>
      </c>
      <c r="J36" s="155">
        <v>6</v>
      </c>
      <c r="K36" s="155">
        <v>6</v>
      </c>
      <c r="L36" s="155">
        <v>12</v>
      </c>
      <c r="M36" s="155">
        <v>12</v>
      </c>
      <c r="N36" s="155">
        <v>12</v>
      </c>
      <c r="O36" s="155">
        <v>12</v>
      </c>
      <c r="P36" s="155">
        <v>12</v>
      </c>
      <c r="Q36" s="155">
        <v>12</v>
      </c>
      <c r="R36" s="155">
        <v>12</v>
      </c>
      <c r="S36" s="155">
        <v>0</v>
      </c>
      <c r="T36" s="155">
        <v>0</v>
      </c>
      <c r="U36" s="155">
        <v>0</v>
      </c>
      <c r="V36" s="155">
        <v>0</v>
      </c>
      <c r="W36" s="155">
        <v>0</v>
      </c>
      <c r="X36" s="160"/>
      <c r="Y36" s="2"/>
      <c r="Z36" s="189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17"/>
      <c r="BS36" s="17"/>
      <c r="BT36" s="17"/>
      <c r="BU36" s="17"/>
      <c r="BV36" s="17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</row>
    <row r="37" spans="1:90" x14ac:dyDescent="0.15">
      <c r="A37" s="1"/>
      <c r="B37" s="178" t="s">
        <v>173</v>
      </c>
      <c r="C37" s="164" t="s">
        <v>174</v>
      </c>
      <c r="D37" s="155"/>
      <c r="E37" s="155">
        <v>10090</v>
      </c>
      <c r="F37" s="155">
        <v>13460</v>
      </c>
      <c r="G37" s="155">
        <v>13460</v>
      </c>
      <c r="H37" s="155">
        <v>15140</v>
      </c>
      <c r="I37" s="155">
        <v>16820</v>
      </c>
      <c r="J37" s="155">
        <v>18500</v>
      </c>
      <c r="K37" s="155">
        <v>20180</v>
      </c>
      <c r="L37" s="155">
        <v>22200</v>
      </c>
      <c r="M37" s="155">
        <v>24220</v>
      </c>
      <c r="N37" s="155">
        <v>26240</v>
      </c>
      <c r="O37" s="155">
        <v>28260</v>
      </c>
      <c r="P37" s="155">
        <v>30280</v>
      </c>
      <c r="Q37" s="155">
        <v>32290</v>
      </c>
      <c r="R37" s="155">
        <v>34310</v>
      </c>
      <c r="S37" s="155">
        <v>125000</v>
      </c>
      <c r="T37" s="155">
        <v>135000</v>
      </c>
      <c r="U37" s="155">
        <v>145000</v>
      </c>
      <c r="V37" s="155">
        <v>155000</v>
      </c>
      <c r="W37" s="155">
        <v>170000</v>
      </c>
      <c r="X37" s="160"/>
      <c r="Y37" s="3"/>
      <c r="Z37" s="189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17"/>
      <c r="BS37" s="17"/>
      <c r="BT37" s="17"/>
      <c r="BU37" s="17"/>
      <c r="BV37" s="17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</row>
    <row r="38" spans="1:90" x14ac:dyDescent="0.15">
      <c r="A38" s="1"/>
      <c r="B38" s="20"/>
      <c r="C38" s="164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60"/>
      <c r="Y38" s="3"/>
      <c r="Z38" s="189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17"/>
      <c r="BS38" s="17"/>
      <c r="BT38" s="17"/>
      <c r="BU38" s="17"/>
      <c r="BV38" s="17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</row>
    <row r="39" spans="1:90" x14ac:dyDescent="0.15">
      <c r="A39" s="1"/>
      <c r="B39" s="170" t="s">
        <v>165</v>
      </c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54"/>
      <c r="Z39" s="189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17"/>
      <c r="BS39" s="17"/>
      <c r="BT39" s="17"/>
      <c r="BU39" s="17"/>
      <c r="BV39" s="17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</row>
    <row r="40" spans="1:90" x14ac:dyDescent="0.15">
      <c r="A40" s="1"/>
      <c r="B40" s="162"/>
      <c r="C40" s="16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60"/>
      <c r="Y40" s="154"/>
      <c r="Z40" s="189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17"/>
      <c r="BS40" s="17"/>
      <c r="BT40" s="17"/>
      <c r="BU40" s="17"/>
      <c r="BV40" s="17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</row>
    <row r="41" spans="1:90" x14ac:dyDescent="0.15">
      <c r="A41" s="1"/>
      <c r="B41" s="20" t="s">
        <v>307</v>
      </c>
      <c r="C41" s="164"/>
      <c r="D41" s="154"/>
      <c r="E41" s="20"/>
      <c r="F41" s="300" t="s">
        <v>302</v>
      </c>
      <c r="G41" s="154"/>
      <c r="H41" s="154"/>
      <c r="I41" s="154"/>
      <c r="J41" s="300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60"/>
      <c r="Y41" s="154"/>
      <c r="Z41" s="189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17"/>
      <c r="BS41" s="17"/>
      <c r="BT41" s="17"/>
      <c r="BU41" s="17"/>
      <c r="BV41" s="17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</row>
    <row r="42" spans="1:90" x14ac:dyDescent="0.15">
      <c r="A42" s="1"/>
      <c r="B42" s="299"/>
      <c r="C42" s="16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60"/>
      <c r="Y42" s="154"/>
      <c r="Z42" s="189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17"/>
      <c r="BS42" s="17"/>
      <c r="BT42" s="17"/>
      <c r="BU42" s="17"/>
      <c r="BV42" s="17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</row>
    <row r="43" spans="1:90" x14ac:dyDescent="0.15">
      <c r="A43" s="1"/>
      <c r="B43" s="20" t="s">
        <v>308</v>
      </c>
      <c r="C43" s="164"/>
      <c r="D43" s="154"/>
      <c r="E43" s="154"/>
      <c r="F43" s="300" t="s">
        <v>301</v>
      </c>
      <c r="G43" s="154"/>
      <c r="H43" s="154"/>
      <c r="I43" s="154"/>
      <c r="J43" s="300" t="s">
        <v>303</v>
      </c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60"/>
      <c r="Y43" s="154"/>
      <c r="Z43" s="189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17"/>
      <c r="BS43" s="17"/>
      <c r="BT43" s="17"/>
      <c r="BU43" s="17"/>
      <c r="BV43" s="17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</row>
    <row r="44" spans="1:90" x14ac:dyDescent="0.15">
      <c r="A44" s="1"/>
      <c r="B44" s="20"/>
      <c r="C44" s="164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60"/>
      <c r="Y44" s="3"/>
      <c r="Z44" s="189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17"/>
      <c r="BS44" s="17"/>
      <c r="BT44" s="17"/>
      <c r="BU44" s="17"/>
      <c r="BV44" s="17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</row>
    <row r="45" spans="1:90" x14ac:dyDescent="0.15">
      <c r="A45" s="1"/>
      <c r="B45" s="20"/>
      <c r="C45" s="164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60"/>
      <c r="Y45" s="3"/>
      <c r="Z45" s="189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17"/>
      <c r="BS45" s="17"/>
      <c r="BT45" s="17"/>
      <c r="BU45" s="17"/>
      <c r="BV45" s="17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</row>
    <row r="46" spans="1:90" x14ac:dyDescent="0.15">
      <c r="A46" s="1"/>
      <c r="B46" s="20" t="s">
        <v>270</v>
      </c>
      <c r="C46" s="164"/>
      <c r="D46" s="155"/>
      <c r="E46" s="321" t="str">
        <f>IF(Index6Flag=1,"  Kun gadenet mufferenoveres i alternativet","")</f>
        <v/>
      </c>
      <c r="F46" s="320"/>
      <c r="G46" s="300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60"/>
      <c r="Y46" s="3"/>
      <c r="Z46" s="189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17"/>
      <c r="BS46" s="17"/>
      <c r="BT46" s="17"/>
      <c r="BU46" s="17"/>
      <c r="BV46" s="17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</row>
    <row r="47" spans="1:90" x14ac:dyDescent="0.15">
      <c r="A47" s="1"/>
      <c r="B47" s="20"/>
      <c r="C47" s="164"/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60"/>
      <c r="Y47" s="3"/>
      <c r="Z47" s="189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17"/>
      <c r="BS47" s="17"/>
      <c r="BT47" s="17"/>
      <c r="BU47" s="17"/>
      <c r="BV47" s="17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</row>
    <row r="48" spans="1:90" x14ac:dyDescent="0.15">
      <c r="A48" s="1"/>
      <c r="B48" s="20" t="s">
        <v>169</v>
      </c>
      <c r="C48" s="164" t="s">
        <v>2</v>
      </c>
      <c r="D48" s="155">
        <v>0</v>
      </c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60"/>
      <c r="Y48" s="3"/>
      <c r="Z48" s="189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17"/>
      <c r="BS48" s="17"/>
      <c r="BT48" s="17"/>
      <c r="BU48" s="17"/>
      <c r="BV48" s="17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</row>
    <row r="49" spans="1:90" x14ac:dyDescent="0.15">
      <c r="A49" s="1"/>
      <c r="B49" s="20" t="s">
        <v>202</v>
      </c>
      <c r="C49" s="164" t="s">
        <v>2</v>
      </c>
      <c r="D49" s="155">
        <v>30</v>
      </c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60"/>
      <c r="Y49" s="3"/>
      <c r="Z49" s="189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17"/>
      <c r="BS49" s="17"/>
      <c r="BT49" s="17"/>
      <c r="BU49" s="17"/>
      <c r="BV49" s="17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</row>
    <row r="50" spans="1:90" x14ac:dyDescent="0.15">
      <c r="A50" s="1"/>
      <c r="B50" s="20" t="s">
        <v>203</v>
      </c>
      <c r="C50" s="164" t="s">
        <v>2</v>
      </c>
      <c r="D50" s="155">
        <v>50</v>
      </c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60"/>
      <c r="Y50" s="3"/>
      <c r="Z50" s="189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17"/>
      <c r="BS50" s="17"/>
      <c r="BT50" s="17"/>
      <c r="BU50" s="17"/>
      <c r="BV50" s="17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</row>
    <row r="51" spans="1:90" x14ac:dyDescent="0.15">
      <c r="A51" s="1"/>
      <c r="B51" s="1"/>
      <c r="C51" s="164"/>
      <c r="D51" s="154"/>
      <c r="E51" s="154"/>
      <c r="F51" s="154"/>
      <c r="G51" s="154"/>
      <c r="H51" s="154"/>
      <c r="I51" s="154"/>
      <c r="J51" s="154"/>
      <c r="K51" s="155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60"/>
      <c r="Y51" s="154"/>
      <c r="Z51" s="189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17"/>
      <c r="BS51" s="17"/>
      <c r="BT51" s="17"/>
      <c r="BU51" s="17"/>
      <c r="BV51" s="17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</row>
    <row r="52" spans="1:90" x14ac:dyDescent="0.15">
      <c r="A52" s="1"/>
      <c r="B52" s="1" t="s">
        <v>214</v>
      </c>
      <c r="C52" s="164"/>
      <c r="D52" s="2" t="s">
        <v>236</v>
      </c>
      <c r="E52" s="1" t="s">
        <v>145</v>
      </c>
      <c r="F52" s="1" t="s">
        <v>146</v>
      </c>
      <c r="G52" s="1" t="s">
        <v>148</v>
      </c>
      <c r="H52" s="196" t="s">
        <v>235</v>
      </c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89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17"/>
      <c r="BS52" s="17"/>
      <c r="BT52" s="17"/>
      <c r="BU52" s="17"/>
      <c r="BV52" s="17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</row>
    <row r="53" spans="1:90" x14ac:dyDescent="0.15">
      <c r="A53" s="1"/>
      <c r="B53" s="20" t="s">
        <v>237</v>
      </c>
      <c r="C53" s="164"/>
      <c r="D53" s="356">
        <v>0</v>
      </c>
      <c r="E53" s="356">
        <v>0.05</v>
      </c>
      <c r="F53" s="356">
        <v>0.1</v>
      </c>
      <c r="G53" s="356">
        <v>0.15</v>
      </c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89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17"/>
      <c r="BS53" s="17"/>
      <c r="BT53" s="17"/>
      <c r="BU53" s="17"/>
      <c r="BV53" s="17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</row>
    <row r="54" spans="1:90" x14ac:dyDescent="0.15">
      <c r="A54" s="1"/>
      <c r="B54" s="20" t="s">
        <v>177</v>
      </c>
      <c r="C54" s="164"/>
      <c r="D54" s="166"/>
      <c r="E54" s="166"/>
      <c r="F54" s="166"/>
      <c r="G54" s="166"/>
      <c r="H54" s="356">
        <v>0</v>
      </c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89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17"/>
      <c r="BS54" s="17"/>
      <c r="BT54" s="17"/>
      <c r="BU54" s="17"/>
      <c r="BV54" s="17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</row>
    <row r="55" spans="1:90" x14ac:dyDescent="0.15">
      <c r="A55" s="1"/>
      <c r="B55" s="20" t="s">
        <v>172</v>
      </c>
      <c r="C55" s="164"/>
      <c r="D55" s="166"/>
      <c r="E55" s="166"/>
      <c r="F55" s="166"/>
      <c r="G55" s="166"/>
      <c r="H55" s="356">
        <v>0</v>
      </c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89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17"/>
      <c r="BS55" s="17"/>
      <c r="BT55" s="17"/>
      <c r="BU55" s="17"/>
      <c r="BV55" s="17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</row>
    <row r="56" spans="1:90" x14ac:dyDescent="0.15">
      <c r="A56" s="1"/>
      <c r="B56" s="1"/>
      <c r="C56" s="16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60"/>
      <c r="Y56" s="154"/>
      <c r="Z56" s="189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17"/>
      <c r="BS56" s="17"/>
      <c r="BT56" s="17"/>
      <c r="BU56" s="17"/>
      <c r="BV56" s="17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</row>
    <row r="57" spans="1:90" x14ac:dyDescent="0.15">
      <c r="A57" s="1"/>
      <c r="B57" s="1" t="s">
        <v>178</v>
      </c>
      <c r="C57" s="165"/>
      <c r="D57" s="2" t="s">
        <v>236</v>
      </c>
      <c r="E57" s="1" t="s">
        <v>145</v>
      </c>
      <c r="F57" s="1" t="s">
        <v>146</v>
      </c>
      <c r="G57" s="1" t="s">
        <v>148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160"/>
      <c r="Y57" s="3"/>
      <c r="Z57" s="189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17"/>
      <c r="BS57" s="17"/>
      <c r="BT57" s="17"/>
      <c r="BU57" s="17"/>
      <c r="BV57" s="17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</row>
    <row r="58" spans="1:90" x14ac:dyDescent="0.15">
      <c r="A58" s="1"/>
      <c r="B58" s="20" t="s">
        <v>180</v>
      </c>
      <c r="C58" s="164" t="s">
        <v>158</v>
      </c>
      <c r="D58" s="357">
        <v>1</v>
      </c>
      <c r="E58" s="357">
        <v>1.5</v>
      </c>
      <c r="F58" s="357">
        <v>2</v>
      </c>
      <c r="G58" s="357">
        <v>2.5</v>
      </c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89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17"/>
      <c r="BS58" s="17"/>
      <c r="BT58" s="17"/>
      <c r="BU58" s="17"/>
      <c r="BV58" s="17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</row>
    <row r="59" spans="1:90" x14ac:dyDescent="0.15">
      <c r="A59" s="1"/>
      <c r="B59" s="20" t="s">
        <v>190</v>
      </c>
      <c r="C59" s="164"/>
      <c r="D59" s="356">
        <v>0.16</v>
      </c>
      <c r="E59" s="356">
        <v>0.16</v>
      </c>
      <c r="F59" s="356">
        <v>0.16</v>
      </c>
      <c r="G59" s="356">
        <v>0.16</v>
      </c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89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17"/>
      <c r="BS59" s="17"/>
      <c r="BT59" s="17"/>
      <c r="BU59" s="17"/>
      <c r="BV59" s="17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</row>
    <row r="60" spans="1:90" x14ac:dyDescent="0.15">
      <c r="A60" s="1"/>
      <c r="B60" s="20" t="s">
        <v>179</v>
      </c>
      <c r="C60" s="164" t="s">
        <v>170</v>
      </c>
      <c r="D60" s="357">
        <v>1</v>
      </c>
      <c r="E60" s="357">
        <v>1.2</v>
      </c>
      <c r="F60" s="357">
        <v>1.5</v>
      </c>
      <c r="G60" s="357">
        <v>1.5</v>
      </c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89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17"/>
      <c r="BS60" s="17"/>
      <c r="BT60" s="17"/>
      <c r="BU60" s="17"/>
      <c r="BV60" s="17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</row>
    <row r="61" spans="1:90" x14ac:dyDescent="0.15">
      <c r="A61" s="1"/>
      <c r="B61" s="20"/>
      <c r="C61" s="164"/>
      <c r="D61" s="163"/>
      <c r="E61" s="163"/>
      <c r="F61" s="163"/>
      <c r="G61" s="163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89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17"/>
      <c r="BS61" s="17"/>
      <c r="BT61" s="17"/>
      <c r="BU61" s="17"/>
      <c r="BV61" s="17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</row>
    <row r="62" spans="1:90" x14ac:dyDescent="0.15">
      <c r="A62" s="1"/>
      <c r="B62" s="1" t="s">
        <v>185</v>
      </c>
      <c r="C62" s="164"/>
      <c r="D62" s="2" t="s">
        <v>181</v>
      </c>
      <c r="E62" s="2" t="s">
        <v>182</v>
      </c>
      <c r="F62" s="2" t="s">
        <v>183</v>
      </c>
      <c r="G62" s="2" t="s">
        <v>184</v>
      </c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89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17"/>
      <c r="BS62" s="17"/>
      <c r="BT62" s="17"/>
      <c r="BU62" s="17"/>
      <c r="BV62" s="17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</row>
    <row r="63" spans="1:90" x14ac:dyDescent="0.15">
      <c r="A63" s="1"/>
      <c r="B63" s="20" t="s">
        <v>180</v>
      </c>
      <c r="C63" s="164" t="s">
        <v>158</v>
      </c>
      <c r="D63" s="357">
        <v>0.1</v>
      </c>
      <c r="E63" s="357">
        <v>0.12</v>
      </c>
      <c r="F63" s="357">
        <v>0.15</v>
      </c>
      <c r="G63" s="357">
        <v>0.2</v>
      </c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89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17"/>
      <c r="BS63" s="17"/>
      <c r="BT63" s="17"/>
      <c r="BU63" s="17"/>
      <c r="BV63" s="17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</row>
    <row r="64" spans="1:90" x14ac:dyDescent="0.15">
      <c r="A64" s="1"/>
      <c r="B64" s="20" t="s">
        <v>190</v>
      </c>
      <c r="C64" s="164"/>
      <c r="D64" s="356">
        <v>0.12</v>
      </c>
      <c r="E64" s="356">
        <v>0.12</v>
      </c>
      <c r="F64" s="356">
        <v>0.12</v>
      </c>
      <c r="G64" s="356">
        <v>0.12</v>
      </c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89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17"/>
      <c r="BS64" s="17"/>
      <c r="BT64" s="17"/>
      <c r="BU64" s="17"/>
      <c r="BV64" s="17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</row>
    <row r="65" spans="1:90" x14ac:dyDescent="0.15">
      <c r="A65" s="1"/>
      <c r="B65" s="20" t="s">
        <v>179</v>
      </c>
      <c r="C65" s="164" t="s">
        <v>170</v>
      </c>
      <c r="D65" s="357">
        <v>0</v>
      </c>
      <c r="E65" s="357">
        <v>0</v>
      </c>
      <c r="F65" s="357">
        <v>0</v>
      </c>
      <c r="G65" s="357">
        <v>0</v>
      </c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89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17"/>
      <c r="BS65" s="17"/>
      <c r="BT65" s="17"/>
      <c r="BU65" s="17"/>
      <c r="BV65" s="17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</row>
    <row r="66" spans="1:90" x14ac:dyDescent="0.15">
      <c r="A66" s="1"/>
      <c r="B66" s="20"/>
      <c r="C66" s="164"/>
      <c r="D66" s="163"/>
      <c r="E66" s="163"/>
      <c r="F66" s="163"/>
      <c r="G66" s="163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89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17"/>
      <c r="BS66" s="17"/>
      <c r="BT66" s="17"/>
      <c r="BU66" s="17"/>
      <c r="BV66" s="17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</row>
    <row r="67" spans="1:90" x14ac:dyDescent="0.15">
      <c r="A67" s="1"/>
      <c r="B67" s="1" t="s">
        <v>216</v>
      </c>
      <c r="C67" s="164"/>
      <c r="D67" s="2" t="s">
        <v>181</v>
      </c>
      <c r="E67" s="2" t="s">
        <v>182</v>
      </c>
      <c r="F67" s="2" t="s">
        <v>183</v>
      </c>
      <c r="G67" s="2" t="s">
        <v>184</v>
      </c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89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17"/>
      <c r="BS67" s="17"/>
      <c r="BT67" s="17"/>
      <c r="BU67" s="17"/>
      <c r="BV67" s="17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</row>
    <row r="68" spans="1:90" x14ac:dyDescent="0.15">
      <c r="A68" s="1"/>
      <c r="B68" s="20" t="s">
        <v>180</v>
      </c>
      <c r="C68" s="164" t="s">
        <v>158</v>
      </c>
      <c r="D68" s="357">
        <v>0</v>
      </c>
      <c r="E68" s="357">
        <v>0.06</v>
      </c>
      <c r="F68" s="357">
        <v>7.4999999999999997E-2</v>
      </c>
      <c r="G68" s="357">
        <v>0.1</v>
      </c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89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17"/>
      <c r="BS68" s="17"/>
      <c r="BT68" s="17"/>
      <c r="BU68" s="17"/>
      <c r="BV68" s="17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</row>
    <row r="69" spans="1:90" x14ac:dyDescent="0.15">
      <c r="A69" s="1"/>
      <c r="B69" s="20" t="s">
        <v>190</v>
      </c>
      <c r="C69" s="164"/>
      <c r="D69" s="356">
        <v>0</v>
      </c>
      <c r="E69" s="356">
        <v>0</v>
      </c>
      <c r="F69" s="356">
        <v>0</v>
      </c>
      <c r="G69" s="356">
        <v>0</v>
      </c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89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17"/>
      <c r="BS69" s="17"/>
      <c r="BT69" s="17"/>
      <c r="BU69" s="17"/>
      <c r="BV69" s="17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</row>
    <row r="70" spans="1:90" x14ac:dyDescent="0.15">
      <c r="A70" s="1"/>
      <c r="B70" s="20" t="s">
        <v>179</v>
      </c>
      <c r="C70" s="164" t="s">
        <v>170</v>
      </c>
      <c r="D70" s="357">
        <v>0</v>
      </c>
      <c r="E70" s="357">
        <v>0</v>
      </c>
      <c r="F70" s="357">
        <v>0</v>
      </c>
      <c r="G70" s="357">
        <v>0</v>
      </c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89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17"/>
      <c r="BS70" s="17"/>
      <c r="BT70" s="17"/>
      <c r="BU70" s="17"/>
      <c r="BV70" s="17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</row>
    <row r="71" spans="1:90" x14ac:dyDescent="0.15">
      <c r="A71" s="1"/>
      <c r="B71" s="20"/>
      <c r="C71" s="164"/>
      <c r="D71" s="163"/>
      <c r="E71" s="163"/>
      <c r="F71" s="163"/>
      <c r="G71" s="163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89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17"/>
      <c r="BS71" s="17"/>
      <c r="BT71" s="17"/>
      <c r="BU71" s="17"/>
      <c r="BV71" s="17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</row>
    <row r="72" spans="1:90" x14ac:dyDescent="0.15">
      <c r="A72" s="1"/>
      <c r="B72" s="170"/>
      <c r="C72" s="170"/>
      <c r="D72" s="170"/>
      <c r="E72" s="170"/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170"/>
      <c r="V72" s="170"/>
      <c r="W72" s="170"/>
      <c r="X72" s="344" t="str">
        <f>Beskrivelse!$P$161</f>
        <v>klf rambøll</v>
      </c>
      <c r="Y72" s="154"/>
      <c r="Z72" s="189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17"/>
      <c r="BS72" s="17"/>
      <c r="BT72" s="17"/>
      <c r="BU72" s="17"/>
      <c r="BV72" s="17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</row>
    <row r="73" spans="1:90" x14ac:dyDescent="0.15">
      <c r="A73" s="1"/>
      <c r="B73" s="20"/>
      <c r="C73" s="164"/>
      <c r="D73" s="163"/>
      <c r="E73" s="163"/>
      <c r="F73" s="163"/>
      <c r="G73" s="163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89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17"/>
      <c r="BS73" s="17"/>
      <c r="BT73" s="17"/>
      <c r="BU73" s="17"/>
      <c r="BV73" s="17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</row>
    <row r="74" spans="1:90" x14ac:dyDescent="0.15">
      <c r="A74" s="1"/>
      <c r="B74" s="20"/>
      <c r="C74" s="164"/>
      <c r="D74" s="163"/>
      <c r="E74" s="163"/>
      <c r="F74" s="163"/>
      <c r="G74" s="163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89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17"/>
      <c r="BS74" s="17"/>
      <c r="BT74" s="17"/>
      <c r="BU74" s="17"/>
      <c r="BV74" s="17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</row>
    <row r="75" spans="1:90" x14ac:dyDescent="0.15">
      <c r="A75" s="190"/>
      <c r="B75" s="190"/>
      <c r="C75" s="191"/>
      <c r="D75" s="192"/>
      <c r="E75" s="192"/>
      <c r="F75" s="192"/>
      <c r="G75" s="192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89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17"/>
      <c r="BS75" s="17"/>
      <c r="BT75" s="17"/>
      <c r="BU75" s="17"/>
      <c r="BV75" s="17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</row>
  </sheetData>
  <sheetProtection password="CB7F" sheet="1" objects="1" scenarios="1"/>
  <pageMargins left="0.70866141732283472" right="0.70866141732283472" top="0.55118110236220474" bottom="0.55118110236220474" header="0.31496062992125984" footer="0.31496062992125984"/>
  <pageSetup paperSize="9" scale="76" fitToHeight="2" orientation="landscape" r:id="rId1"/>
  <headerFooter>
    <oddHeader>&amp;LINPUT&amp;CDansk Fjernvarme - Renovering af ledningsanlæg&amp;RSide &amp;P/&amp;N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2</xdr:col>
                    <xdr:colOff>152400</xdr:colOff>
                    <xdr:row>21</xdr:row>
                    <xdr:rowOff>104775</xdr:rowOff>
                  </from>
                  <to>
                    <xdr:col>3</xdr:col>
                    <xdr:colOff>590550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6</xdr:col>
                    <xdr:colOff>85725</xdr:colOff>
                    <xdr:row>21</xdr:row>
                    <xdr:rowOff>104775</xdr:rowOff>
                  </from>
                  <to>
                    <xdr:col>8</xdr:col>
                    <xdr:colOff>66675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2</xdr:col>
                    <xdr:colOff>200025</xdr:colOff>
                    <xdr:row>41</xdr:row>
                    <xdr:rowOff>123825</xdr:rowOff>
                  </from>
                  <to>
                    <xdr:col>4</xdr:col>
                    <xdr:colOff>28575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Drop Down 5">
              <controlPr defaultSize="0" autoLine="0" autoPict="0">
                <anchor moveWithCells="1">
                  <from>
                    <xdr:col>6</xdr:col>
                    <xdr:colOff>47625</xdr:colOff>
                    <xdr:row>41</xdr:row>
                    <xdr:rowOff>123825</xdr:rowOff>
                  </from>
                  <to>
                    <xdr:col>8</xdr:col>
                    <xdr:colOff>28575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Drop Down 6">
              <controlPr defaultSize="0" autoLine="0" autoPict="0">
                <anchor moveWithCells="1">
                  <from>
                    <xdr:col>10</xdr:col>
                    <xdr:colOff>28575</xdr:colOff>
                    <xdr:row>41</xdr:row>
                    <xdr:rowOff>114300</xdr:rowOff>
                  </from>
                  <to>
                    <xdr:col>12</xdr:col>
                    <xdr:colOff>9525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Drop Down 7">
              <controlPr defaultSize="0" autoLine="0" autoPict="0">
                <anchor moveWithCells="1">
                  <from>
                    <xdr:col>2</xdr:col>
                    <xdr:colOff>190500</xdr:colOff>
                    <xdr:row>44</xdr:row>
                    <xdr:rowOff>123825</xdr:rowOff>
                  </from>
                  <to>
                    <xdr:col>4</xdr:col>
                    <xdr:colOff>19050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Drop Down 8">
              <controlPr defaultSize="0" autoLine="0" autoPict="0">
                <anchor moveWithCells="1">
                  <from>
                    <xdr:col>6</xdr:col>
                    <xdr:colOff>57150</xdr:colOff>
                    <xdr:row>39</xdr:row>
                    <xdr:rowOff>123825</xdr:rowOff>
                  </from>
                  <to>
                    <xdr:col>8</xdr:col>
                    <xdr:colOff>38100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Drop Down 10">
              <controlPr defaultSize="0" autoLine="0" autoPict="0">
                <anchor moveWithCells="1">
                  <from>
                    <xdr:col>2</xdr:col>
                    <xdr:colOff>209550</xdr:colOff>
                    <xdr:row>39</xdr:row>
                    <xdr:rowOff>123825</xdr:rowOff>
                  </from>
                  <to>
                    <xdr:col>4</xdr:col>
                    <xdr:colOff>38100</xdr:colOff>
                    <xdr:row>41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N124"/>
  <sheetViews>
    <sheetView workbookViewId="0">
      <selection activeCell="I24" sqref="I24"/>
    </sheetView>
  </sheetViews>
  <sheetFormatPr defaultRowHeight="11.25" x14ac:dyDescent="0.15"/>
  <cols>
    <col min="1" max="1" width="1.625" customWidth="1"/>
    <col min="2" max="21" width="8" customWidth="1"/>
    <col min="22" max="22" width="2.25" customWidth="1"/>
  </cols>
  <sheetData>
    <row r="1" spans="1:28" x14ac:dyDescent="0.15">
      <c r="A1" s="1"/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3"/>
      <c r="X1" s="8"/>
      <c r="Y1" s="8"/>
      <c r="Z1" s="8"/>
      <c r="AA1" s="8"/>
      <c r="AB1" s="8"/>
    </row>
    <row r="2" spans="1:28" ht="12.75" x14ac:dyDescent="0.2">
      <c r="A2" s="1"/>
      <c r="B2" s="4" t="s">
        <v>1</v>
      </c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182"/>
      <c r="W2" s="3"/>
      <c r="X2" s="8"/>
      <c r="Y2" s="8"/>
      <c r="Z2" s="8"/>
      <c r="AA2" s="8"/>
      <c r="AB2" s="8"/>
    </row>
    <row r="3" spans="1:28" ht="12.75" x14ac:dyDescent="0.2">
      <c r="A3" s="1"/>
      <c r="B3" s="9" t="s">
        <v>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86"/>
      <c r="W3" s="3"/>
      <c r="X3" s="8"/>
      <c r="Y3" s="8"/>
      <c r="Z3" s="8"/>
      <c r="AA3" s="8"/>
      <c r="AB3" s="8"/>
    </row>
    <row r="4" spans="1:28" x14ac:dyDescent="0.15">
      <c r="A4" s="1"/>
      <c r="B4" s="13" t="s">
        <v>277</v>
      </c>
      <c r="C4" s="14"/>
      <c r="D4" s="14"/>
      <c r="E4" s="14"/>
      <c r="F4" s="14"/>
      <c r="G4" s="14"/>
      <c r="H4" s="14"/>
      <c r="I4" s="14"/>
      <c r="J4" s="14"/>
      <c r="K4" s="347"/>
      <c r="L4" s="347" t="str">
        <f>Beskrivelse!$P$2</f>
        <v>Version 2015-07-29</v>
      </c>
      <c r="M4" s="14"/>
      <c r="N4" s="14"/>
      <c r="O4" s="14"/>
      <c r="P4" s="14"/>
      <c r="Q4" s="14"/>
      <c r="R4" s="14"/>
      <c r="S4" s="14"/>
      <c r="T4" s="14"/>
      <c r="U4" s="14"/>
      <c r="V4" s="176"/>
      <c r="W4" s="3"/>
      <c r="X4" s="8"/>
      <c r="Y4" s="8"/>
      <c r="Z4" s="8"/>
      <c r="AA4" s="8"/>
      <c r="AB4" s="8"/>
    </row>
    <row r="5" spans="1:28" x14ac:dyDescent="0.15">
      <c r="A5" s="1"/>
      <c r="B5" s="1"/>
      <c r="C5" s="2"/>
      <c r="D5" s="2"/>
      <c r="E5" s="1"/>
      <c r="F5" s="1"/>
      <c r="G5" s="1"/>
      <c r="H5" s="1"/>
      <c r="I5" s="3"/>
      <c r="J5" s="1"/>
      <c r="K5" s="1"/>
      <c r="L5" s="1"/>
      <c r="M5" s="1"/>
      <c r="N5" s="1"/>
      <c r="O5" s="1"/>
      <c r="P5" s="1"/>
      <c r="Q5" s="3"/>
      <c r="R5" s="1"/>
      <c r="S5" s="1"/>
      <c r="T5" s="1"/>
      <c r="U5" s="1"/>
      <c r="V5" s="1"/>
      <c r="W5" s="3"/>
      <c r="X5" s="8"/>
      <c r="Y5" s="8"/>
      <c r="Z5" s="8"/>
      <c r="AA5" s="8"/>
      <c r="AB5" s="8"/>
    </row>
    <row r="6" spans="1:28" x14ac:dyDescent="0.15">
      <c r="A6" s="1"/>
      <c r="B6" s="170" t="str">
        <f>"A. Indgreb: "&amp;Projekt!$B$44</f>
        <v>A. Indgreb: Rør-udskiftning</v>
      </c>
      <c r="C6" s="171"/>
      <c r="D6" s="171"/>
      <c r="E6" s="171"/>
      <c r="F6" s="171"/>
      <c r="G6" s="171"/>
      <c r="H6" s="171"/>
      <c r="I6" s="3"/>
      <c r="J6" s="170" t="str">
        <f>"B. Sammenligning: "&amp;Alt!$B$44</f>
        <v>B. Sammenligning: Ingen indgreb</v>
      </c>
      <c r="K6" s="171"/>
      <c r="L6" s="171"/>
      <c r="M6" s="171"/>
      <c r="N6" s="171"/>
      <c r="O6" s="171"/>
      <c r="P6" s="171"/>
      <c r="Q6" s="3"/>
      <c r="R6" s="194" t="s">
        <v>318</v>
      </c>
      <c r="S6" s="194"/>
      <c r="T6" s="194"/>
      <c r="U6" s="171"/>
      <c r="V6" s="171"/>
      <c r="W6" s="3"/>
      <c r="X6" s="8"/>
      <c r="Y6" s="8"/>
      <c r="Z6" s="8"/>
      <c r="AA6" s="8"/>
      <c r="AB6" s="8"/>
    </row>
    <row r="7" spans="1:28" x14ac:dyDescent="0.15">
      <c r="A7" s="1"/>
      <c r="B7" s="306" t="str">
        <f>IF(Index3=1,"Kun gadenet mufferenoveres","")</f>
        <v/>
      </c>
      <c r="C7" s="2"/>
      <c r="D7" s="2"/>
      <c r="E7" s="2"/>
      <c r="F7" s="2"/>
      <c r="G7" s="2"/>
      <c r="H7" s="2"/>
      <c r="I7" s="3"/>
      <c r="J7" s="322" t="str">
        <f>IF(Index6Flag=1,"Kun gadenet mufferenoveres","")</f>
        <v/>
      </c>
      <c r="K7" s="2"/>
      <c r="L7" s="2"/>
      <c r="M7" s="2"/>
      <c r="N7" s="2"/>
      <c r="O7" s="2"/>
      <c r="P7" s="2"/>
      <c r="Q7" s="3"/>
      <c r="R7" s="1"/>
      <c r="S7" s="1"/>
      <c r="T7" s="1"/>
      <c r="U7" s="1"/>
      <c r="V7" s="1"/>
      <c r="W7" s="3"/>
      <c r="X7" s="8"/>
      <c r="Y7" s="8"/>
      <c r="Z7" s="8"/>
      <c r="AA7" s="8"/>
      <c r="AB7" s="8"/>
    </row>
    <row r="8" spans="1:28" x14ac:dyDescent="0.15">
      <c r="A8" s="1"/>
      <c r="B8" s="171" t="s">
        <v>224</v>
      </c>
      <c r="C8" s="171" t="s">
        <v>222</v>
      </c>
      <c r="D8" s="171" t="s">
        <v>225</v>
      </c>
      <c r="E8" s="171" t="s">
        <v>227</v>
      </c>
      <c r="F8" s="171" t="s">
        <v>229</v>
      </c>
      <c r="G8" s="171" t="s">
        <v>11</v>
      </c>
      <c r="H8" s="309" t="s">
        <v>322</v>
      </c>
      <c r="I8" s="3"/>
      <c r="J8" s="171" t="s">
        <v>224</v>
      </c>
      <c r="K8" s="171" t="s">
        <v>222</v>
      </c>
      <c r="L8" s="171" t="s">
        <v>225</v>
      </c>
      <c r="M8" s="171" t="s">
        <v>227</v>
      </c>
      <c r="N8" s="171" t="s">
        <v>229</v>
      </c>
      <c r="O8" s="171" t="s">
        <v>11</v>
      </c>
      <c r="P8" s="309" t="s">
        <v>322</v>
      </c>
      <c r="Q8" s="3"/>
      <c r="R8" s="171" t="s">
        <v>224</v>
      </c>
      <c r="S8" s="171" t="s">
        <v>325</v>
      </c>
      <c r="T8" s="309" t="s">
        <v>322</v>
      </c>
      <c r="U8" s="309" t="s">
        <v>315</v>
      </c>
      <c r="V8" s="1"/>
      <c r="W8" s="3"/>
      <c r="X8" s="8"/>
      <c r="Y8" s="8"/>
      <c r="Z8" s="8"/>
      <c r="AA8" s="8"/>
      <c r="AB8" s="8"/>
    </row>
    <row r="9" spans="1:28" x14ac:dyDescent="0.15">
      <c r="A9" s="1"/>
      <c r="B9" s="171"/>
      <c r="C9" s="171" t="s">
        <v>223</v>
      </c>
      <c r="D9" s="171" t="s">
        <v>226</v>
      </c>
      <c r="E9" s="171" t="s">
        <v>228</v>
      </c>
      <c r="F9" s="171" t="s">
        <v>230</v>
      </c>
      <c r="G9" s="171" t="s">
        <v>324</v>
      </c>
      <c r="H9" s="309" t="s">
        <v>323</v>
      </c>
      <c r="I9" s="3"/>
      <c r="J9" s="171"/>
      <c r="K9" s="171" t="s">
        <v>223</v>
      </c>
      <c r="L9" s="171" t="s">
        <v>226</v>
      </c>
      <c r="M9" s="171" t="s">
        <v>228</v>
      </c>
      <c r="N9" s="171" t="s">
        <v>230</v>
      </c>
      <c r="O9" s="171" t="s">
        <v>324</v>
      </c>
      <c r="P9" s="309" t="s">
        <v>323</v>
      </c>
      <c r="Q9" s="3"/>
      <c r="R9" s="171"/>
      <c r="S9" s="171" t="s">
        <v>324</v>
      </c>
      <c r="T9" s="309" t="s">
        <v>323</v>
      </c>
      <c r="U9" s="309" t="s">
        <v>316</v>
      </c>
      <c r="V9" s="1"/>
      <c r="W9" s="3"/>
      <c r="X9" s="8"/>
      <c r="Y9" s="8"/>
      <c r="Z9" s="8"/>
      <c r="AA9" s="8"/>
      <c r="AB9" s="8"/>
    </row>
    <row r="10" spans="1:28" x14ac:dyDescent="0.15">
      <c r="A10" s="1"/>
      <c r="B10" s="171"/>
      <c r="C10" s="171" t="s">
        <v>99</v>
      </c>
      <c r="D10" s="171" t="s">
        <v>99</v>
      </c>
      <c r="E10" s="171" t="s">
        <v>99</v>
      </c>
      <c r="F10" s="171" t="s">
        <v>99</v>
      </c>
      <c r="G10" s="171" t="s">
        <v>99</v>
      </c>
      <c r="H10" s="309" t="s">
        <v>99</v>
      </c>
      <c r="I10" s="3"/>
      <c r="J10" s="171"/>
      <c r="K10" s="171" t="s">
        <v>99</v>
      </c>
      <c r="L10" s="171" t="s">
        <v>99</v>
      </c>
      <c r="M10" s="171" t="s">
        <v>99</v>
      </c>
      <c r="N10" s="171" t="s">
        <v>99</v>
      </c>
      <c r="O10" s="171" t="s">
        <v>99</v>
      </c>
      <c r="P10" s="309" t="s">
        <v>99</v>
      </c>
      <c r="Q10" s="3"/>
      <c r="R10" s="171"/>
      <c r="S10" s="171" t="s">
        <v>99</v>
      </c>
      <c r="T10" s="309" t="s">
        <v>99</v>
      </c>
      <c r="U10" s="309" t="s">
        <v>99</v>
      </c>
      <c r="V10" s="1"/>
      <c r="W10" s="3"/>
      <c r="X10" s="8"/>
      <c r="Y10" s="8"/>
      <c r="Z10" s="8"/>
      <c r="AA10" s="8"/>
      <c r="AB10" s="8"/>
    </row>
    <row r="11" spans="1:28" x14ac:dyDescent="0.15">
      <c r="A11" s="1"/>
      <c r="B11" s="2"/>
      <c r="C11" s="156"/>
      <c r="D11" s="156"/>
      <c r="E11" s="156"/>
      <c r="F11" s="156"/>
      <c r="G11" s="156"/>
      <c r="H11" s="156"/>
      <c r="I11" s="135"/>
      <c r="J11" s="2"/>
      <c r="K11" s="156"/>
      <c r="L11" s="156"/>
      <c r="M11" s="156"/>
      <c r="N11" s="156"/>
      <c r="O11" s="156"/>
      <c r="P11" s="156"/>
      <c r="Q11" s="315"/>
      <c r="R11" s="2"/>
      <c r="S11" s="1"/>
      <c r="T11" s="1"/>
      <c r="U11" s="1"/>
      <c r="V11" s="1"/>
      <c r="W11" s="3"/>
      <c r="X11" s="8"/>
      <c r="Y11" s="8"/>
      <c r="Z11" s="8"/>
      <c r="AA11" s="8"/>
      <c r="AB11" s="8"/>
    </row>
    <row r="12" spans="1:28" x14ac:dyDescent="0.15">
      <c r="A12" s="1"/>
      <c r="B12" s="156">
        <f>Projekt!$C10</f>
        <v>0</v>
      </c>
      <c r="C12" s="156">
        <f>Projekt!$F46</f>
        <v>4000</v>
      </c>
      <c r="D12" s="156">
        <f>Projekt!$F114</f>
        <v>0</v>
      </c>
      <c r="E12" s="156">
        <f>Projekt!$F184</f>
        <v>84.707026499923842</v>
      </c>
      <c r="F12" s="156">
        <f>Projekt!$F252</f>
        <v>0</v>
      </c>
      <c r="G12" s="156">
        <f>C12+D12+E12+F12</f>
        <v>4084.7070264999238</v>
      </c>
      <c r="H12" s="156">
        <f>G12/(1+Input!$D$9)^$B12</f>
        <v>4084.7070264999238</v>
      </c>
      <c r="I12" s="315"/>
      <c r="J12" s="156">
        <f>Alt!$C10</f>
        <v>0</v>
      </c>
      <c r="K12" s="156">
        <f>Alt!$F46</f>
        <v>0</v>
      </c>
      <c r="L12" s="156">
        <f>Alt!$F114</f>
        <v>30</v>
      </c>
      <c r="M12" s="156">
        <f>Alt!$F184</f>
        <v>267.65654399999994</v>
      </c>
      <c r="N12" s="156">
        <f>Alt!$F252</f>
        <v>91.419767441860472</v>
      </c>
      <c r="O12" s="156">
        <f>K12+L12+M12+N12</f>
        <v>389.07631144186041</v>
      </c>
      <c r="P12" s="156">
        <f>O12/(1+Input!$D$9)^$B12</f>
        <v>389.07631144186041</v>
      </c>
      <c r="Q12" s="315"/>
      <c r="R12" s="156">
        <f>J12</f>
        <v>0</v>
      </c>
      <c r="S12" s="156">
        <f t="shared" ref="S12:S42" si="0">O12-G12</f>
        <v>-3695.6307150580633</v>
      </c>
      <c r="T12" s="156">
        <f>P12-H12</f>
        <v>-3695.6307150580633</v>
      </c>
      <c r="U12" s="156">
        <f>T12+U11</f>
        <v>-3695.6307150580633</v>
      </c>
      <c r="V12" s="308">
        <f>IF(AND(U11&lt;0,U12&gt;0),B12-Input!$D$48,0)</f>
        <v>0</v>
      </c>
      <c r="W12" s="319"/>
      <c r="X12" s="8"/>
      <c r="Y12" s="8"/>
      <c r="Z12" s="8"/>
      <c r="AA12" s="8"/>
      <c r="AB12" s="8"/>
    </row>
    <row r="13" spans="1:28" x14ac:dyDescent="0.15">
      <c r="A13" s="1"/>
      <c r="B13" s="156">
        <f>Projekt!$C11</f>
        <v>1</v>
      </c>
      <c r="C13" s="156">
        <f>Projekt!$F47</f>
        <v>0</v>
      </c>
      <c r="D13" s="156">
        <f>Projekt!$F115</f>
        <v>0.18089999999999995</v>
      </c>
      <c r="E13" s="156">
        <f>Projekt!$F185</f>
        <v>85.412918387423204</v>
      </c>
      <c r="F13" s="156">
        <f>Projekt!$F253</f>
        <v>0</v>
      </c>
      <c r="G13" s="156">
        <f t="shared" ref="G13:G42" si="1">C13+D13+E13+F13</f>
        <v>85.593818387423198</v>
      </c>
      <c r="H13" s="156">
        <f>G13/(1+Input!$D$9)^$B13</f>
        <v>85.593818387423198</v>
      </c>
      <c r="I13" s="315"/>
      <c r="J13" s="156">
        <f>Alt!$C11</f>
        <v>1</v>
      </c>
      <c r="K13" s="156">
        <f>Alt!$F47</f>
        <v>0</v>
      </c>
      <c r="L13" s="156">
        <f>Alt!$F115</f>
        <v>31.657499999999999</v>
      </c>
      <c r="M13" s="156">
        <f>Alt!$F185</f>
        <v>269.88701519999995</v>
      </c>
      <c r="N13" s="156">
        <f>Alt!$F253</f>
        <v>93.9321558139535</v>
      </c>
      <c r="O13" s="156">
        <f t="shared" ref="O13:O42" si="2">K13+L13+M13+N13</f>
        <v>395.47667101395348</v>
      </c>
      <c r="P13" s="156">
        <f>O13/(1+Input!$D$9)^$B13</f>
        <v>395.47667101395348</v>
      </c>
      <c r="Q13" s="315"/>
      <c r="R13" s="156">
        <f t="shared" ref="R13:R42" si="3">J13</f>
        <v>1</v>
      </c>
      <c r="S13" s="156">
        <f t="shared" si="0"/>
        <v>309.88285262653028</v>
      </c>
      <c r="T13" s="156">
        <f>P13-H13</f>
        <v>309.88285262653028</v>
      </c>
      <c r="U13" s="156">
        <f>T13+U12</f>
        <v>-3385.7478624315331</v>
      </c>
      <c r="V13" s="308">
        <f>IF(AND(U12&lt;0,U13&gt;0),B13-Input!$D$48,0)</f>
        <v>0</v>
      </c>
      <c r="W13" s="319"/>
      <c r="X13" s="8"/>
      <c r="Y13" s="8"/>
      <c r="Z13" s="8"/>
      <c r="AA13" s="8"/>
      <c r="AB13" s="8"/>
    </row>
    <row r="14" spans="1:28" x14ac:dyDescent="0.15">
      <c r="A14" s="1"/>
      <c r="B14" s="156">
        <f>Projekt!$C12</f>
        <v>2</v>
      </c>
      <c r="C14" s="156">
        <f>Projekt!$F48</f>
        <v>0</v>
      </c>
      <c r="D14" s="156">
        <f>Projekt!$F116</f>
        <v>0.36359999999999992</v>
      </c>
      <c r="E14" s="156">
        <f>Projekt!$F186</f>
        <v>86.118810274922566</v>
      </c>
      <c r="F14" s="156">
        <f>Projekt!$F254</f>
        <v>0</v>
      </c>
      <c r="G14" s="156">
        <f t="shared" si="1"/>
        <v>86.482410274922572</v>
      </c>
      <c r="H14" s="156">
        <f>G14/(1+Input!$D$9)^$B14</f>
        <v>86.482410274922572</v>
      </c>
      <c r="I14" s="315"/>
      <c r="J14" s="156">
        <f>Alt!$C12</f>
        <v>2</v>
      </c>
      <c r="K14" s="156">
        <f>Alt!$F48</f>
        <v>0</v>
      </c>
      <c r="L14" s="156">
        <f>Alt!$F116</f>
        <v>33.33</v>
      </c>
      <c r="M14" s="156">
        <f>Alt!$F186</f>
        <v>272.11748639999996</v>
      </c>
      <c r="N14" s="156">
        <f>Alt!$F254</f>
        <v>96.47136744186048</v>
      </c>
      <c r="O14" s="156">
        <f t="shared" si="2"/>
        <v>401.91885384186043</v>
      </c>
      <c r="P14" s="156">
        <f>O14/(1+Input!$D$9)^$B14</f>
        <v>401.91885384186043</v>
      </c>
      <c r="Q14" s="315"/>
      <c r="R14" s="156">
        <f t="shared" si="3"/>
        <v>2</v>
      </c>
      <c r="S14" s="156">
        <f t="shared" si="0"/>
        <v>315.43644356693784</v>
      </c>
      <c r="T14" s="156">
        <f t="shared" ref="T14:T42" si="4">P14-H14</f>
        <v>315.43644356693784</v>
      </c>
      <c r="U14" s="156">
        <f t="shared" ref="U14:U42" si="5">T14+U13</f>
        <v>-3070.3114188645955</v>
      </c>
      <c r="V14" s="308">
        <f>IF(AND(U13&lt;0,U14&gt;0),B14-Input!$D$48,0)</f>
        <v>0</v>
      </c>
      <c r="W14" s="319"/>
      <c r="X14" s="8"/>
      <c r="Y14" s="8"/>
      <c r="Z14" s="8"/>
      <c r="AA14" s="8"/>
      <c r="AB14" s="8"/>
    </row>
    <row r="15" spans="1:28" x14ac:dyDescent="0.15">
      <c r="A15" s="1"/>
      <c r="B15" s="156">
        <f>Projekt!$C13</f>
        <v>3</v>
      </c>
      <c r="C15" s="156">
        <f>Projekt!$F49</f>
        <v>0</v>
      </c>
      <c r="D15" s="156">
        <f>Projekt!$F117</f>
        <v>0.54809999999999992</v>
      </c>
      <c r="E15" s="156">
        <f>Projekt!$F187</f>
        <v>86.824702162421943</v>
      </c>
      <c r="F15" s="156">
        <f>Projekt!$F255</f>
        <v>0</v>
      </c>
      <c r="G15" s="156">
        <f t="shared" si="1"/>
        <v>87.372802162421948</v>
      </c>
      <c r="H15" s="156">
        <f>G15/(1+Input!$D$9)^$B15</f>
        <v>87.372802162421948</v>
      </c>
      <c r="I15" s="315"/>
      <c r="J15" s="156">
        <f>Alt!$C13</f>
        <v>3</v>
      </c>
      <c r="K15" s="156">
        <f>Alt!$F49</f>
        <v>0</v>
      </c>
      <c r="L15" s="156">
        <f>Alt!$F117</f>
        <v>35.017499999999998</v>
      </c>
      <c r="M15" s="156">
        <f>Alt!$F187</f>
        <v>274.34795759999997</v>
      </c>
      <c r="N15" s="156">
        <f>Alt!$F255</f>
        <v>99.037402325581411</v>
      </c>
      <c r="O15" s="156">
        <f t="shared" si="2"/>
        <v>408.40285992558137</v>
      </c>
      <c r="P15" s="156">
        <f>O15/(1+Input!$D$9)^$B15</f>
        <v>408.40285992558137</v>
      </c>
      <c r="Q15" s="315"/>
      <c r="R15" s="156">
        <f t="shared" si="3"/>
        <v>3</v>
      </c>
      <c r="S15" s="156">
        <f t="shared" si="0"/>
        <v>321.03005776315945</v>
      </c>
      <c r="T15" s="156">
        <f t="shared" si="4"/>
        <v>321.03005776315945</v>
      </c>
      <c r="U15" s="156">
        <f t="shared" si="5"/>
        <v>-2749.2813611014362</v>
      </c>
      <c r="V15" s="308">
        <f>IF(AND(U14&lt;0,U15&gt;0),B15-Input!$D$48,0)</f>
        <v>0</v>
      </c>
      <c r="W15" s="319"/>
      <c r="X15" s="8"/>
      <c r="Y15" s="8"/>
      <c r="Z15" s="8"/>
      <c r="AA15" s="8"/>
      <c r="AB15" s="8"/>
    </row>
    <row r="16" spans="1:28" x14ac:dyDescent="0.15">
      <c r="A16" s="1"/>
      <c r="B16" s="156">
        <f>Projekt!$C14</f>
        <v>4</v>
      </c>
      <c r="C16" s="156">
        <f>Projekt!$F50</f>
        <v>0</v>
      </c>
      <c r="D16" s="156">
        <f>Projekt!$F118</f>
        <v>0.73439999999999972</v>
      </c>
      <c r="E16" s="156">
        <f>Projekt!$F188</f>
        <v>87.530594049921305</v>
      </c>
      <c r="F16" s="156">
        <f>Projekt!$F256</f>
        <v>0</v>
      </c>
      <c r="G16" s="156">
        <f t="shared" si="1"/>
        <v>88.264994049921299</v>
      </c>
      <c r="H16" s="156">
        <f>G16/(1+Input!$D$9)^$B16</f>
        <v>88.264994049921299</v>
      </c>
      <c r="I16" s="315"/>
      <c r="J16" s="156">
        <f>Alt!$C14</f>
        <v>4</v>
      </c>
      <c r="K16" s="156">
        <f>Alt!$F50</f>
        <v>0</v>
      </c>
      <c r="L16" s="156">
        <f>Alt!$F118</f>
        <v>36.719999999999985</v>
      </c>
      <c r="M16" s="156">
        <f>Alt!$F188</f>
        <v>276.57842879999998</v>
      </c>
      <c r="N16" s="156">
        <f>Alt!$F256</f>
        <v>101.63026046511631</v>
      </c>
      <c r="O16" s="156">
        <f t="shared" si="2"/>
        <v>414.92868926511625</v>
      </c>
      <c r="P16" s="156">
        <f>O16/(1+Input!$D$9)^$B16</f>
        <v>414.92868926511625</v>
      </c>
      <c r="Q16" s="315"/>
      <c r="R16" s="156">
        <f t="shared" si="3"/>
        <v>4</v>
      </c>
      <c r="S16" s="156">
        <f t="shared" si="0"/>
        <v>326.66369521519493</v>
      </c>
      <c r="T16" s="156">
        <f t="shared" si="4"/>
        <v>326.66369521519493</v>
      </c>
      <c r="U16" s="156">
        <f t="shared" si="5"/>
        <v>-2422.6176658862414</v>
      </c>
      <c r="V16" s="308">
        <f>IF(AND(U15&lt;0,U16&gt;0),B16-Input!$D$48,0)</f>
        <v>0</v>
      </c>
      <c r="W16" s="319"/>
      <c r="X16" s="8"/>
      <c r="Y16" s="8"/>
      <c r="Z16" s="8"/>
      <c r="AA16" s="8"/>
      <c r="AB16" s="8"/>
    </row>
    <row r="17" spans="1:28" x14ac:dyDescent="0.15">
      <c r="A17" s="1"/>
      <c r="B17" s="156">
        <f>Projekt!$C15</f>
        <v>5</v>
      </c>
      <c r="C17" s="156">
        <f>Projekt!$F51</f>
        <v>0</v>
      </c>
      <c r="D17" s="156">
        <f>Projekt!$F119</f>
        <v>0.92249999999999954</v>
      </c>
      <c r="E17" s="156">
        <f>Projekt!$F189</f>
        <v>88.236485937420667</v>
      </c>
      <c r="F17" s="156">
        <f>Projekt!$F257</f>
        <v>0</v>
      </c>
      <c r="G17" s="156">
        <f t="shared" si="1"/>
        <v>89.158985937420667</v>
      </c>
      <c r="H17" s="156">
        <f>G17/(1+Input!$D$9)^$B17</f>
        <v>89.158985937420667</v>
      </c>
      <c r="I17" s="315"/>
      <c r="J17" s="156">
        <f>Alt!$C15</f>
        <v>5</v>
      </c>
      <c r="K17" s="156">
        <f>Alt!$F51</f>
        <v>0</v>
      </c>
      <c r="L17" s="156">
        <f>Alt!$F119</f>
        <v>38.437499999999986</v>
      </c>
      <c r="M17" s="156">
        <f>Alt!$F189</f>
        <v>278.80889999999999</v>
      </c>
      <c r="N17" s="156">
        <f>Alt!$F257</f>
        <v>104.24994186046514</v>
      </c>
      <c r="O17" s="156">
        <f t="shared" si="2"/>
        <v>421.49634186046512</v>
      </c>
      <c r="P17" s="156">
        <f>O17/(1+Input!$D$9)^$B17</f>
        <v>421.49634186046512</v>
      </c>
      <c r="Q17" s="315"/>
      <c r="R17" s="156">
        <f t="shared" si="3"/>
        <v>5</v>
      </c>
      <c r="S17" s="156">
        <f t="shared" si="0"/>
        <v>332.33735592304447</v>
      </c>
      <c r="T17" s="156">
        <f t="shared" si="4"/>
        <v>332.33735592304447</v>
      </c>
      <c r="U17" s="156">
        <f t="shared" si="5"/>
        <v>-2090.2803099631969</v>
      </c>
      <c r="V17" s="308">
        <f>IF(AND(U16&lt;0,U17&gt;0),B17-Input!$D$48,0)</f>
        <v>0</v>
      </c>
      <c r="W17" s="319"/>
      <c r="X17" s="8"/>
      <c r="Y17" s="8"/>
      <c r="Z17" s="8"/>
      <c r="AA17" s="8"/>
      <c r="AB17" s="8"/>
    </row>
    <row r="18" spans="1:28" x14ac:dyDescent="0.15">
      <c r="A18" s="1"/>
      <c r="B18" s="156">
        <f>Projekt!$C16</f>
        <v>6</v>
      </c>
      <c r="C18" s="156">
        <f>Projekt!$F52</f>
        <v>0</v>
      </c>
      <c r="D18" s="156">
        <f>Projekt!$F120</f>
        <v>1.1123999999999992</v>
      </c>
      <c r="E18" s="156">
        <f>Projekt!$F190</f>
        <v>88.94237782492003</v>
      </c>
      <c r="F18" s="156">
        <f>Projekt!$F258</f>
        <v>0</v>
      </c>
      <c r="G18" s="156">
        <f t="shared" si="1"/>
        <v>90.054777824920023</v>
      </c>
      <c r="H18" s="156">
        <f>G18/(1+Input!$D$9)^$B18</f>
        <v>90.054777824920023</v>
      </c>
      <c r="I18" s="315"/>
      <c r="J18" s="156">
        <f>Alt!$C16</f>
        <v>6</v>
      </c>
      <c r="K18" s="156">
        <f>Alt!$F52</f>
        <v>0</v>
      </c>
      <c r="L18" s="156">
        <f>Alt!$F120</f>
        <v>40.169999999999987</v>
      </c>
      <c r="M18" s="156">
        <f>Alt!$F190</f>
        <v>281.03937120000001</v>
      </c>
      <c r="N18" s="156">
        <f>Alt!$F258</f>
        <v>106.89644651162793</v>
      </c>
      <c r="O18" s="156">
        <f t="shared" si="2"/>
        <v>428.10581771162788</v>
      </c>
      <c r="P18" s="156">
        <f>O18/(1+Input!$D$9)^$B18</f>
        <v>428.10581771162788</v>
      </c>
      <c r="Q18" s="315"/>
      <c r="R18" s="156">
        <f t="shared" si="3"/>
        <v>6</v>
      </c>
      <c r="S18" s="156">
        <f t="shared" si="0"/>
        <v>338.05103988670783</v>
      </c>
      <c r="T18" s="156">
        <f t="shared" si="4"/>
        <v>338.05103988670783</v>
      </c>
      <c r="U18" s="156">
        <f t="shared" si="5"/>
        <v>-1752.2292700764892</v>
      </c>
      <c r="V18" s="308">
        <f>IF(AND(U17&lt;0,U18&gt;0),B18-Input!$D$48,0)</f>
        <v>0</v>
      </c>
      <c r="W18" s="319"/>
      <c r="X18" s="8"/>
      <c r="Y18" s="8"/>
      <c r="Z18" s="8"/>
      <c r="AA18" s="8"/>
      <c r="AB18" s="8"/>
    </row>
    <row r="19" spans="1:28" x14ac:dyDescent="0.15">
      <c r="A19" s="1"/>
      <c r="B19" s="156">
        <f>Projekt!$C17</f>
        <v>7</v>
      </c>
      <c r="C19" s="156">
        <f>Projekt!$F53</f>
        <v>0</v>
      </c>
      <c r="D19" s="156">
        <f>Projekt!$F121</f>
        <v>1.3040999999999991</v>
      </c>
      <c r="E19" s="156">
        <f>Projekt!$F191</f>
        <v>89.648269712419392</v>
      </c>
      <c r="F19" s="156">
        <f>Projekt!$F259</f>
        <v>0</v>
      </c>
      <c r="G19" s="156">
        <f t="shared" si="1"/>
        <v>90.952369712419397</v>
      </c>
      <c r="H19" s="156">
        <f>G19/(1+Input!$D$9)^$B19</f>
        <v>90.952369712419397</v>
      </c>
      <c r="I19" s="315"/>
      <c r="J19" s="156">
        <f>Alt!$C17</f>
        <v>7</v>
      </c>
      <c r="K19" s="156">
        <f>Alt!$F53</f>
        <v>0</v>
      </c>
      <c r="L19" s="156">
        <f>Alt!$F121</f>
        <v>41.917499999999976</v>
      </c>
      <c r="M19" s="156">
        <f>Alt!$F191</f>
        <v>283.26984239999996</v>
      </c>
      <c r="N19" s="156">
        <f>Alt!$F259</f>
        <v>109.56977441860467</v>
      </c>
      <c r="O19" s="156">
        <f t="shared" si="2"/>
        <v>434.75711681860457</v>
      </c>
      <c r="P19" s="156">
        <f>O19/(1+Input!$D$9)^$B19</f>
        <v>434.75711681860457</v>
      </c>
      <c r="Q19" s="315"/>
      <c r="R19" s="156">
        <f t="shared" si="3"/>
        <v>7</v>
      </c>
      <c r="S19" s="156">
        <f t="shared" si="0"/>
        <v>343.80474710618518</v>
      </c>
      <c r="T19" s="156">
        <f t="shared" si="4"/>
        <v>343.80474710618518</v>
      </c>
      <c r="U19" s="156">
        <f t="shared" si="5"/>
        <v>-1408.424522970304</v>
      </c>
      <c r="V19" s="308">
        <f>IF(AND(U18&lt;0,U19&gt;0),B19-Input!$D$48,0)</f>
        <v>0</v>
      </c>
      <c r="W19" s="319"/>
      <c r="X19" s="8"/>
      <c r="Y19" s="8"/>
      <c r="Z19" s="8"/>
      <c r="AA19" s="8"/>
      <c r="AB19" s="8"/>
    </row>
    <row r="20" spans="1:28" x14ac:dyDescent="0.15">
      <c r="A20" s="1"/>
      <c r="B20" s="156">
        <f>Projekt!$C18</f>
        <v>8</v>
      </c>
      <c r="C20" s="156">
        <f>Projekt!$F54</f>
        <v>0</v>
      </c>
      <c r="D20" s="156">
        <f>Projekt!$F122</f>
        <v>1.4975999999999985</v>
      </c>
      <c r="E20" s="156">
        <f>Projekt!$F192</f>
        <v>90.354161599918754</v>
      </c>
      <c r="F20" s="156">
        <f>Projekt!$F260</f>
        <v>0</v>
      </c>
      <c r="G20" s="156">
        <f t="shared" si="1"/>
        <v>91.851761599918746</v>
      </c>
      <c r="H20" s="156">
        <f>G20/(1+Input!$D$9)^$B20</f>
        <v>91.851761599918746</v>
      </c>
      <c r="I20" s="315"/>
      <c r="J20" s="156">
        <f>Alt!$C18</f>
        <v>8</v>
      </c>
      <c r="K20" s="156">
        <f>Alt!$F54</f>
        <v>0</v>
      </c>
      <c r="L20" s="156">
        <f>Alt!$F122</f>
        <v>43.679999999999978</v>
      </c>
      <c r="M20" s="156">
        <f>Alt!$F192</f>
        <v>285.50031359999997</v>
      </c>
      <c r="N20" s="156">
        <f>Alt!$F260</f>
        <v>112.26992558139537</v>
      </c>
      <c r="O20" s="156">
        <f t="shared" si="2"/>
        <v>441.45023918139532</v>
      </c>
      <c r="P20" s="156">
        <f>O20/(1+Input!$D$9)^$B20</f>
        <v>441.45023918139532</v>
      </c>
      <c r="Q20" s="315"/>
      <c r="R20" s="156">
        <f t="shared" si="3"/>
        <v>8</v>
      </c>
      <c r="S20" s="156">
        <f t="shared" si="0"/>
        <v>349.59847758147657</v>
      </c>
      <c r="T20" s="156">
        <f t="shared" si="4"/>
        <v>349.59847758147657</v>
      </c>
      <c r="U20" s="156">
        <f t="shared" si="5"/>
        <v>-1058.8260453888274</v>
      </c>
      <c r="V20" s="308">
        <f>IF(AND(U19&lt;0,U20&gt;0),B20-Input!$D$48,0)</f>
        <v>0</v>
      </c>
      <c r="W20" s="319"/>
      <c r="X20" s="8"/>
      <c r="Y20" s="8"/>
      <c r="Z20" s="8"/>
      <c r="AA20" s="8"/>
      <c r="AB20" s="8"/>
    </row>
    <row r="21" spans="1:28" x14ac:dyDescent="0.15">
      <c r="A21" s="1"/>
      <c r="B21" s="156">
        <f>Projekt!$C19</f>
        <v>9</v>
      </c>
      <c r="C21" s="156">
        <f>Projekt!$F55</f>
        <v>0</v>
      </c>
      <c r="D21" s="156">
        <f>Projekt!$F123</f>
        <v>1.6928999999999981</v>
      </c>
      <c r="E21" s="156">
        <f>Projekt!$F193</f>
        <v>91.060053487418116</v>
      </c>
      <c r="F21" s="156">
        <f>Projekt!$F261</f>
        <v>0</v>
      </c>
      <c r="G21" s="156">
        <f t="shared" si="1"/>
        <v>92.752953487418111</v>
      </c>
      <c r="H21" s="156">
        <f>G21/(1+Input!$D$9)^$B21</f>
        <v>92.752953487418111</v>
      </c>
      <c r="I21" s="315"/>
      <c r="J21" s="156">
        <f>Alt!$C19</f>
        <v>9</v>
      </c>
      <c r="K21" s="156">
        <f>Alt!$F55</f>
        <v>0</v>
      </c>
      <c r="L21" s="156">
        <f>Alt!$F123</f>
        <v>45.457499999999968</v>
      </c>
      <c r="M21" s="156">
        <f>Alt!$F193</f>
        <v>287.73078479999992</v>
      </c>
      <c r="N21" s="156">
        <f>Alt!$F261</f>
        <v>114.99690000000001</v>
      </c>
      <c r="O21" s="156">
        <f t="shared" si="2"/>
        <v>448.18518479999989</v>
      </c>
      <c r="P21" s="156">
        <f>O21/(1+Input!$D$9)^$B21</f>
        <v>448.18518479999989</v>
      </c>
      <c r="Q21" s="315"/>
      <c r="R21" s="156">
        <f t="shared" si="3"/>
        <v>9</v>
      </c>
      <c r="S21" s="156">
        <f t="shared" si="0"/>
        <v>355.43223131258179</v>
      </c>
      <c r="T21" s="156">
        <f t="shared" si="4"/>
        <v>355.43223131258179</v>
      </c>
      <c r="U21" s="156">
        <f t="shared" si="5"/>
        <v>-703.39381407624569</v>
      </c>
      <c r="V21" s="308">
        <f>IF(AND(U20&lt;0,U21&gt;0),B21-Input!$D$48,0)</f>
        <v>0</v>
      </c>
      <c r="W21" s="319"/>
      <c r="X21" s="8"/>
      <c r="Y21" s="8"/>
      <c r="Z21" s="8"/>
      <c r="AA21" s="8"/>
      <c r="AB21" s="8"/>
    </row>
    <row r="22" spans="1:28" x14ac:dyDescent="0.15">
      <c r="A22" s="1"/>
      <c r="B22" s="156">
        <f>Projekt!$C20</f>
        <v>10</v>
      </c>
      <c r="C22" s="156">
        <f>Projekt!$F56</f>
        <v>0</v>
      </c>
      <c r="D22" s="156">
        <f>Projekt!$F124</f>
        <v>1.8900000000000001</v>
      </c>
      <c r="E22" s="156">
        <f>Projekt!$F194</f>
        <v>91.765945374917493</v>
      </c>
      <c r="F22" s="156">
        <f>Projekt!$F262</f>
        <v>0</v>
      </c>
      <c r="G22" s="156">
        <f t="shared" si="1"/>
        <v>93.655945374917493</v>
      </c>
      <c r="H22" s="156">
        <f>G22/(1+Input!$D$9)^$B22</f>
        <v>93.655945374917493</v>
      </c>
      <c r="I22" s="315"/>
      <c r="J22" s="156">
        <f>Alt!$C20</f>
        <v>10</v>
      </c>
      <c r="K22" s="156">
        <f>Alt!$F56</f>
        <v>0</v>
      </c>
      <c r="L22" s="156">
        <f>Alt!$F124</f>
        <v>47.25</v>
      </c>
      <c r="M22" s="156">
        <f>Alt!$F194</f>
        <v>289.96125599999999</v>
      </c>
      <c r="N22" s="156">
        <f>Alt!$F262</f>
        <v>117.75069767441859</v>
      </c>
      <c r="O22" s="156">
        <f t="shared" si="2"/>
        <v>454.96195367441857</v>
      </c>
      <c r="P22" s="156">
        <f>O22/(1+Input!$D$9)^$B22</f>
        <v>454.96195367441857</v>
      </c>
      <c r="Q22" s="315"/>
      <c r="R22" s="156">
        <f t="shared" si="3"/>
        <v>10</v>
      </c>
      <c r="S22" s="156">
        <f t="shared" si="0"/>
        <v>361.30600829950106</v>
      </c>
      <c r="T22" s="156">
        <f t="shared" si="4"/>
        <v>361.30600829950106</v>
      </c>
      <c r="U22" s="156">
        <f t="shared" si="5"/>
        <v>-342.08780577674463</v>
      </c>
      <c r="V22" s="308">
        <f>IF(AND(U21&lt;0,U22&gt;0),B22-Input!$D$48,0)</f>
        <v>0</v>
      </c>
      <c r="W22" s="319"/>
      <c r="X22" s="8"/>
      <c r="Y22" s="8"/>
      <c r="Z22" s="8"/>
      <c r="AA22" s="8"/>
      <c r="AB22" s="8"/>
    </row>
    <row r="23" spans="1:28" x14ac:dyDescent="0.15">
      <c r="A23" s="1"/>
      <c r="B23" s="156">
        <f>Projekt!$C21</f>
        <v>11</v>
      </c>
      <c r="C23" s="156">
        <f>Projekt!$F57</f>
        <v>0</v>
      </c>
      <c r="D23" s="156">
        <f>Projekt!$F125</f>
        <v>1.9464750000000004</v>
      </c>
      <c r="E23" s="156">
        <f>Projekt!$F195</f>
        <v>91.765945374917493</v>
      </c>
      <c r="F23" s="156">
        <f>Projekt!$F263</f>
        <v>0</v>
      </c>
      <c r="G23" s="156">
        <f t="shared" si="1"/>
        <v>93.7124203749175</v>
      </c>
      <c r="H23" s="156">
        <f>G23/(1+Input!$D$9)^$B23</f>
        <v>93.7124203749175</v>
      </c>
      <c r="I23" s="315"/>
      <c r="J23" s="156">
        <f>Alt!$C21</f>
        <v>11</v>
      </c>
      <c r="K23" s="156">
        <f>Alt!$F57</f>
        <v>0</v>
      </c>
      <c r="L23" s="156">
        <f>Alt!$F125</f>
        <v>49.057500000000005</v>
      </c>
      <c r="M23" s="156">
        <f>Alt!$F195</f>
        <v>289.96125599999999</v>
      </c>
      <c r="N23" s="156">
        <f>Alt!$F263</f>
        <v>121.14341511627904</v>
      </c>
      <c r="O23" s="156">
        <f t="shared" si="2"/>
        <v>460.16217111627907</v>
      </c>
      <c r="P23" s="156">
        <f>O23/(1+Input!$D$9)^$B23</f>
        <v>460.16217111627907</v>
      </c>
      <c r="Q23" s="315"/>
      <c r="R23" s="156">
        <f t="shared" si="3"/>
        <v>11</v>
      </c>
      <c r="S23" s="156">
        <f t="shared" si="0"/>
        <v>366.44975074136158</v>
      </c>
      <c r="T23" s="156">
        <f t="shared" si="4"/>
        <v>366.44975074136158</v>
      </c>
      <c r="U23" s="156">
        <f t="shared" si="5"/>
        <v>24.361944964616953</v>
      </c>
      <c r="V23" s="308">
        <f>IF(AND(U22&lt;0,U23&gt;0),B23-Input!$D$48,0)</f>
        <v>11</v>
      </c>
      <c r="W23" s="319"/>
      <c r="X23" s="8"/>
      <c r="Y23" s="8"/>
      <c r="Z23" s="8"/>
      <c r="AA23" s="8"/>
      <c r="AB23" s="8"/>
    </row>
    <row r="24" spans="1:28" x14ac:dyDescent="0.15">
      <c r="A24" s="1"/>
      <c r="B24" s="156">
        <f>Projekt!$C22</f>
        <v>12</v>
      </c>
      <c r="C24" s="156">
        <f>Projekt!$F58</f>
        <v>0</v>
      </c>
      <c r="D24" s="156">
        <f>Projekt!$F126</f>
        <v>2.0034000000000001</v>
      </c>
      <c r="E24" s="156">
        <f>Projekt!$F196</f>
        <v>91.765945374917493</v>
      </c>
      <c r="F24" s="156">
        <f>Projekt!$F264</f>
        <v>0</v>
      </c>
      <c r="G24" s="156">
        <f t="shared" si="1"/>
        <v>93.769345374917492</v>
      </c>
      <c r="H24" s="156">
        <f>G24/(1+Input!$D$9)^$B24</f>
        <v>93.769345374917492</v>
      </c>
      <c r="I24" s="315"/>
      <c r="J24" s="156">
        <f>Alt!$C22</f>
        <v>12</v>
      </c>
      <c r="K24" s="156">
        <f>Alt!$F58</f>
        <v>0</v>
      </c>
      <c r="L24" s="156">
        <f>Alt!$F126</f>
        <v>50.88</v>
      </c>
      <c r="M24" s="156">
        <f>Alt!$F196</f>
        <v>289.96125599999999</v>
      </c>
      <c r="N24" s="156">
        <f>Alt!$F264</f>
        <v>124.55803255813952</v>
      </c>
      <c r="O24" s="156">
        <f t="shared" si="2"/>
        <v>465.39928855813952</v>
      </c>
      <c r="P24" s="156">
        <f>O24/(1+Input!$D$9)^$B24</f>
        <v>465.39928855813952</v>
      </c>
      <c r="Q24" s="315"/>
      <c r="R24" s="156">
        <f t="shared" si="3"/>
        <v>12</v>
      </c>
      <c r="S24" s="156">
        <f t="shared" si="0"/>
        <v>371.62994318322205</v>
      </c>
      <c r="T24" s="156">
        <f t="shared" si="4"/>
        <v>371.62994318322205</v>
      </c>
      <c r="U24" s="156">
        <f t="shared" si="5"/>
        <v>395.99188814783901</v>
      </c>
      <c r="V24" s="308">
        <f>IF(AND(U23&lt;0,U24&gt;0),B24-Input!$D$48,0)</f>
        <v>0</v>
      </c>
      <c r="W24" s="319"/>
      <c r="X24" s="8"/>
      <c r="Y24" s="8"/>
      <c r="Z24" s="8"/>
      <c r="AA24" s="8"/>
      <c r="AB24" s="8"/>
    </row>
    <row r="25" spans="1:28" x14ac:dyDescent="0.15">
      <c r="A25" s="1"/>
      <c r="B25" s="156">
        <f>Projekt!$C23</f>
        <v>13</v>
      </c>
      <c r="C25" s="156">
        <f>Projekt!$F59</f>
        <v>0</v>
      </c>
      <c r="D25" s="156">
        <f>Projekt!$F127</f>
        <v>2.060775</v>
      </c>
      <c r="E25" s="156">
        <f>Projekt!$F197</f>
        <v>91.765945374917493</v>
      </c>
      <c r="F25" s="156">
        <f>Projekt!$F265</f>
        <v>0</v>
      </c>
      <c r="G25" s="156">
        <f t="shared" si="1"/>
        <v>93.8267203749175</v>
      </c>
      <c r="H25" s="156">
        <f>G25/(1+Input!$D$9)^$B25</f>
        <v>93.8267203749175</v>
      </c>
      <c r="I25" s="315"/>
      <c r="J25" s="156">
        <f>Alt!$C23</f>
        <v>13</v>
      </c>
      <c r="K25" s="156">
        <f>Alt!$F59</f>
        <v>0</v>
      </c>
      <c r="L25" s="156">
        <f>Alt!$F127</f>
        <v>52.717500000000001</v>
      </c>
      <c r="M25" s="156">
        <f>Alt!$F197</f>
        <v>289.96125599999999</v>
      </c>
      <c r="N25" s="156">
        <f>Alt!$F265</f>
        <v>127.99454999999999</v>
      </c>
      <c r="O25" s="156">
        <f t="shared" si="2"/>
        <v>470.67330600000003</v>
      </c>
      <c r="P25" s="156">
        <f>O25/(1+Input!$D$9)^$B25</f>
        <v>470.67330600000003</v>
      </c>
      <c r="Q25" s="315"/>
      <c r="R25" s="156">
        <f t="shared" si="3"/>
        <v>13</v>
      </c>
      <c r="S25" s="156">
        <f t="shared" si="0"/>
        <v>376.84658562508253</v>
      </c>
      <c r="T25" s="156">
        <f t="shared" si="4"/>
        <v>376.84658562508253</v>
      </c>
      <c r="U25" s="156">
        <f t="shared" si="5"/>
        <v>772.83847377292159</v>
      </c>
      <c r="V25" s="308">
        <f>IF(AND(U24&lt;0,U25&gt;0),B25-Input!$D$48,0)</f>
        <v>0</v>
      </c>
      <c r="W25" s="319"/>
      <c r="X25" s="8"/>
      <c r="Y25" s="8"/>
      <c r="Z25" s="8"/>
      <c r="AA25" s="8"/>
      <c r="AB25" s="8"/>
    </row>
    <row r="26" spans="1:28" x14ac:dyDescent="0.15">
      <c r="A26" s="1"/>
      <c r="B26" s="156">
        <f>Projekt!$C24</f>
        <v>14</v>
      </c>
      <c r="C26" s="156">
        <f>Projekt!$F60</f>
        <v>0</v>
      </c>
      <c r="D26" s="156">
        <f>Projekt!$F128</f>
        <v>2.1185999999999998</v>
      </c>
      <c r="E26" s="156">
        <f>Projekt!$F198</f>
        <v>91.765945374917493</v>
      </c>
      <c r="F26" s="156">
        <f>Projekt!$F266</f>
        <v>0</v>
      </c>
      <c r="G26" s="156">
        <f t="shared" si="1"/>
        <v>93.884545374917494</v>
      </c>
      <c r="H26" s="156">
        <f>G26/(1+Input!$D$9)^$B26</f>
        <v>93.884545374917494</v>
      </c>
      <c r="I26" s="315"/>
      <c r="J26" s="156">
        <f>Alt!$C24</f>
        <v>14</v>
      </c>
      <c r="K26" s="156">
        <f>Alt!$F60</f>
        <v>0</v>
      </c>
      <c r="L26" s="156">
        <f>Alt!$F128</f>
        <v>54.57</v>
      </c>
      <c r="M26" s="156">
        <f>Alt!$F198</f>
        <v>289.96125599999999</v>
      </c>
      <c r="N26" s="156">
        <f>Alt!$F266</f>
        <v>131.45296744186044</v>
      </c>
      <c r="O26" s="156">
        <f t="shared" si="2"/>
        <v>475.98422344186042</v>
      </c>
      <c r="P26" s="156">
        <f>O26/(1+Input!$D$9)^$B26</f>
        <v>475.98422344186042</v>
      </c>
      <c r="Q26" s="315"/>
      <c r="R26" s="156">
        <f t="shared" si="3"/>
        <v>14</v>
      </c>
      <c r="S26" s="156">
        <f t="shared" si="0"/>
        <v>382.09967806694294</v>
      </c>
      <c r="T26" s="156">
        <f t="shared" si="4"/>
        <v>382.09967806694294</v>
      </c>
      <c r="U26" s="156">
        <f t="shared" si="5"/>
        <v>1154.9381518398645</v>
      </c>
      <c r="V26" s="308">
        <f>IF(AND(U25&lt;0,U26&gt;0),B26-Input!$D$48,0)</f>
        <v>0</v>
      </c>
      <c r="W26" s="319"/>
      <c r="X26" s="8"/>
      <c r="Y26" s="8"/>
      <c r="Z26" s="8"/>
      <c r="AA26" s="8"/>
      <c r="AB26" s="8"/>
    </row>
    <row r="27" spans="1:28" x14ac:dyDescent="0.15">
      <c r="A27" s="1"/>
      <c r="B27" s="156">
        <f>Projekt!$C25</f>
        <v>15</v>
      </c>
      <c r="C27" s="156">
        <f>Projekt!$F61</f>
        <v>0</v>
      </c>
      <c r="D27" s="156">
        <f>Projekt!$F129</f>
        <v>2.1768749999999999</v>
      </c>
      <c r="E27" s="156">
        <f>Projekt!$F199</f>
        <v>91.765945374917493</v>
      </c>
      <c r="F27" s="156">
        <f>Projekt!$F267</f>
        <v>0</v>
      </c>
      <c r="G27" s="156">
        <f t="shared" si="1"/>
        <v>93.942820374917488</v>
      </c>
      <c r="H27" s="156">
        <f>G27/(1+Input!$D$9)^$B27</f>
        <v>93.942820374917488</v>
      </c>
      <c r="I27" s="315"/>
      <c r="J27" s="156">
        <f>Alt!$C25</f>
        <v>15</v>
      </c>
      <c r="K27" s="156">
        <f>Alt!$F61</f>
        <v>0</v>
      </c>
      <c r="L27" s="156">
        <f>Alt!$F129</f>
        <v>56.437499999999993</v>
      </c>
      <c r="M27" s="156">
        <f>Alt!$F199</f>
        <v>289.96125599999999</v>
      </c>
      <c r="N27" s="156">
        <f>Alt!$F267</f>
        <v>134.93328488372092</v>
      </c>
      <c r="O27" s="156">
        <f t="shared" si="2"/>
        <v>481.33204088372088</v>
      </c>
      <c r="P27" s="156">
        <f>O27/(1+Input!$D$9)^$B27</f>
        <v>481.33204088372088</v>
      </c>
      <c r="Q27" s="315"/>
      <c r="R27" s="156">
        <f t="shared" si="3"/>
        <v>15</v>
      </c>
      <c r="S27" s="156">
        <f t="shared" si="0"/>
        <v>387.38922050880342</v>
      </c>
      <c r="T27" s="156">
        <f t="shared" si="4"/>
        <v>387.38922050880342</v>
      </c>
      <c r="U27" s="156">
        <f t="shared" si="5"/>
        <v>1542.327372348668</v>
      </c>
      <c r="V27" s="308">
        <f>IF(AND(U26&lt;0,U27&gt;0),B27-Input!$D$48,0)</f>
        <v>0</v>
      </c>
      <c r="W27" s="319"/>
      <c r="X27" s="8"/>
      <c r="Y27" s="8"/>
      <c r="Z27" s="8"/>
      <c r="AA27" s="8"/>
      <c r="AB27" s="8"/>
    </row>
    <row r="28" spans="1:28" x14ac:dyDescent="0.15">
      <c r="A28" s="1"/>
      <c r="B28" s="156">
        <f>Projekt!$C26</f>
        <v>16</v>
      </c>
      <c r="C28" s="156">
        <f>Projekt!$F62</f>
        <v>0</v>
      </c>
      <c r="D28" s="156">
        <f>Projekt!$F130</f>
        <v>2.2355999999999994</v>
      </c>
      <c r="E28" s="156">
        <f>Projekt!$F200</f>
        <v>91.765945374917493</v>
      </c>
      <c r="F28" s="156">
        <f>Projekt!$F268</f>
        <v>0</v>
      </c>
      <c r="G28" s="156">
        <f t="shared" si="1"/>
        <v>94.001545374917498</v>
      </c>
      <c r="H28" s="156">
        <f>G28/(1+Input!$D$9)^$B28</f>
        <v>94.001545374917498</v>
      </c>
      <c r="I28" s="315"/>
      <c r="J28" s="156">
        <f>Alt!$C26</f>
        <v>16</v>
      </c>
      <c r="K28" s="156">
        <f>Alt!$F62</f>
        <v>0</v>
      </c>
      <c r="L28" s="156">
        <f>Alt!$F130</f>
        <v>58.319999999999993</v>
      </c>
      <c r="M28" s="156">
        <f>Alt!$F200</f>
        <v>289.96125599999999</v>
      </c>
      <c r="N28" s="156">
        <f>Alt!$F268</f>
        <v>138.43550232558135</v>
      </c>
      <c r="O28" s="156">
        <f t="shared" si="2"/>
        <v>486.71675832558134</v>
      </c>
      <c r="P28" s="156">
        <f>O28/(1+Input!$D$9)^$B28</f>
        <v>486.71675832558134</v>
      </c>
      <c r="Q28" s="315"/>
      <c r="R28" s="156">
        <f t="shared" si="3"/>
        <v>16</v>
      </c>
      <c r="S28" s="156">
        <f t="shared" si="0"/>
        <v>392.71521295066384</v>
      </c>
      <c r="T28" s="156">
        <f t="shared" si="4"/>
        <v>392.71521295066384</v>
      </c>
      <c r="U28" s="156">
        <f t="shared" si="5"/>
        <v>1935.0425852993317</v>
      </c>
      <c r="V28" s="308">
        <f>IF(AND(U27&lt;0,U28&gt;0),B28-Input!$D$48,0)</f>
        <v>0</v>
      </c>
      <c r="W28" s="319"/>
      <c r="X28" s="8"/>
      <c r="Y28" s="8"/>
      <c r="Z28" s="8"/>
      <c r="AA28" s="8"/>
      <c r="AB28" s="8"/>
    </row>
    <row r="29" spans="1:28" x14ac:dyDescent="0.15">
      <c r="A29" s="1"/>
      <c r="B29" s="156">
        <f>Projekt!$C27</f>
        <v>17</v>
      </c>
      <c r="C29" s="156">
        <f>Projekt!$F63</f>
        <v>0</v>
      </c>
      <c r="D29" s="156">
        <f>Projekt!$F131</f>
        <v>2.2947749999999991</v>
      </c>
      <c r="E29" s="156">
        <f>Projekt!$F201</f>
        <v>91.765945374917493</v>
      </c>
      <c r="F29" s="156">
        <f>Projekt!$F269</f>
        <v>0</v>
      </c>
      <c r="G29" s="156">
        <f t="shared" si="1"/>
        <v>94.060720374917494</v>
      </c>
      <c r="H29" s="156">
        <f>G29/(1+Input!$D$9)^$B29</f>
        <v>94.060720374917494</v>
      </c>
      <c r="I29" s="315"/>
      <c r="J29" s="156">
        <f>Alt!$C27</f>
        <v>17</v>
      </c>
      <c r="K29" s="156">
        <f>Alt!$F63</f>
        <v>0</v>
      </c>
      <c r="L29" s="156">
        <f>Alt!$F131</f>
        <v>60.217499999999973</v>
      </c>
      <c r="M29" s="156">
        <f>Alt!$F201</f>
        <v>289.96125599999999</v>
      </c>
      <c r="N29" s="156">
        <f>Alt!$F269</f>
        <v>141.95961976744186</v>
      </c>
      <c r="O29" s="156">
        <f t="shared" si="2"/>
        <v>492.13837576744186</v>
      </c>
      <c r="P29" s="156">
        <f>O29/(1+Input!$D$9)^$B29</f>
        <v>492.13837576744186</v>
      </c>
      <c r="Q29" s="315"/>
      <c r="R29" s="156">
        <f t="shared" si="3"/>
        <v>17</v>
      </c>
      <c r="S29" s="156">
        <f t="shared" si="0"/>
        <v>398.07765539252438</v>
      </c>
      <c r="T29" s="156">
        <f t="shared" si="4"/>
        <v>398.07765539252438</v>
      </c>
      <c r="U29" s="156">
        <f t="shared" si="5"/>
        <v>2333.120240691856</v>
      </c>
      <c r="V29" s="308">
        <f>IF(AND(U28&lt;0,U29&gt;0),B29-Input!$D$48,0)</f>
        <v>0</v>
      </c>
      <c r="W29" s="319"/>
      <c r="X29" s="8"/>
      <c r="Y29" s="8"/>
      <c r="Z29" s="8"/>
      <c r="AA29" s="8"/>
      <c r="AB29" s="8"/>
    </row>
    <row r="30" spans="1:28" x14ac:dyDescent="0.15">
      <c r="A30" s="1"/>
      <c r="B30" s="156">
        <f>Projekt!$C28</f>
        <v>18</v>
      </c>
      <c r="C30" s="156">
        <f>Projekt!$F64</f>
        <v>0</v>
      </c>
      <c r="D30" s="156">
        <f>Projekt!$F132</f>
        <v>2.3543999999999992</v>
      </c>
      <c r="E30" s="156">
        <f>Projekt!$F202</f>
        <v>91.765945374917493</v>
      </c>
      <c r="F30" s="156">
        <f>Projekt!$F270</f>
        <v>0</v>
      </c>
      <c r="G30" s="156">
        <f t="shared" si="1"/>
        <v>94.120345374917491</v>
      </c>
      <c r="H30" s="156">
        <f>G30/(1+Input!$D$9)^$B30</f>
        <v>94.120345374917491</v>
      </c>
      <c r="I30" s="315"/>
      <c r="J30" s="156">
        <f>Alt!$C28</f>
        <v>18</v>
      </c>
      <c r="K30" s="156">
        <f>Alt!$F64</f>
        <v>0</v>
      </c>
      <c r="L30" s="156">
        <f>Alt!$F132</f>
        <v>62.129999999999974</v>
      </c>
      <c r="M30" s="156">
        <f>Alt!$F202</f>
        <v>289.96125599999999</v>
      </c>
      <c r="N30" s="156">
        <f>Alt!$F270</f>
        <v>145.50563720930231</v>
      </c>
      <c r="O30" s="156">
        <f t="shared" si="2"/>
        <v>497.59689320930227</v>
      </c>
      <c r="P30" s="156">
        <f>O30/(1+Input!$D$9)^$B30</f>
        <v>497.59689320930227</v>
      </c>
      <c r="Q30" s="315"/>
      <c r="R30" s="156">
        <f t="shared" si="3"/>
        <v>18</v>
      </c>
      <c r="S30" s="156">
        <f t="shared" si="0"/>
        <v>403.47654783438475</v>
      </c>
      <c r="T30" s="156">
        <f t="shared" si="4"/>
        <v>403.47654783438475</v>
      </c>
      <c r="U30" s="156">
        <f t="shared" si="5"/>
        <v>2736.5967885262407</v>
      </c>
      <c r="V30" s="308">
        <f>IF(AND(U29&lt;0,U30&gt;0),B30-Input!$D$48,0)</f>
        <v>0</v>
      </c>
      <c r="W30" s="319"/>
      <c r="X30" s="8"/>
      <c r="Y30" s="8"/>
      <c r="Z30" s="8"/>
      <c r="AA30" s="8"/>
      <c r="AB30" s="8"/>
    </row>
    <row r="31" spans="1:28" x14ac:dyDescent="0.15">
      <c r="A31" s="1"/>
      <c r="B31" s="156">
        <f>Projekt!$C29</f>
        <v>19</v>
      </c>
      <c r="C31" s="156">
        <f>Projekt!$F65</f>
        <v>0</v>
      </c>
      <c r="D31" s="156">
        <f>Projekt!$F133</f>
        <v>2.414474999999999</v>
      </c>
      <c r="E31" s="156">
        <f>Projekt!$F203</f>
        <v>91.765945374917493</v>
      </c>
      <c r="F31" s="156">
        <f>Projekt!$F271</f>
        <v>0</v>
      </c>
      <c r="G31" s="156">
        <f t="shared" si="1"/>
        <v>94.180420374917489</v>
      </c>
      <c r="H31" s="156">
        <f>G31/(1+Input!$D$9)^$B31</f>
        <v>94.180420374917489</v>
      </c>
      <c r="I31" s="315"/>
      <c r="J31" s="156">
        <f>Alt!$C29</f>
        <v>19</v>
      </c>
      <c r="K31" s="156">
        <f>Alt!$F65</f>
        <v>0</v>
      </c>
      <c r="L31" s="156">
        <f>Alt!$F133</f>
        <v>64.057499999999976</v>
      </c>
      <c r="M31" s="156">
        <f>Alt!$F203</f>
        <v>289.96125599999999</v>
      </c>
      <c r="N31" s="156">
        <f>Alt!$F271</f>
        <v>149.07355465116279</v>
      </c>
      <c r="O31" s="156">
        <f t="shared" si="2"/>
        <v>503.09231065116273</v>
      </c>
      <c r="P31" s="156">
        <f>O31/(1+Input!$D$9)^$B31</f>
        <v>503.09231065116273</v>
      </c>
      <c r="Q31" s="315"/>
      <c r="R31" s="156">
        <f t="shared" si="3"/>
        <v>19</v>
      </c>
      <c r="S31" s="156">
        <f t="shared" si="0"/>
        <v>408.91189027624523</v>
      </c>
      <c r="T31" s="156">
        <f t="shared" si="4"/>
        <v>408.91189027624523</v>
      </c>
      <c r="U31" s="156">
        <f t="shared" si="5"/>
        <v>3145.508678802486</v>
      </c>
      <c r="V31" s="308">
        <f>IF(AND(U30&lt;0,U31&gt;0),B31-Input!$D$48,0)</f>
        <v>0</v>
      </c>
      <c r="W31" s="319"/>
      <c r="X31" s="8"/>
      <c r="Y31" s="8"/>
      <c r="Z31" s="8"/>
      <c r="AA31" s="8"/>
      <c r="AB31" s="8"/>
    </row>
    <row r="32" spans="1:28" x14ac:dyDescent="0.15">
      <c r="A32" s="1"/>
      <c r="B32" s="156">
        <f>Projekt!$C30</f>
        <v>20</v>
      </c>
      <c r="C32" s="156">
        <f>Projekt!$F66</f>
        <v>0</v>
      </c>
      <c r="D32" s="156">
        <f>Projekt!$F134</f>
        <v>2.4750000000000001</v>
      </c>
      <c r="E32" s="156">
        <f>Projekt!$F204</f>
        <v>91.765945374917493</v>
      </c>
      <c r="F32" s="156">
        <f>Projekt!$F272</f>
        <v>0</v>
      </c>
      <c r="G32" s="156">
        <f t="shared" si="1"/>
        <v>94.240945374917487</v>
      </c>
      <c r="H32" s="156">
        <f>G32/(1+Input!$D$9)^$B32</f>
        <v>94.240945374917487</v>
      </c>
      <c r="I32" s="315"/>
      <c r="J32" s="156">
        <f>Alt!$C30</f>
        <v>20</v>
      </c>
      <c r="K32" s="156">
        <f>Alt!$F66</f>
        <v>0</v>
      </c>
      <c r="L32" s="156">
        <f>Alt!$F134</f>
        <v>66</v>
      </c>
      <c r="M32" s="156">
        <f>Alt!$F204</f>
        <v>289.96125599999999</v>
      </c>
      <c r="N32" s="156">
        <f>Alt!$F272</f>
        <v>152.66337209302324</v>
      </c>
      <c r="O32" s="156">
        <f t="shared" si="2"/>
        <v>508.62462809302326</v>
      </c>
      <c r="P32" s="156">
        <f>O32/(1+Input!$D$9)^$B32</f>
        <v>508.62462809302326</v>
      </c>
      <c r="Q32" s="315"/>
      <c r="R32" s="156">
        <f t="shared" si="3"/>
        <v>20</v>
      </c>
      <c r="S32" s="156">
        <f t="shared" si="0"/>
        <v>414.38368271810577</v>
      </c>
      <c r="T32" s="156">
        <f t="shared" si="4"/>
        <v>414.38368271810577</v>
      </c>
      <c r="U32" s="156">
        <f t="shared" si="5"/>
        <v>3559.8923615205917</v>
      </c>
      <c r="V32" s="308">
        <f>IF(AND(U31&lt;0,U32&gt;0),B32-Input!$D$48,0)</f>
        <v>0</v>
      </c>
      <c r="W32" s="319"/>
      <c r="X32" s="8"/>
      <c r="Y32" s="8"/>
      <c r="Z32" s="8"/>
      <c r="AA32" s="8"/>
      <c r="AB32" s="8"/>
    </row>
    <row r="33" spans="1:28" x14ac:dyDescent="0.15">
      <c r="A33" s="1"/>
      <c r="B33" s="156">
        <f>Projekt!$C31</f>
        <v>21</v>
      </c>
      <c r="C33" s="156">
        <f>Projekt!$F67</f>
        <v>0</v>
      </c>
      <c r="D33" s="156">
        <f>Projekt!$F135</f>
        <v>2.5691249999999997</v>
      </c>
      <c r="E33" s="156">
        <f>Projekt!$F205</f>
        <v>91.765945374917493</v>
      </c>
      <c r="F33" s="156">
        <f>Projekt!$F273</f>
        <v>0</v>
      </c>
      <c r="G33" s="156">
        <f t="shared" si="1"/>
        <v>94.335070374917493</v>
      </c>
      <c r="H33" s="156">
        <f>G33/(1+Input!$D$9)^$B33</f>
        <v>94.335070374917493</v>
      </c>
      <c r="I33" s="315"/>
      <c r="J33" s="156">
        <f>Alt!$C31</f>
        <v>21</v>
      </c>
      <c r="K33" s="156">
        <f>Alt!$F67</f>
        <v>0</v>
      </c>
      <c r="L33" s="156">
        <f>Alt!$F135</f>
        <v>67.957499999999996</v>
      </c>
      <c r="M33" s="156">
        <f>Alt!$F205</f>
        <v>289.96125599999999</v>
      </c>
      <c r="N33" s="156">
        <f>Alt!$F273</f>
        <v>153.21087209302323</v>
      </c>
      <c r="O33" s="156">
        <f t="shared" si="2"/>
        <v>511.1296280930232</v>
      </c>
      <c r="P33" s="156">
        <f>O33/(1+Input!$D$9)^$B33</f>
        <v>511.1296280930232</v>
      </c>
      <c r="Q33" s="315"/>
      <c r="R33" s="156">
        <f t="shared" si="3"/>
        <v>21</v>
      </c>
      <c r="S33" s="156">
        <f t="shared" si="0"/>
        <v>416.79455771810569</v>
      </c>
      <c r="T33" s="156">
        <f t="shared" si="4"/>
        <v>416.79455771810569</v>
      </c>
      <c r="U33" s="156">
        <f t="shared" si="5"/>
        <v>3976.6869192386976</v>
      </c>
      <c r="V33" s="308">
        <f>IF(AND(U32&lt;0,U33&gt;0),B33-Input!$D$48,0)</f>
        <v>0</v>
      </c>
      <c r="W33" s="319"/>
      <c r="X33" s="8"/>
      <c r="Y33" s="8"/>
      <c r="Z33" s="8"/>
      <c r="AA33" s="8"/>
      <c r="AB33" s="8"/>
    </row>
    <row r="34" spans="1:28" x14ac:dyDescent="0.15">
      <c r="A34" s="1"/>
      <c r="B34" s="156">
        <f>Projekt!$C32</f>
        <v>22</v>
      </c>
      <c r="C34" s="156">
        <f>Projekt!$F68</f>
        <v>0</v>
      </c>
      <c r="D34" s="156">
        <f>Projekt!$F136</f>
        <v>2.6639999999999997</v>
      </c>
      <c r="E34" s="156">
        <f>Projekt!$F206</f>
        <v>91.765945374917493</v>
      </c>
      <c r="F34" s="156">
        <f>Projekt!$F274</f>
        <v>0</v>
      </c>
      <c r="G34" s="156">
        <f t="shared" si="1"/>
        <v>94.429945374917494</v>
      </c>
      <c r="H34" s="156">
        <f>G34/(1+Input!$D$9)^$B34</f>
        <v>94.429945374917494</v>
      </c>
      <c r="I34" s="315"/>
      <c r="J34" s="156">
        <f>Alt!$C32</f>
        <v>22</v>
      </c>
      <c r="K34" s="156">
        <f>Alt!$F68</f>
        <v>0</v>
      </c>
      <c r="L34" s="156">
        <f>Alt!$F136</f>
        <v>69.929999999999978</v>
      </c>
      <c r="M34" s="156">
        <f>Alt!$F206</f>
        <v>289.96125599999999</v>
      </c>
      <c r="N34" s="156">
        <f>Alt!$F274</f>
        <v>153.75837209302324</v>
      </c>
      <c r="O34" s="156">
        <f t="shared" si="2"/>
        <v>513.64962809302324</v>
      </c>
      <c r="P34" s="156">
        <f>O34/(1+Input!$D$9)^$B34</f>
        <v>513.64962809302324</v>
      </c>
      <c r="Q34" s="315"/>
      <c r="R34" s="156">
        <f t="shared" si="3"/>
        <v>22</v>
      </c>
      <c r="S34" s="156">
        <f t="shared" si="0"/>
        <v>419.21968271810573</v>
      </c>
      <c r="T34" s="156">
        <f t="shared" si="4"/>
        <v>419.21968271810573</v>
      </c>
      <c r="U34" s="156">
        <f t="shared" si="5"/>
        <v>4395.9066019568036</v>
      </c>
      <c r="V34" s="308">
        <f>IF(AND(U33&lt;0,U34&gt;0),B34-Input!$D$48,0)</f>
        <v>0</v>
      </c>
      <c r="W34" s="319"/>
      <c r="X34" s="8"/>
      <c r="Y34" s="8"/>
      <c r="Z34" s="8"/>
      <c r="AA34" s="8"/>
      <c r="AB34" s="8"/>
    </row>
    <row r="35" spans="1:28" x14ac:dyDescent="0.15">
      <c r="A35" s="1"/>
      <c r="B35" s="156">
        <f>Projekt!$C33</f>
        <v>23</v>
      </c>
      <c r="C35" s="156">
        <f>Projekt!$F69</f>
        <v>0</v>
      </c>
      <c r="D35" s="156">
        <f>Projekt!$F137</f>
        <v>2.7596249999999993</v>
      </c>
      <c r="E35" s="156">
        <f>Projekt!$F207</f>
        <v>91.765945374917493</v>
      </c>
      <c r="F35" s="156">
        <f>Projekt!$F275</f>
        <v>0</v>
      </c>
      <c r="G35" s="156">
        <f t="shared" si="1"/>
        <v>94.525570374917493</v>
      </c>
      <c r="H35" s="156">
        <f>G35/(1+Input!$D$9)^$B35</f>
        <v>94.525570374917493</v>
      </c>
      <c r="I35" s="315"/>
      <c r="J35" s="156">
        <f>Alt!$C33</f>
        <v>23</v>
      </c>
      <c r="K35" s="156">
        <f>Alt!$F69</f>
        <v>0</v>
      </c>
      <c r="L35" s="156">
        <f>Alt!$F137</f>
        <v>71.917499999999961</v>
      </c>
      <c r="M35" s="156">
        <f>Alt!$F207</f>
        <v>289.96125599999999</v>
      </c>
      <c r="N35" s="156">
        <f>Alt!$F275</f>
        <v>154.30587209302323</v>
      </c>
      <c r="O35" s="156">
        <f t="shared" si="2"/>
        <v>516.18462809302321</v>
      </c>
      <c r="P35" s="156">
        <f>O35/(1+Input!$D$9)^$B35</f>
        <v>516.18462809302321</v>
      </c>
      <c r="Q35" s="315"/>
      <c r="R35" s="156">
        <f t="shared" si="3"/>
        <v>23</v>
      </c>
      <c r="S35" s="156">
        <f t="shared" si="0"/>
        <v>421.65905771810571</v>
      </c>
      <c r="T35" s="156">
        <f t="shared" si="4"/>
        <v>421.65905771810571</v>
      </c>
      <c r="U35" s="156">
        <f t="shared" si="5"/>
        <v>4817.5656596749095</v>
      </c>
      <c r="V35" s="308">
        <f>IF(AND(U34&lt;0,U35&gt;0),B35-Input!$D$48,0)</f>
        <v>0</v>
      </c>
      <c r="W35" s="319"/>
      <c r="X35" s="8"/>
      <c r="Y35" s="8"/>
      <c r="Z35" s="8"/>
      <c r="AA35" s="8"/>
      <c r="AB35" s="8"/>
    </row>
    <row r="36" spans="1:28" x14ac:dyDescent="0.15">
      <c r="A36" s="1"/>
      <c r="B36" s="156">
        <f>Projekt!$C34</f>
        <v>24</v>
      </c>
      <c r="C36" s="156">
        <f>Projekt!$F70</f>
        <v>0</v>
      </c>
      <c r="D36" s="156">
        <f>Projekt!$F138</f>
        <v>2.855999999999999</v>
      </c>
      <c r="E36" s="156">
        <f>Projekt!$F208</f>
        <v>91.765945374917493</v>
      </c>
      <c r="F36" s="156">
        <f>Projekt!$F276</f>
        <v>0</v>
      </c>
      <c r="G36" s="156">
        <f t="shared" si="1"/>
        <v>94.621945374917487</v>
      </c>
      <c r="H36" s="156">
        <f>G36/(1+Input!$D$9)^$B36</f>
        <v>94.621945374917487</v>
      </c>
      <c r="I36" s="315"/>
      <c r="J36" s="156">
        <f>Alt!$C34</f>
        <v>24</v>
      </c>
      <c r="K36" s="156">
        <f>Alt!$F70</f>
        <v>0</v>
      </c>
      <c r="L36" s="156">
        <f>Alt!$F138</f>
        <v>73.919999999999959</v>
      </c>
      <c r="M36" s="156">
        <f>Alt!$F208</f>
        <v>289.96125599999999</v>
      </c>
      <c r="N36" s="156">
        <f>Alt!$F276</f>
        <v>154.85337209302324</v>
      </c>
      <c r="O36" s="156">
        <f t="shared" si="2"/>
        <v>518.73462809302316</v>
      </c>
      <c r="P36" s="156">
        <f>O36/(1+Input!$D$9)^$B36</f>
        <v>518.73462809302316</v>
      </c>
      <c r="Q36" s="315"/>
      <c r="R36" s="156">
        <f t="shared" si="3"/>
        <v>24</v>
      </c>
      <c r="S36" s="156">
        <f t="shared" si="0"/>
        <v>424.1126827181057</v>
      </c>
      <c r="T36" s="156">
        <f t="shared" si="4"/>
        <v>424.1126827181057</v>
      </c>
      <c r="U36" s="156">
        <f t="shared" si="5"/>
        <v>5241.6783423930156</v>
      </c>
      <c r="V36" s="308">
        <f>IF(AND(U35&lt;0,U36&gt;0),B36-Input!$D$48,0)</f>
        <v>0</v>
      </c>
      <c r="W36" s="319"/>
      <c r="X36" s="8"/>
      <c r="Y36" s="8"/>
      <c r="Z36" s="8"/>
      <c r="AA36" s="8"/>
      <c r="AB36" s="8"/>
    </row>
    <row r="37" spans="1:28" x14ac:dyDescent="0.15">
      <c r="A37" s="1"/>
      <c r="B37" s="156">
        <f>Projekt!$C35</f>
        <v>25</v>
      </c>
      <c r="C37" s="156">
        <f>Projekt!$F71</f>
        <v>0</v>
      </c>
      <c r="D37" s="156">
        <f>Projekt!$F139</f>
        <v>2.9531249999999991</v>
      </c>
      <c r="E37" s="156">
        <f>Projekt!$F209</f>
        <v>91.765945374917493</v>
      </c>
      <c r="F37" s="156">
        <f>Projekt!$F277</f>
        <v>0</v>
      </c>
      <c r="G37" s="156">
        <f t="shared" si="1"/>
        <v>94.719070374917493</v>
      </c>
      <c r="H37" s="156">
        <f>G37/(1+Input!$D$9)^$B37</f>
        <v>94.719070374917493</v>
      </c>
      <c r="I37" s="315"/>
      <c r="J37" s="156">
        <f>Alt!$C35</f>
        <v>25</v>
      </c>
      <c r="K37" s="156">
        <f>Alt!$F71</f>
        <v>0</v>
      </c>
      <c r="L37" s="156">
        <f>Alt!$F139</f>
        <v>75.937499999999943</v>
      </c>
      <c r="M37" s="156">
        <f>Alt!$F209</f>
        <v>289.96125599999999</v>
      </c>
      <c r="N37" s="156">
        <f>Alt!$F277</f>
        <v>155.40087209302322</v>
      </c>
      <c r="O37" s="156">
        <f t="shared" si="2"/>
        <v>521.2996280930231</v>
      </c>
      <c r="P37" s="156">
        <f>O37/(1+Input!$D$9)^$B37</f>
        <v>521.2996280930231</v>
      </c>
      <c r="Q37" s="315"/>
      <c r="R37" s="156">
        <f t="shared" si="3"/>
        <v>25</v>
      </c>
      <c r="S37" s="156">
        <f t="shared" si="0"/>
        <v>426.58055771810564</v>
      </c>
      <c r="T37" s="156">
        <f t="shared" si="4"/>
        <v>426.58055771810564</v>
      </c>
      <c r="U37" s="156">
        <f t="shared" si="5"/>
        <v>5668.258900111121</v>
      </c>
      <c r="V37" s="308">
        <f>IF(AND(U36&lt;0,U37&gt;0),B37-Input!$D$48,0)</f>
        <v>0</v>
      </c>
      <c r="W37" s="319"/>
      <c r="X37" s="8"/>
      <c r="Y37" s="8"/>
      <c r="Z37" s="8"/>
      <c r="AA37" s="8"/>
      <c r="AB37" s="8"/>
    </row>
    <row r="38" spans="1:28" x14ac:dyDescent="0.15">
      <c r="A38" s="1"/>
      <c r="B38" s="156">
        <f>Projekt!$C36</f>
        <v>26</v>
      </c>
      <c r="C38" s="156">
        <f>Projekt!$F72</f>
        <v>0</v>
      </c>
      <c r="D38" s="156">
        <f>Projekt!$F140</f>
        <v>3.0509999999999993</v>
      </c>
      <c r="E38" s="156">
        <f>Projekt!$F210</f>
        <v>91.765945374917493</v>
      </c>
      <c r="F38" s="156">
        <f>Projekt!$F278</f>
        <v>0</v>
      </c>
      <c r="G38" s="156">
        <f t="shared" si="1"/>
        <v>94.816945374917495</v>
      </c>
      <c r="H38" s="156">
        <f>G38/(1+Input!$D$9)^$B38</f>
        <v>94.816945374917495</v>
      </c>
      <c r="I38" s="315"/>
      <c r="J38" s="156">
        <f>Alt!$C36</f>
        <v>26</v>
      </c>
      <c r="K38" s="156">
        <f>Alt!$F72</f>
        <v>0</v>
      </c>
      <c r="L38" s="156">
        <f>Alt!$F140</f>
        <v>77.969999999999928</v>
      </c>
      <c r="M38" s="156">
        <f>Alt!$F210</f>
        <v>289.96125599999999</v>
      </c>
      <c r="N38" s="156">
        <f>Alt!$F278</f>
        <v>155.94837209302324</v>
      </c>
      <c r="O38" s="156">
        <f t="shared" si="2"/>
        <v>523.87962809302314</v>
      </c>
      <c r="P38" s="156">
        <f>O38/(1+Input!$D$9)^$B38</f>
        <v>523.87962809302314</v>
      </c>
      <c r="Q38" s="315"/>
      <c r="R38" s="156">
        <f t="shared" si="3"/>
        <v>26</v>
      </c>
      <c r="S38" s="156">
        <f t="shared" si="0"/>
        <v>429.06268271810563</v>
      </c>
      <c r="T38" s="156">
        <f t="shared" si="4"/>
        <v>429.06268271810563</v>
      </c>
      <c r="U38" s="156">
        <f t="shared" si="5"/>
        <v>6097.3215828292268</v>
      </c>
      <c r="V38" s="308">
        <f>IF(AND(U37&lt;0,U38&gt;0),B38-Input!$D$48,0)</f>
        <v>0</v>
      </c>
      <c r="W38" s="319"/>
      <c r="X38" s="8"/>
      <c r="Y38" s="8"/>
      <c r="Z38" s="8"/>
      <c r="AA38" s="8"/>
      <c r="AB38" s="8"/>
    </row>
    <row r="39" spans="1:28" x14ac:dyDescent="0.15">
      <c r="A39" s="1"/>
      <c r="B39" s="156">
        <f>Projekt!$C37</f>
        <v>27</v>
      </c>
      <c r="C39" s="156">
        <f>Projekt!$F73</f>
        <v>0</v>
      </c>
      <c r="D39" s="156">
        <f>Projekt!$F141</f>
        <v>3.1496249999999986</v>
      </c>
      <c r="E39" s="156">
        <f>Projekt!$F211</f>
        <v>91.765945374917493</v>
      </c>
      <c r="F39" s="156">
        <f>Projekt!$F279</f>
        <v>0</v>
      </c>
      <c r="G39" s="156">
        <f t="shared" si="1"/>
        <v>94.915570374917493</v>
      </c>
      <c r="H39" s="156">
        <f>G39/(1+Input!$D$9)^$B39</f>
        <v>94.915570374917493</v>
      </c>
      <c r="I39" s="315"/>
      <c r="J39" s="156">
        <f>Alt!$C37</f>
        <v>27</v>
      </c>
      <c r="K39" s="156">
        <f>Alt!$F73</f>
        <v>0</v>
      </c>
      <c r="L39" s="156">
        <f>Alt!$F141</f>
        <v>80.017499999999927</v>
      </c>
      <c r="M39" s="156">
        <f>Alt!$F211</f>
        <v>289.96125599999999</v>
      </c>
      <c r="N39" s="156">
        <f>Alt!$F279</f>
        <v>156.49587209302325</v>
      </c>
      <c r="O39" s="156">
        <f t="shared" si="2"/>
        <v>526.47462809302317</v>
      </c>
      <c r="P39" s="156">
        <f>O39/(1+Input!$D$9)^$B39</f>
        <v>526.47462809302317</v>
      </c>
      <c r="Q39" s="315"/>
      <c r="R39" s="156">
        <f t="shared" si="3"/>
        <v>27</v>
      </c>
      <c r="S39" s="156">
        <f t="shared" si="0"/>
        <v>431.55905771810569</v>
      </c>
      <c r="T39" s="156">
        <f t="shared" si="4"/>
        <v>431.55905771810569</v>
      </c>
      <c r="U39" s="156">
        <f t="shared" si="5"/>
        <v>6528.8806405473324</v>
      </c>
      <c r="V39" s="308">
        <f>IF(AND(U38&lt;0,U39&gt;0),B39-Input!$D$48,0)</f>
        <v>0</v>
      </c>
      <c r="W39" s="319"/>
      <c r="X39" s="8"/>
      <c r="Y39" s="8"/>
      <c r="Z39" s="8"/>
      <c r="AA39" s="8"/>
      <c r="AB39" s="8"/>
    </row>
    <row r="40" spans="1:28" x14ac:dyDescent="0.15">
      <c r="A40" s="1"/>
      <c r="B40" s="156">
        <f>Projekt!$C38</f>
        <v>28</v>
      </c>
      <c r="C40" s="156">
        <f>Projekt!$F74</f>
        <v>0</v>
      </c>
      <c r="D40" s="156">
        <f>Projekt!$F142</f>
        <v>3.2489999999999988</v>
      </c>
      <c r="E40" s="156">
        <f>Projekt!$F212</f>
        <v>91.765945374917493</v>
      </c>
      <c r="F40" s="156">
        <f>Projekt!$F280</f>
        <v>0</v>
      </c>
      <c r="G40" s="156">
        <f t="shared" si="1"/>
        <v>95.014945374917488</v>
      </c>
      <c r="H40" s="156">
        <f>G40/(1+Input!$D$9)^$B40</f>
        <v>95.014945374917488</v>
      </c>
      <c r="I40" s="315"/>
      <c r="J40" s="156">
        <f>Alt!$C38</f>
        <v>28</v>
      </c>
      <c r="K40" s="156">
        <f>Alt!$F74</f>
        <v>0</v>
      </c>
      <c r="L40" s="156">
        <f>Alt!$F142</f>
        <v>82.079999999999899</v>
      </c>
      <c r="M40" s="156">
        <f>Alt!$F212</f>
        <v>289.96125599999999</v>
      </c>
      <c r="N40" s="156">
        <f>Alt!$F280</f>
        <v>157.04337209302324</v>
      </c>
      <c r="O40" s="156">
        <f t="shared" si="2"/>
        <v>529.08462809302307</v>
      </c>
      <c r="P40" s="156">
        <f>O40/(1+Input!$D$9)^$B40</f>
        <v>529.08462809302307</v>
      </c>
      <c r="Q40" s="315"/>
      <c r="R40" s="156">
        <f t="shared" si="3"/>
        <v>28</v>
      </c>
      <c r="S40" s="156">
        <f t="shared" si="0"/>
        <v>434.06968271810558</v>
      </c>
      <c r="T40" s="156">
        <f t="shared" si="4"/>
        <v>434.06968271810558</v>
      </c>
      <c r="U40" s="156">
        <f t="shared" si="5"/>
        <v>6962.9503232654379</v>
      </c>
      <c r="V40" s="308">
        <f>IF(AND(U39&lt;0,U40&gt;0),B40-Input!$D$48,0)</f>
        <v>0</v>
      </c>
      <c r="W40" s="319"/>
      <c r="X40" s="8"/>
      <c r="Y40" s="8"/>
      <c r="Z40" s="8"/>
      <c r="AA40" s="8"/>
      <c r="AB40" s="8"/>
    </row>
    <row r="41" spans="1:28" ht="12" customHeight="1" x14ac:dyDescent="0.15">
      <c r="A41" s="1"/>
      <c r="B41" s="156">
        <f>Projekt!$C39</f>
        <v>29</v>
      </c>
      <c r="C41" s="156">
        <f>Projekt!$F75</f>
        <v>0</v>
      </c>
      <c r="D41" s="156">
        <f>Projekt!$F143</f>
        <v>3.3491249999999981</v>
      </c>
      <c r="E41" s="156">
        <f>Projekt!$F213</f>
        <v>91.765945374917493</v>
      </c>
      <c r="F41" s="156">
        <f>Projekt!$F281</f>
        <v>0</v>
      </c>
      <c r="G41" s="156">
        <f t="shared" si="1"/>
        <v>95.115070374917494</v>
      </c>
      <c r="H41" s="156">
        <f>G41/(1+Input!$D$9)^$B41</f>
        <v>95.115070374917494</v>
      </c>
      <c r="I41" s="315"/>
      <c r="J41" s="156">
        <f>Alt!$C39</f>
        <v>29</v>
      </c>
      <c r="K41" s="156">
        <f>Alt!$F75</f>
        <v>0</v>
      </c>
      <c r="L41" s="156">
        <f>Alt!$F143</f>
        <v>84.157499999999885</v>
      </c>
      <c r="M41" s="156">
        <f>Alt!$F213</f>
        <v>289.96125599999999</v>
      </c>
      <c r="N41" s="156">
        <f>Alt!$F281</f>
        <v>157.59087209302325</v>
      </c>
      <c r="O41" s="156">
        <f t="shared" si="2"/>
        <v>531.70962809302307</v>
      </c>
      <c r="P41" s="156">
        <f>O41/(1+Input!$D$9)^$B41</f>
        <v>531.70962809302307</v>
      </c>
      <c r="Q41" s="315"/>
      <c r="R41" s="156">
        <f t="shared" si="3"/>
        <v>29</v>
      </c>
      <c r="S41" s="156">
        <f t="shared" si="0"/>
        <v>436.59455771810559</v>
      </c>
      <c r="T41" s="156">
        <f t="shared" si="4"/>
        <v>436.59455771810559</v>
      </c>
      <c r="U41" s="156">
        <f t="shared" si="5"/>
        <v>7399.5448809835434</v>
      </c>
      <c r="V41" s="308">
        <f>IF(AND(U40&lt;0,U41&gt;0),B41-Input!$D$48,0)</f>
        <v>0</v>
      </c>
      <c r="W41" s="319"/>
      <c r="X41" s="8"/>
      <c r="Y41" s="8"/>
      <c r="Z41" s="8"/>
      <c r="AA41" s="8"/>
      <c r="AB41" s="8"/>
    </row>
    <row r="42" spans="1:28" x14ac:dyDescent="0.15">
      <c r="A42" s="1"/>
      <c r="B42" s="156">
        <f>Projekt!$C40</f>
        <v>30</v>
      </c>
      <c r="C42" s="156">
        <f>Projekt!$F76</f>
        <v>-1600</v>
      </c>
      <c r="D42" s="156">
        <f>Projekt!$F144</f>
        <v>3.4499999999999997</v>
      </c>
      <c r="E42" s="156">
        <f>Projekt!$F214</f>
        <v>91.765945374917493</v>
      </c>
      <c r="F42" s="156">
        <f>Projekt!$F282</f>
        <v>0</v>
      </c>
      <c r="G42" s="156">
        <f t="shared" si="1"/>
        <v>-1504.7840546250825</v>
      </c>
      <c r="H42" s="156">
        <f>G42/(1+Input!$D$9)^$B42</f>
        <v>-1504.7840546250825</v>
      </c>
      <c r="I42" s="315"/>
      <c r="J42" s="156">
        <f>Alt!$C40</f>
        <v>30</v>
      </c>
      <c r="K42" s="156">
        <f>Alt!$F76</f>
        <v>0</v>
      </c>
      <c r="L42" s="156">
        <f>Alt!$F144</f>
        <v>86.25</v>
      </c>
      <c r="M42" s="156">
        <f>Alt!$F214</f>
        <v>289.96125599999999</v>
      </c>
      <c r="N42" s="156">
        <f>Alt!$F282</f>
        <v>158.13837209302324</v>
      </c>
      <c r="O42" s="156">
        <f t="shared" si="2"/>
        <v>534.34962809302328</v>
      </c>
      <c r="P42" s="156">
        <f>O42/(1+Input!$D$9)^$B42</f>
        <v>534.34962809302328</v>
      </c>
      <c r="Q42" s="315"/>
      <c r="R42" s="156">
        <f t="shared" si="3"/>
        <v>30</v>
      </c>
      <c r="S42" s="156">
        <f t="shared" si="0"/>
        <v>2039.1336827181058</v>
      </c>
      <c r="T42" s="156">
        <f t="shared" si="4"/>
        <v>2039.1336827181058</v>
      </c>
      <c r="U42" s="156">
        <f t="shared" si="5"/>
        <v>9438.6785637016492</v>
      </c>
      <c r="V42" s="308">
        <f>IF(AND(U41&lt;0,U42&gt;0),B42-Input!$D$48,0)</f>
        <v>0</v>
      </c>
      <c r="W42" s="319"/>
      <c r="X42" s="8"/>
      <c r="Y42" s="8"/>
      <c r="Z42" s="8"/>
      <c r="AA42" s="8"/>
      <c r="AB42" s="8"/>
    </row>
    <row r="43" spans="1:28" x14ac:dyDescent="0.15">
      <c r="A43" s="1"/>
      <c r="B43" s="1"/>
      <c r="C43" s="2"/>
      <c r="D43" s="2"/>
      <c r="E43" s="1"/>
      <c r="F43" s="1"/>
      <c r="G43" s="1"/>
      <c r="H43" s="1"/>
      <c r="I43" s="315"/>
      <c r="J43" s="1"/>
      <c r="K43" s="1"/>
      <c r="L43" s="1"/>
      <c r="M43" s="1"/>
      <c r="N43" s="1"/>
      <c r="O43" s="1"/>
      <c r="P43" s="1"/>
      <c r="Q43" s="315"/>
      <c r="R43" s="156"/>
      <c r="S43" s="1"/>
      <c r="T43" s="1"/>
      <c r="U43" s="156"/>
      <c r="V43" s="1"/>
      <c r="W43" s="3"/>
      <c r="X43" s="8"/>
      <c r="Y43" s="8"/>
      <c r="Z43" s="8"/>
      <c r="AA43" s="8"/>
      <c r="AB43" s="8"/>
    </row>
    <row r="44" spans="1:28" x14ac:dyDescent="0.15">
      <c r="A44" s="1"/>
      <c r="B44" s="310" t="s">
        <v>326</v>
      </c>
      <c r="C44" s="310"/>
      <c r="D44" s="310"/>
      <c r="E44" s="310"/>
      <c r="F44" s="310"/>
      <c r="G44" s="310"/>
      <c r="H44" s="167">
        <f>SUM(H12:H42)</f>
        <v>5268.2977528099764</v>
      </c>
      <c r="I44" s="315"/>
      <c r="J44" s="167"/>
      <c r="K44" s="167"/>
      <c r="L44" s="167"/>
      <c r="M44" s="167"/>
      <c r="N44" s="167"/>
      <c r="O44" s="167"/>
      <c r="P44" s="167">
        <f>SUM(P12:P42)</f>
        <v>14706.976316511629</v>
      </c>
      <c r="Q44" s="315"/>
      <c r="R44" s="167"/>
      <c r="S44" s="167"/>
      <c r="T44" s="167">
        <f>P44-H44</f>
        <v>9438.6785637016528</v>
      </c>
      <c r="U44" s="167"/>
      <c r="V44" s="167"/>
      <c r="W44" s="3"/>
      <c r="X44" s="8"/>
      <c r="Y44" s="8"/>
      <c r="Z44" s="8"/>
      <c r="AA44" s="8"/>
      <c r="AB44" s="8"/>
    </row>
    <row r="45" spans="1:28" x14ac:dyDescent="0.15">
      <c r="A45" s="1"/>
      <c r="B45" s="316"/>
      <c r="C45" s="316"/>
      <c r="D45" s="316"/>
      <c r="E45" s="316"/>
      <c r="F45" s="316"/>
      <c r="G45" s="316"/>
      <c r="H45" s="316"/>
      <c r="I45" s="316"/>
      <c r="J45" s="316"/>
      <c r="K45" s="316"/>
      <c r="L45" s="316"/>
      <c r="M45" s="316"/>
      <c r="N45" s="316"/>
      <c r="O45" s="316"/>
      <c r="P45" s="316"/>
      <c r="Q45" s="316"/>
      <c r="R45" s="177"/>
      <c r="S45" s="177"/>
      <c r="T45" s="177"/>
      <c r="U45" s="177"/>
      <c r="V45" s="177"/>
      <c r="W45" s="3"/>
      <c r="X45" s="8"/>
      <c r="Y45" s="8"/>
      <c r="Z45" s="8"/>
      <c r="AA45" s="8"/>
      <c r="AB45" s="8"/>
    </row>
    <row r="46" spans="1:28" x14ac:dyDescent="0.15">
      <c r="A46" s="1"/>
      <c r="B46" s="315"/>
      <c r="C46" s="315"/>
      <c r="D46" s="315"/>
      <c r="E46" s="316"/>
      <c r="F46" s="316"/>
      <c r="G46" s="316"/>
      <c r="H46" s="316"/>
      <c r="I46" s="315"/>
      <c r="J46" s="316"/>
      <c r="K46" s="316"/>
      <c r="L46" s="316"/>
      <c r="M46" s="316"/>
      <c r="N46" s="316"/>
      <c r="O46" s="316"/>
      <c r="P46" s="316"/>
      <c r="Q46" s="315"/>
      <c r="R46" s="156"/>
      <c r="S46" s="156"/>
      <c r="T46" s="305" t="s">
        <v>327</v>
      </c>
      <c r="U46" s="304">
        <f>IF(U42&gt;0,MAX(V12:V42),"&gt;30")</f>
        <v>11</v>
      </c>
      <c r="V46" s="303" t="s">
        <v>2</v>
      </c>
      <c r="W46" s="3"/>
      <c r="X46" s="8"/>
      <c r="Y46" s="8"/>
      <c r="Z46" s="8"/>
      <c r="AA46" s="8"/>
      <c r="AB46" s="8"/>
    </row>
    <row r="47" spans="1:28" x14ac:dyDescent="0.15">
      <c r="A47" s="1"/>
      <c r="B47" s="317"/>
      <c r="C47" s="315"/>
      <c r="D47" s="135"/>
      <c r="E47" s="3"/>
      <c r="F47" s="3"/>
      <c r="G47" s="3"/>
      <c r="H47" s="3"/>
      <c r="I47" s="315"/>
      <c r="J47" s="3"/>
      <c r="K47" s="3"/>
      <c r="L47" s="3"/>
      <c r="M47" s="3"/>
      <c r="N47" s="3"/>
      <c r="O47" s="318"/>
      <c r="P47" s="318"/>
      <c r="Q47" s="315"/>
      <c r="R47" s="303"/>
      <c r="S47" s="303"/>
      <c r="T47" s="303"/>
      <c r="U47" s="303"/>
      <c r="V47" s="303"/>
      <c r="W47" s="3"/>
      <c r="X47" s="8"/>
      <c r="Y47" s="8"/>
      <c r="Z47" s="8"/>
      <c r="AA47" s="8"/>
      <c r="AB47" s="8"/>
    </row>
    <row r="48" spans="1:28" x14ac:dyDescent="0.15">
      <c r="A48" s="1"/>
      <c r="B48" s="317"/>
      <c r="C48" s="315"/>
      <c r="D48" s="135"/>
      <c r="E48" s="3"/>
      <c r="F48" s="3"/>
      <c r="G48" s="3"/>
      <c r="H48" s="3"/>
      <c r="I48" s="315"/>
      <c r="J48" s="3"/>
      <c r="K48" s="3"/>
      <c r="L48" s="3"/>
      <c r="M48" s="3"/>
      <c r="N48" s="3"/>
      <c r="O48" s="318"/>
      <c r="P48" s="318"/>
      <c r="Q48" s="315"/>
      <c r="R48" s="156"/>
      <c r="S48" s="156"/>
      <c r="T48" s="305"/>
      <c r="U48" s="304"/>
      <c r="V48" s="303"/>
      <c r="W48" s="3"/>
      <c r="X48" s="8"/>
      <c r="Y48" s="8"/>
      <c r="Z48" s="8"/>
      <c r="AA48" s="8"/>
      <c r="AB48" s="8"/>
    </row>
    <row r="49" spans="1:28" x14ac:dyDescent="0.15">
      <c r="A49" s="1"/>
      <c r="B49" s="170" t="str">
        <f>B6</f>
        <v>A. Indgreb: Rør-udskiftning</v>
      </c>
      <c r="C49" s="171"/>
      <c r="D49" s="171"/>
      <c r="E49" s="171"/>
      <c r="F49" s="171"/>
      <c r="G49" s="171"/>
      <c r="H49" s="171"/>
      <c r="I49" s="156"/>
      <c r="J49" s="194" t="str">
        <f>J6</f>
        <v>B. Sammenligning: Ingen indgreb</v>
      </c>
      <c r="K49" s="171"/>
      <c r="L49" s="171"/>
      <c r="M49" s="171"/>
      <c r="N49" s="171"/>
      <c r="O49" s="171"/>
      <c r="P49" s="171"/>
      <c r="Q49" s="156"/>
      <c r="R49" s="171"/>
      <c r="S49" s="171"/>
      <c r="T49" s="171"/>
      <c r="U49" s="171"/>
      <c r="V49" s="171"/>
      <c r="W49" s="3"/>
      <c r="X49" s="8"/>
      <c r="Y49" s="8"/>
      <c r="Z49" s="8"/>
      <c r="AA49" s="8"/>
      <c r="AB49" s="8"/>
    </row>
    <row r="50" spans="1:28" x14ac:dyDescent="0.15">
      <c r="A50" s="1"/>
      <c r="B50" s="1"/>
      <c r="C50" s="2"/>
      <c r="D50" s="2"/>
      <c r="E50" s="1"/>
      <c r="F50" s="1"/>
      <c r="G50" s="1"/>
      <c r="H50" s="1"/>
      <c r="I50" s="156"/>
      <c r="J50" s="1"/>
      <c r="K50" s="1"/>
      <c r="L50" s="1"/>
      <c r="M50" s="1"/>
      <c r="N50" s="1"/>
      <c r="O50" s="1"/>
      <c r="P50" s="1"/>
      <c r="Q50" s="156"/>
      <c r="R50" s="1"/>
      <c r="S50" s="156"/>
      <c r="T50" s="156"/>
      <c r="U50" s="1"/>
      <c r="V50" s="3"/>
      <c r="W50" s="3"/>
      <c r="X50" s="8"/>
      <c r="Y50" s="8"/>
      <c r="Z50" s="8"/>
      <c r="AA50" s="8"/>
      <c r="AB50" s="8"/>
    </row>
    <row r="51" spans="1:28" x14ac:dyDescent="0.15">
      <c r="A51" s="1"/>
      <c r="B51" s="171" t="s">
        <v>224</v>
      </c>
      <c r="C51" s="171" t="s">
        <v>168</v>
      </c>
      <c r="D51" s="171" t="s">
        <v>231</v>
      </c>
      <c r="E51" s="171" t="s">
        <v>227</v>
      </c>
      <c r="F51" s="171" t="s">
        <v>229</v>
      </c>
      <c r="G51" s="1"/>
      <c r="H51" s="1"/>
      <c r="I51" s="156"/>
      <c r="J51" s="171" t="s">
        <v>224</v>
      </c>
      <c r="K51" s="171" t="s">
        <v>168</v>
      </c>
      <c r="L51" s="171" t="s">
        <v>231</v>
      </c>
      <c r="M51" s="171" t="s">
        <v>227</v>
      </c>
      <c r="N51" s="171" t="s">
        <v>229</v>
      </c>
      <c r="O51" s="1"/>
      <c r="P51" s="1"/>
      <c r="Q51" s="156"/>
      <c r="R51" s="1"/>
      <c r="S51" s="1"/>
      <c r="T51" s="1"/>
      <c r="U51" s="1"/>
      <c r="V51" s="3"/>
      <c r="W51" s="3"/>
      <c r="X51" s="8"/>
      <c r="Y51" s="8"/>
      <c r="Z51" s="8"/>
      <c r="AA51" s="8"/>
      <c r="AB51" s="8"/>
    </row>
    <row r="52" spans="1:28" x14ac:dyDescent="0.15">
      <c r="A52" s="1"/>
      <c r="B52" s="171"/>
      <c r="C52" s="171" t="s">
        <v>233</v>
      </c>
      <c r="D52" s="171" t="s">
        <v>232</v>
      </c>
      <c r="E52" s="171" t="s">
        <v>228</v>
      </c>
      <c r="F52" s="171" t="s">
        <v>230</v>
      </c>
      <c r="G52" s="1"/>
      <c r="H52" s="1"/>
      <c r="I52" s="1"/>
      <c r="J52" s="171"/>
      <c r="K52" s="171" t="s">
        <v>233</v>
      </c>
      <c r="L52" s="171" t="s">
        <v>232</v>
      </c>
      <c r="M52" s="171" t="s">
        <v>228</v>
      </c>
      <c r="N52" s="171" t="s">
        <v>230</v>
      </c>
      <c r="O52" s="1"/>
      <c r="P52" s="1"/>
      <c r="Q52" s="156"/>
      <c r="R52" s="1"/>
      <c r="S52" s="1"/>
      <c r="T52" s="1"/>
      <c r="U52" s="1"/>
      <c r="V52" s="3"/>
      <c r="W52" s="3"/>
      <c r="X52" s="8"/>
      <c r="Y52" s="8"/>
      <c r="Z52" s="8"/>
      <c r="AA52" s="8"/>
      <c r="AB52" s="8"/>
    </row>
    <row r="53" spans="1:28" x14ac:dyDescent="0.15">
      <c r="A53" s="1"/>
      <c r="B53" s="171"/>
      <c r="C53" s="171" t="s">
        <v>25</v>
      </c>
      <c r="D53" s="171" t="s">
        <v>234</v>
      </c>
      <c r="E53" s="171" t="s">
        <v>98</v>
      </c>
      <c r="F53" s="171" t="s">
        <v>193</v>
      </c>
      <c r="G53" s="1"/>
      <c r="H53" s="1"/>
      <c r="I53" s="1"/>
      <c r="J53" s="171"/>
      <c r="K53" s="171" t="s">
        <v>25</v>
      </c>
      <c r="L53" s="171" t="s">
        <v>234</v>
      </c>
      <c r="M53" s="171" t="s">
        <v>98</v>
      </c>
      <c r="N53" s="171" t="s">
        <v>193</v>
      </c>
      <c r="O53" s="1"/>
      <c r="P53" s="1"/>
      <c r="Q53" s="156"/>
      <c r="R53" s="1"/>
      <c r="S53" s="1"/>
      <c r="T53" s="1"/>
      <c r="U53" s="1"/>
      <c r="V53" s="3"/>
      <c r="W53" s="3"/>
      <c r="X53" s="8"/>
      <c r="Y53" s="8"/>
      <c r="Z53" s="8"/>
      <c r="AA53" s="8"/>
      <c r="AB53" s="8"/>
    </row>
    <row r="54" spans="1:28" x14ac:dyDescent="0.15">
      <c r="A54" s="1"/>
      <c r="B54" s="20"/>
      <c r="C54" s="156"/>
      <c r="D54" s="156"/>
      <c r="E54" s="2"/>
      <c r="F54" s="1"/>
      <c r="G54" s="1"/>
      <c r="H54" s="1"/>
      <c r="I54" s="1"/>
      <c r="J54" s="1"/>
      <c r="K54" s="156"/>
      <c r="L54" s="1"/>
      <c r="M54" s="1"/>
      <c r="N54" s="1"/>
      <c r="O54" s="1"/>
      <c r="P54" s="1"/>
      <c r="Q54" s="1"/>
      <c r="R54" s="154"/>
      <c r="S54" s="154"/>
      <c r="T54" s="154"/>
      <c r="U54" s="1"/>
      <c r="V54" s="3"/>
      <c r="W54" s="3"/>
      <c r="X54" s="8"/>
      <c r="Y54" s="8"/>
      <c r="Z54" s="8"/>
      <c r="AA54" s="8"/>
      <c r="AB54" s="8"/>
    </row>
    <row r="55" spans="1:28" x14ac:dyDescent="0.15">
      <c r="A55" s="1"/>
      <c r="B55" s="156">
        <f>Projekt!$C10</f>
        <v>0</v>
      </c>
      <c r="C55" s="156">
        <f>IF(C12&gt;9,Input!$X$26,0)</f>
        <v>2000</v>
      </c>
      <c r="D55" s="169">
        <f>Projekt!$F81</f>
        <v>0</v>
      </c>
      <c r="E55" s="156">
        <f>Projekt!$F151</f>
        <v>141.17837749987308</v>
      </c>
      <c r="F55" s="156">
        <f>Projekt!$F219</f>
        <v>0</v>
      </c>
      <c r="G55" s="1"/>
      <c r="H55" s="1"/>
      <c r="I55" s="1"/>
      <c r="J55" s="156">
        <f>Eksist!$C10</f>
        <v>0</v>
      </c>
      <c r="K55" s="156">
        <f>IF(K12&gt;9,Input!$X$26,0)</f>
        <v>0</v>
      </c>
      <c r="L55" s="169">
        <f>Alt!$F81</f>
        <v>2</v>
      </c>
      <c r="M55" s="156">
        <f>Alt!$F151</f>
        <v>446.09423999999996</v>
      </c>
      <c r="N55" s="156">
        <f>Alt!$F219</f>
        <v>730</v>
      </c>
      <c r="O55" s="1"/>
      <c r="P55" s="1"/>
      <c r="Q55" s="1"/>
      <c r="R55" s="154"/>
      <c r="S55" s="154"/>
      <c r="T55" s="154"/>
      <c r="U55" s="1"/>
      <c r="V55" s="3"/>
      <c r="W55" s="3"/>
      <c r="X55" s="8"/>
      <c r="Y55" s="8"/>
      <c r="Z55" s="8"/>
      <c r="AA55" s="8"/>
      <c r="AB55" s="8"/>
    </row>
    <row r="56" spans="1:28" x14ac:dyDescent="0.15">
      <c r="A56" s="1"/>
      <c r="B56" s="156">
        <f>Projekt!$C11</f>
        <v>1</v>
      </c>
      <c r="C56" s="156">
        <f>IF(C13&gt;9,Input!$X$26,0)</f>
        <v>0</v>
      </c>
      <c r="D56" s="169">
        <f>Projekt!$F82</f>
        <v>1.2E-2</v>
      </c>
      <c r="E56" s="156">
        <f>Projekt!$F152</f>
        <v>141.17837749987308</v>
      </c>
      <c r="F56" s="156">
        <f>Projekt!$F220</f>
        <v>0</v>
      </c>
      <c r="G56" s="1"/>
      <c r="H56" s="1"/>
      <c r="I56" s="1"/>
      <c r="J56" s="156">
        <f>Eksist!$C11</f>
        <v>1</v>
      </c>
      <c r="K56" s="156">
        <f>IF(K13&gt;9,Input!$X$26,0)</f>
        <v>0</v>
      </c>
      <c r="L56" s="169">
        <f>Alt!$F82</f>
        <v>2.1</v>
      </c>
      <c r="M56" s="156">
        <f>Alt!$F152</f>
        <v>446.09423999999996</v>
      </c>
      <c r="N56" s="156">
        <f>Alt!$F220</f>
        <v>744.6</v>
      </c>
      <c r="O56" s="1"/>
      <c r="P56" s="1"/>
      <c r="Q56" s="1"/>
      <c r="R56" s="154"/>
      <c r="S56" s="154"/>
      <c r="T56" s="154"/>
      <c r="U56" s="1"/>
      <c r="V56" s="3"/>
      <c r="W56" s="3"/>
      <c r="X56" s="8"/>
      <c r="Y56" s="8"/>
      <c r="Z56" s="8"/>
      <c r="AA56" s="8"/>
      <c r="AB56" s="8"/>
    </row>
    <row r="57" spans="1:28" x14ac:dyDescent="0.15">
      <c r="A57" s="1"/>
      <c r="B57" s="156">
        <f>Projekt!$C12</f>
        <v>2</v>
      </c>
      <c r="C57" s="156">
        <f>IF(C14&gt;9,Input!$X$26,0)</f>
        <v>0</v>
      </c>
      <c r="D57" s="169">
        <f>Projekt!$F83</f>
        <v>2.4E-2</v>
      </c>
      <c r="E57" s="156">
        <f>Projekt!$F153</f>
        <v>141.17837749987308</v>
      </c>
      <c r="F57" s="156">
        <f>Projekt!$F221</f>
        <v>0</v>
      </c>
      <c r="G57" s="1"/>
      <c r="H57" s="1"/>
      <c r="I57" s="1"/>
      <c r="J57" s="156">
        <f>Eksist!$C12</f>
        <v>2</v>
      </c>
      <c r="K57" s="156">
        <f>IF(K14&gt;9,Input!$X$26,0)</f>
        <v>0</v>
      </c>
      <c r="L57" s="169">
        <f>Alt!$F83</f>
        <v>2.2000000000000002</v>
      </c>
      <c r="M57" s="156">
        <f>Alt!$F153</f>
        <v>446.09423999999996</v>
      </c>
      <c r="N57" s="156">
        <f>Alt!$F221</f>
        <v>759.2</v>
      </c>
      <c r="O57" s="311"/>
      <c r="P57" s="312"/>
      <c r="Q57" s="1"/>
      <c r="R57" s="154"/>
      <c r="S57" s="154"/>
      <c r="T57" s="154"/>
      <c r="U57" s="1"/>
      <c r="V57" s="3"/>
      <c r="W57" s="3"/>
      <c r="X57" s="8"/>
      <c r="Y57" s="8"/>
      <c r="Z57" s="8"/>
      <c r="AA57" s="8"/>
      <c r="AB57" s="8"/>
    </row>
    <row r="58" spans="1:28" x14ac:dyDescent="0.15">
      <c r="A58" s="1"/>
      <c r="B58" s="156">
        <f>Projekt!$C13</f>
        <v>3</v>
      </c>
      <c r="C58" s="156">
        <f>IF(C15&gt;9,Input!$X$26,0)</f>
        <v>0</v>
      </c>
      <c r="D58" s="169">
        <f>Projekt!$F84</f>
        <v>3.6000000000000004E-2</v>
      </c>
      <c r="E58" s="156">
        <f>Projekt!$F154</f>
        <v>141.17837749987308</v>
      </c>
      <c r="F58" s="156">
        <f>Projekt!$F222</f>
        <v>0</v>
      </c>
      <c r="G58" s="1"/>
      <c r="H58" s="1"/>
      <c r="I58" s="1"/>
      <c r="J58" s="156">
        <f>Eksist!$C13</f>
        <v>3</v>
      </c>
      <c r="K58" s="156">
        <f>IF(K15&gt;9,Input!$X$26,0)</f>
        <v>0</v>
      </c>
      <c r="L58" s="169">
        <f>Alt!$F84</f>
        <v>2.3000000000000003</v>
      </c>
      <c r="M58" s="156">
        <f>Alt!$F154</f>
        <v>446.09423999999996</v>
      </c>
      <c r="N58" s="156">
        <f>Alt!$F222</f>
        <v>773.80000000000007</v>
      </c>
      <c r="O58" s="1"/>
      <c r="P58" s="1"/>
      <c r="Q58" s="1"/>
      <c r="R58" s="154"/>
      <c r="S58" s="154"/>
      <c r="T58" s="154"/>
      <c r="U58" s="1"/>
      <c r="V58" s="3"/>
      <c r="W58" s="3"/>
      <c r="X58" s="8"/>
      <c r="Y58" s="8"/>
      <c r="Z58" s="8"/>
      <c r="AA58" s="8"/>
      <c r="AB58" s="8"/>
    </row>
    <row r="59" spans="1:28" x14ac:dyDescent="0.15">
      <c r="A59" s="1"/>
      <c r="B59" s="156">
        <f>Projekt!$C14</f>
        <v>4</v>
      </c>
      <c r="C59" s="156">
        <f>IF(C16&gt;9,Input!$X$26,0)</f>
        <v>0</v>
      </c>
      <c r="D59" s="169">
        <f>Projekt!$F85</f>
        <v>4.8000000000000001E-2</v>
      </c>
      <c r="E59" s="156">
        <f>Projekt!$F155</f>
        <v>141.17837749987308</v>
      </c>
      <c r="F59" s="156">
        <f>Projekt!$F223</f>
        <v>0</v>
      </c>
      <c r="G59" s="1"/>
      <c r="H59" s="1"/>
      <c r="I59" s="1"/>
      <c r="J59" s="156">
        <f>Eksist!$C14</f>
        <v>4</v>
      </c>
      <c r="K59" s="156">
        <f>IF(K16&gt;9,Input!$X$26,0)</f>
        <v>0</v>
      </c>
      <c r="L59" s="169">
        <f>Alt!$F85</f>
        <v>2.4000000000000004</v>
      </c>
      <c r="M59" s="156">
        <f>Alt!$F155</f>
        <v>446.09423999999996</v>
      </c>
      <c r="N59" s="156">
        <f>Alt!$F223</f>
        <v>788.40000000000009</v>
      </c>
      <c r="O59" s="1"/>
      <c r="P59" s="1"/>
      <c r="Q59" s="1"/>
      <c r="R59" s="154"/>
      <c r="S59" s="154"/>
      <c r="T59" s="154"/>
      <c r="U59" s="1"/>
      <c r="V59" s="3"/>
      <c r="W59" s="3"/>
      <c r="X59" s="8"/>
      <c r="Y59" s="8"/>
      <c r="Z59" s="8"/>
      <c r="AA59" s="8"/>
      <c r="AB59" s="8"/>
    </row>
    <row r="60" spans="1:28" x14ac:dyDescent="0.15">
      <c r="A60" s="1"/>
      <c r="B60" s="156">
        <f>Projekt!$C15</f>
        <v>5</v>
      </c>
      <c r="C60" s="156">
        <f>IF(C17&gt;9,Input!$X$26,0)</f>
        <v>0</v>
      </c>
      <c r="D60" s="169">
        <f>Projekt!$F86</f>
        <v>0.06</v>
      </c>
      <c r="E60" s="156">
        <f>Projekt!$F156</f>
        <v>141.17837749987308</v>
      </c>
      <c r="F60" s="156">
        <f>Projekt!$F224</f>
        <v>0</v>
      </c>
      <c r="G60" s="1"/>
      <c r="H60" s="1"/>
      <c r="I60" s="1"/>
      <c r="J60" s="156">
        <f>Eksist!$C15</f>
        <v>5</v>
      </c>
      <c r="K60" s="156">
        <f>IF(K17&gt;9,Input!$X$26,0)</f>
        <v>0</v>
      </c>
      <c r="L60" s="169">
        <f>Alt!$F86</f>
        <v>2.5000000000000004</v>
      </c>
      <c r="M60" s="156">
        <f>Alt!$F156</f>
        <v>446.09423999999996</v>
      </c>
      <c r="N60" s="156">
        <f>Alt!$F224</f>
        <v>803.00000000000011</v>
      </c>
      <c r="O60" s="1"/>
      <c r="P60" s="1"/>
      <c r="Q60" s="1"/>
      <c r="R60" s="154"/>
      <c r="S60" s="154"/>
      <c r="T60" s="154"/>
      <c r="U60" s="1"/>
      <c r="V60" s="3"/>
      <c r="W60" s="3"/>
      <c r="X60" s="8"/>
      <c r="Y60" s="8"/>
      <c r="Z60" s="8"/>
      <c r="AA60" s="8"/>
      <c r="AB60" s="8"/>
    </row>
    <row r="61" spans="1:28" x14ac:dyDescent="0.15">
      <c r="A61" s="1"/>
      <c r="B61" s="156">
        <f>Projekt!$C16</f>
        <v>6</v>
      </c>
      <c r="C61" s="156">
        <f>IF(C18&gt;9,Input!$X$26,0)</f>
        <v>0</v>
      </c>
      <c r="D61" s="169">
        <f>Projekt!$F87</f>
        <v>7.1999999999999995E-2</v>
      </c>
      <c r="E61" s="156">
        <f>Projekt!$F157</f>
        <v>141.17837749987308</v>
      </c>
      <c r="F61" s="156">
        <f>Projekt!$F225</f>
        <v>0</v>
      </c>
      <c r="G61" s="1"/>
      <c r="H61" s="1"/>
      <c r="I61" s="1"/>
      <c r="J61" s="156">
        <f>Eksist!$C16</f>
        <v>6</v>
      </c>
      <c r="K61" s="156">
        <f>IF(K18&gt;9,Input!$X$26,0)</f>
        <v>0</v>
      </c>
      <c r="L61" s="169">
        <f>Alt!$F87</f>
        <v>2.6000000000000005</v>
      </c>
      <c r="M61" s="156">
        <f>Alt!$F157</f>
        <v>446.09423999999996</v>
      </c>
      <c r="N61" s="156">
        <f>Alt!$F225</f>
        <v>817.60000000000014</v>
      </c>
      <c r="O61" s="1"/>
      <c r="P61" s="1"/>
      <c r="Q61" s="1"/>
      <c r="R61" s="154"/>
      <c r="S61" s="154"/>
      <c r="T61" s="154"/>
      <c r="U61" s="1"/>
      <c r="V61" s="3"/>
      <c r="W61" s="3"/>
      <c r="X61" s="8"/>
      <c r="Y61" s="8"/>
      <c r="Z61" s="8"/>
      <c r="AA61" s="8"/>
      <c r="AB61" s="8"/>
    </row>
    <row r="62" spans="1:28" x14ac:dyDescent="0.15">
      <c r="A62" s="1"/>
      <c r="B62" s="156">
        <f>Projekt!$C17</f>
        <v>7</v>
      </c>
      <c r="C62" s="156">
        <f>IF(C19&gt;9,Input!$X$26,0)</f>
        <v>0</v>
      </c>
      <c r="D62" s="169">
        <f>Projekt!$F88</f>
        <v>8.3999999999999991E-2</v>
      </c>
      <c r="E62" s="156">
        <f>Projekt!$F158</f>
        <v>141.17837749987308</v>
      </c>
      <c r="F62" s="156">
        <f>Projekt!$F226</f>
        <v>0</v>
      </c>
      <c r="G62" s="1"/>
      <c r="H62" s="1"/>
      <c r="I62" s="1"/>
      <c r="J62" s="156">
        <f>Eksist!$C17</f>
        <v>7</v>
      </c>
      <c r="K62" s="156">
        <f>IF(K19&gt;9,Input!$X$26,0)</f>
        <v>0</v>
      </c>
      <c r="L62" s="169">
        <f>Alt!$F88</f>
        <v>2.7000000000000006</v>
      </c>
      <c r="M62" s="156">
        <f>Alt!$F158</f>
        <v>446.09423999999996</v>
      </c>
      <c r="N62" s="156">
        <f>Alt!$F226</f>
        <v>832.20000000000016</v>
      </c>
      <c r="O62" s="1"/>
      <c r="P62" s="1"/>
      <c r="Q62" s="1"/>
      <c r="R62" s="154"/>
      <c r="S62" s="154"/>
      <c r="T62" s="154"/>
      <c r="U62" s="1"/>
      <c r="V62" s="3"/>
      <c r="W62" s="3"/>
      <c r="X62" s="8"/>
      <c r="Y62" s="8"/>
      <c r="Z62" s="8"/>
      <c r="AA62" s="8"/>
      <c r="AB62" s="8"/>
    </row>
    <row r="63" spans="1:28" x14ac:dyDescent="0.15">
      <c r="A63" s="1"/>
      <c r="B63" s="156">
        <f>Projekt!$C18</f>
        <v>8</v>
      </c>
      <c r="C63" s="156">
        <f>IF(C20&gt;9,Input!$X$26,0)</f>
        <v>0</v>
      </c>
      <c r="D63" s="169">
        <f>Projekt!$F89</f>
        <v>9.5999999999999988E-2</v>
      </c>
      <c r="E63" s="156">
        <f>Projekt!$F159</f>
        <v>141.17837749987308</v>
      </c>
      <c r="F63" s="156">
        <f>Projekt!$F227</f>
        <v>0</v>
      </c>
      <c r="G63" s="1"/>
      <c r="H63" s="1"/>
      <c r="I63" s="1"/>
      <c r="J63" s="156">
        <f>Eksist!$C18</f>
        <v>8</v>
      </c>
      <c r="K63" s="156">
        <f>IF(K20&gt;9,Input!$X$26,0)</f>
        <v>0</v>
      </c>
      <c r="L63" s="169">
        <f>Alt!$F89</f>
        <v>2.8000000000000007</v>
      </c>
      <c r="M63" s="156">
        <f>Alt!$F159</f>
        <v>446.09423999999996</v>
      </c>
      <c r="N63" s="156">
        <f>Alt!$F227</f>
        <v>846.80000000000018</v>
      </c>
      <c r="O63" s="1"/>
      <c r="P63" s="1"/>
      <c r="Q63" s="1"/>
      <c r="R63" s="154"/>
      <c r="S63" s="154"/>
      <c r="T63" s="154"/>
      <c r="U63" s="1"/>
      <c r="V63" s="3"/>
      <c r="W63" s="3"/>
      <c r="X63" s="8"/>
      <c r="Y63" s="8"/>
      <c r="Z63" s="8"/>
      <c r="AA63" s="8"/>
      <c r="AB63" s="8"/>
    </row>
    <row r="64" spans="1:28" x14ac:dyDescent="0.15">
      <c r="A64" s="1"/>
      <c r="B64" s="156">
        <f>Projekt!$C19</f>
        <v>9</v>
      </c>
      <c r="C64" s="156">
        <f>IF(C21&gt;9,Input!$X$26,0)</f>
        <v>0</v>
      </c>
      <c r="D64" s="169">
        <f>Projekt!$F90</f>
        <v>0.10799999999999998</v>
      </c>
      <c r="E64" s="156">
        <f>Projekt!$F160</f>
        <v>141.17837749987308</v>
      </c>
      <c r="F64" s="156">
        <f>Projekt!$F228</f>
        <v>0</v>
      </c>
      <c r="G64" s="1"/>
      <c r="H64" s="1"/>
      <c r="I64" s="1"/>
      <c r="J64" s="156">
        <f>Eksist!$C19</f>
        <v>9</v>
      </c>
      <c r="K64" s="156">
        <f>IF(K21&gt;9,Input!$X$26,0)</f>
        <v>0</v>
      </c>
      <c r="L64" s="169">
        <f>Alt!$F90</f>
        <v>2.9000000000000008</v>
      </c>
      <c r="M64" s="156">
        <f>Alt!$F160</f>
        <v>446.09423999999996</v>
      </c>
      <c r="N64" s="156">
        <f>Alt!$F228</f>
        <v>861.4000000000002</v>
      </c>
      <c r="O64" s="1"/>
      <c r="P64" s="1"/>
      <c r="Q64" s="1"/>
      <c r="R64" s="154"/>
      <c r="S64" s="154"/>
      <c r="T64" s="154"/>
      <c r="U64" s="1"/>
      <c r="V64" s="3"/>
      <c r="W64" s="3"/>
      <c r="X64" s="8"/>
      <c r="Y64" s="8"/>
      <c r="Z64" s="8"/>
      <c r="AA64" s="8"/>
      <c r="AB64" s="8"/>
    </row>
    <row r="65" spans="1:28" x14ac:dyDescent="0.15">
      <c r="A65" s="1"/>
      <c r="B65" s="156">
        <f>Projekt!$C20</f>
        <v>10</v>
      </c>
      <c r="C65" s="156">
        <f>IF(C22&gt;9,Input!$X$26,0)</f>
        <v>0</v>
      </c>
      <c r="D65" s="169">
        <f>Projekt!$F91</f>
        <v>0.12</v>
      </c>
      <c r="E65" s="156">
        <f>Projekt!$F161</f>
        <v>141.17837749987308</v>
      </c>
      <c r="F65" s="156">
        <f>Projekt!$F229</f>
        <v>0</v>
      </c>
      <c r="G65" s="1"/>
      <c r="H65" s="1"/>
      <c r="I65" s="1"/>
      <c r="J65" s="156">
        <f>Eksist!$C20</f>
        <v>10</v>
      </c>
      <c r="K65" s="156">
        <f>IF(K22&gt;9,Input!$X$26,0)</f>
        <v>0</v>
      </c>
      <c r="L65" s="169">
        <f>Alt!$F91</f>
        <v>3</v>
      </c>
      <c r="M65" s="156">
        <f>Alt!$F161</f>
        <v>446.09423999999996</v>
      </c>
      <c r="N65" s="156">
        <f>Alt!$F229</f>
        <v>876</v>
      </c>
      <c r="O65" s="1"/>
      <c r="P65" s="1"/>
      <c r="Q65" s="1"/>
      <c r="R65" s="154"/>
      <c r="S65" s="154"/>
      <c r="T65" s="154"/>
      <c r="U65" s="1"/>
      <c r="V65" s="3"/>
      <c r="W65" s="3"/>
      <c r="X65" s="8"/>
      <c r="Y65" s="8"/>
      <c r="Z65" s="8"/>
      <c r="AA65" s="8"/>
      <c r="AB65" s="8"/>
    </row>
    <row r="66" spans="1:28" x14ac:dyDescent="0.15">
      <c r="A66" s="1"/>
      <c r="B66" s="156">
        <f>Projekt!$C21</f>
        <v>11</v>
      </c>
      <c r="C66" s="156">
        <f>IF(C23&gt;9,Input!$X$26,0)</f>
        <v>0</v>
      </c>
      <c r="D66" s="169">
        <f>Projekt!$F92</f>
        <v>0.123</v>
      </c>
      <c r="E66" s="156">
        <f>Projekt!$F162</f>
        <v>141.17837749987308</v>
      </c>
      <c r="F66" s="156">
        <f>Projekt!$F230</f>
        <v>0</v>
      </c>
      <c r="G66" s="1"/>
      <c r="H66" s="1"/>
      <c r="I66" s="1"/>
      <c r="J66" s="156">
        <f>Eksist!$C21</f>
        <v>11</v>
      </c>
      <c r="K66" s="156">
        <f>IF(K23&gt;9,Input!$X$26,0)</f>
        <v>0</v>
      </c>
      <c r="L66" s="169">
        <f>Alt!$F92</f>
        <v>3.1</v>
      </c>
      <c r="M66" s="156">
        <f>Alt!$F162</f>
        <v>446.09423999999996</v>
      </c>
      <c r="N66" s="156">
        <f>Alt!$F230</f>
        <v>897.9</v>
      </c>
      <c r="O66" s="1"/>
      <c r="P66" s="1"/>
      <c r="Q66" s="1"/>
      <c r="R66" s="154"/>
      <c r="S66" s="154"/>
      <c r="T66" s="154"/>
      <c r="U66" s="1"/>
      <c r="V66" s="3"/>
      <c r="W66" s="3"/>
      <c r="X66" s="8"/>
      <c r="Y66" s="8"/>
      <c r="Z66" s="8"/>
      <c r="AA66" s="8"/>
      <c r="AB66" s="8"/>
    </row>
    <row r="67" spans="1:28" x14ac:dyDescent="0.15">
      <c r="A67" s="1"/>
      <c r="B67" s="156">
        <f>Projekt!$C22</f>
        <v>12</v>
      </c>
      <c r="C67" s="156">
        <f>IF(C24&gt;9,Input!$X$26,0)</f>
        <v>0</v>
      </c>
      <c r="D67" s="169">
        <f>Projekt!$F93</f>
        <v>0.126</v>
      </c>
      <c r="E67" s="156">
        <f>Projekt!$F163</f>
        <v>141.17837749987308</v>
      </c>
      <c r="F67" s="156">
        <f>Projekt!$F231</f>
        <v>0</v>
      </c>
      <c r="G67" s="1"/>
      <c r="H67" s="1"/>
      <c r="I67" s="1"/>
      <c r="J67" s="156">
        <f>Eksist!$C22</f>
        <v>12</v>
      </c>
      <c r="K67" s="156">
        <f>IF(K24&gt;9,Input!$X$26,0)</f>
        <v>0</v>
      </c>
      <c r="L67" s="169">
        <f>Alt!$F93</f>
        <v>3.2</v>
      </c>
      <c r="M67" s="156">
        <f>Alt!$F163</f>
        <v>446.09423999999996</v>
      </c>
      <c r="N67" s="156">
        <f>Alt!$F231</f>
        <v>919.8</v>
      </c>
      <c r="O67" s="1"/>
      <c r="P67" s="1"/>
      <c r="Q67" s="1"/>
      <c r="R67" s="154"/>
      <c r="S67" s="154"/>
      <c r="T67" s="154"/>
      <c r="U67" s="1"/>
      <c r="V67" s="3"/>
      <c r="W67" s="3"/>
      <c r="X67" s="8"/>
      <c r="Y67" s="8"/>
      <c r="Z67" s="8"/>
      <c r="AA67" s="8"/>
      <c r="AB67" s="8"/>
    </row>
    <row r="68" spans="1:28" x14ac:dyDescent="0.15">
      <c r="A68" s="1"/>
      <c r="B68" s="156">
        <f>Projekt!$C23</f>
        <v>13</v>
      </c>
      <c r="C68" s="156">
        <f>IF(C25&gt;9,Input!$X$26,0)</f>
        <v>0</v>
      </c>
      <c r="D68" s="169">
        <f>Projekt!$F94</f>
        <v>0.129</v>
      </c>
      <c r="E68" s="156">
        <f>Projekt!$F164</f>
        <v>141.17837749987308</v>
      </c>
      <c r="F68" s="156">
        <f>Projekt!$F232</f>
        <v>0</v>
      </c>
      <c r="G68" s="1"/>
      <c r="H68" s="1"/>
      <c r="I68" s="1"/>
      <c r="J68" s="156">
        <f>Eksist!$C23</f>
        <v>13</v>
      </c>
      <c r="K68" s="156">
        <f>IF(K25&gt;9,Input!$X$26,0)</f>
        <v>0</v>
      </c>
      <c r="L68" s="169">
        <f>Alt!$F94</f>
        <v>3.3000000000000003</v>
      </c>
      <c r="M68" s="156">
        <f>Alt!$F164</f>
        <v>446.09423999999996</v>
      </c>
      <c r="N68" s="156">
        <f>Alt!$F232</f>
        <v>941.69999999999993</v>
      </c>
      <c r="O68" s="1"/>
      <c r="P68" s="1"/>
      <c r="Q68" s="1"/>
      <c r="R68" s="154"/>
      <c r="S68" s="154"/>
      <c r="T68" s="154"/>
      <c r="U68" s="1"/>
      <c r="V68" s="3"/>
      <c r="W68" s="3"/>
      <c r="X68" s="8"/>
      <c r="Y68" s="8"/>
      <c r="Z68" s="8"/>
      <c r="AA68" s="8"/>
      <c r="AB68" s="8"/>
    </row>
    <row r="69" spans="1:28" x14ac:dyDescent="0.15">
      <c r="A69" s="1"/>
      <c r="B69" s="156">
        <f>Projekt!$C24</f>
        <v>14</v>
      </c>
      <c r="C69" s="156">
        <f>IF(C26&gt;9,Input!$X$26,0)</f>
        <v>0</v>
      </c>
      <c r="D69" s="169">
        <f>Projekt!$F95</f>
        <v>0.13200000000000001</v>
      </c>
      <c r="E69" s="156">
        <f>Projekt!$F165</f>
        <v>141.17837749987308</v>
      </c>
      <c r="F69" s="156">
        <f>Projekt!$F233</f>
        <v>0</v>
      </c>
      <c r="G69" s="1"/>
      <c r="H69" s="1"/>
      <c r="I69" s="1"/>
      <c r="J69" s="156">
        <f>Eksist!$C24</f>
        <v>14</v>
      </c>
      <c r="K69" s="156">
        <f>IF(K26&gt;9,Input!$X$26,0)</f>
        <v>0</v>
      </c>
      <c r="L69" s="169">
        <f>Alt!$F95</f>
        <v>3.4000000000000004</v>
      </c>
      <c r="M69" s="156">
        <f>Alt!$F165</f>
        <v>446.09423999999996</v>
      </c>
      <c r="N69" s="156">
        <f>Alt!$F233</f>
        <v>963.59999999999991</v>
      </c>
      <c r="O69" s="1"/>
      <c r="P69" s="1"/>
      <c r="Q69" s="1"/>
      <c r="R69" s="154"/>
      <c r="S69" s="154"/>
      <c r="T69" s="154"/>
      <c r="U69" s="1"/>
      <c r="V69" s="3"/>
      <c r="W69" s="3"/>
      <c r="X69" s="8"/>
      <c r="Y69" s="8"/>
      <c r="Z69" s="8"/>
      <c r="AA69" s="8"/>
      <c r="AB69" s="8"/>
    </row>
    <row r="70" spans="1:28" x14ac:dyDescent="0.15">
      <c r="A70" s="1"/>
      <c r="B70" s="156">
        <f>Projekt!$C25</f>
        <v>15</v>
      </c>
      <c r="C70" s="156">
        <f>IF(C27&gt;9,Input!$X$26,0)</f>
        <v>0</v>
      </c>
      <c r="D70" s="169">
        <f>Projekt!$F96</f>
        <v>0.13500000000000001</v>
      </c>
      <c r="E70" s="156">
        <f>Projekt!$F166</f>
        <v>141.17837749987308</v>
      </c>
      <c r="F70" s="156">
        <f>Projekt!$F234</f>
        <v>0</v>
      </c>
      <c r="G70" s="1"/>
      <c r="H70" s="1"/>
      <c r="I70" s="1"/>
      <c r="J70" s="156">
        <f>Eksist!$C25</f>
        <v>15</v>
      </c>
      <c r="K70" s="156">
        <f>IF(K27&gt;9,Input!$X$26,0)</f>
        <v>0</v>
      </c>
      <c r="L70" s="169">
        <f>Alt!$F96</f>
        <v>3.5000000000000004</v>
      </c>
      <c r="M70" s="156">
        <f>Alt!$F166</f>
        <v>446.09423999999996</v>
      </c>
      <c r="N70" s="156">
        <f>Alt!$F234</f>
        <v>985.49999999999989</v>
      </c>
      <c r="O70" s="1"/>
      <c r="P70" s="1"/>
      <c r="Q70" s="1"/>
      <c r="R70" s="154"/>
      <c r="S70" s="154"/>
      <c r="T70" s="154"/>
      <c r="U70" s="1"/>
      <c r="V70" s="3"/>
      <c r="W70" s="3"/>
      <c r="X70" s="8"/>
      <c r="Y70" s="8"/>
      <c r="Z70" s="8"/>
      <c r="AA70" s="8"/>
      <c r="AB70" s="8"/>
    </row>
    <row r="71" spans="1:28" x14ac:dyDescent="0.15">
      <c r="A71" s="1"/>
      <c r="B71" s="156">
        <f>Projekt!$C26</f>
        <v>16</v>
      </c>
      <c r="C71" s="156">
        <f>IF(C28&gt;9,Input!$X$26,0)</f>
        <v>0</v>
      </c>
      <c r="D71" s="169">
        <f>Projekt!$F97</f>
        <v>0.13800000000000001</v>
      </c>
      <c r="E71" s="156">
        <f>Projekt!$F167</f>
        <v>141.17837749987308</v>
      </c>
      <c r="F71" s="156">
        <f>Projekt!$F235</f>
        <v>0</v>
      </c>
      <c r="G71" s="1"/>
      <c r="H71" s="1"/>
      <c r="I71" s="1"/>
      <c r="J71" s="156">
        <f>Eksist!$C26</f>
        <v>16</v>
      </c>
      <c r="K71" s="156">
        <f>IF(K28&gt;9,Input!$X$26,0)</f>
        <v>0</v>
      </c>
      <c r="L71" s="169">
        <f>Alt!$F97</f>
        <v>3.6000000000000005</v>
      </c>
      <c r="M71" s="156">
        <f>Alt!$F167</f>
        <v>446.09423999999996</v>
      </c>
      <c r="N71" s="156">
        <f>Alt!$F235</f>
        <v>1007.3999999999999</v>
      </c>
      <c r="O71" s="1"/>
      <c r="P71" s="1"/>
      <c r="Q71" s="1"/>
      <c r="R71" s="154"/>
      <c r="S71" s="154"/>
      <c r="T71" s="154"/>
      <c r="U71" s="1"/>
      <c r="V71" s="3"/>
      <c r="W71" s="3"/>
      <c r="X71" s="8"/>
      <c r="Y71" s="8"/>
      <c r="Z71" s="8"/>
      <c r="AA71" s="8"/>
      <c r="AB71" s="8"/>
    </row>
    <row r="72" spans="1:28" x14ac:dyDescent="0.15">
      <c r="A72" s="1"/>
      <c r="B72" s="156">
        <f>Projekt!$C27</f>
        <v>17</v>
      </c>
      <c r="C72" s="156">
        <f>IF(C29&gt;9,Input!$X$26,0)</f>
        <v>0</v>
      </c>
      <c r="D72" s="169">
        <f>Projekt!$F98</f>
        <v>0.14100000000000001</v>
      </c>
      <c r="E72" s="156">
        <f>Projekt!$F168</f>
        <v>141.17837749987308</v>
      </c>
      <c r="F72" s="156">
        <f>Projekt!$F236</f>
        <v>0</v>
      </c>
      <c r="G72" s="1"/>
      <c r="H72" s="1"/>
      <c r="I72" s="1"/>
      <c r="J72" s="156">
        <f>Eksist!$C27</f>
        <v>17</v>
      </c>
      <c r="K72" s="156">
        <f>IF(K29&gt;9,Input!$X$26,0)</f>
        <v>0</v>
      </c>
      <c r="L72" s="169">
        <f>Alt!$F98</f>
        <v>3.7000000000000006</v>
      </c>
      <c r="M72" s="156">
        <f>Alt!$F168</f>
        <v>446.09423999999996</v>
      </c>
      <c r="N72" s="156">
        <f>Alt!$F236</f>
        <v>1029.3</v>
      </c>
      <c r="O72" s="1"/>
      <c r="P72" s="1"/>
      <c r="Q72" s="1"/>
      <c r="R72" s="154"/>
      <c r="S72" s="154"/>
      <c r="T72" s="154"/>
      <c r="U72" s="1"/>
      <c r="V72" s="3"/>
      <c r="W72" s="3"/>
      <c r="X72" s="8"/>
      <c r="Y72" s="8"/>
      <c r="Z72" s="8"/>
      <c r="AA72" s="8"/>
      <c r="AB72" s="8"/>
    </row>
    <row r="73" spans="1:28" x14ac:dyDescent="0.15">
      <c r="A73" s="1"/>
      <c r="B73" s="156">
        <f>Projekt!$C28</f>
        <v>18</v>
      </c>
      <c r="C73" s="156">
        <f>IF(C30&gt;9,Input!$X$26,0)</f>
        <v>0</v>
      </c>
      <c r="D73" s="169">
        <f>Projekt!$F99</f>
        <v>0.14400000000000002</v>
      </c>
      <c r="E73" s="156">
        <f>Projekt!$F169</f>
        <v>141.17837749987308</v>
      </c>
      <c r="F73" s="156">
        <f>Projekt!$F237</f>
        <v>0</v>
      </c>
      <c r="G73" s="1"/>
      <c r="H73" s="1"/>
      <c r="I73" s="1"/>
      <c r="J73" s="156">
        <f>Eksist!$C28</f>
        <v>18</v>
      </c>
      <c r="K73" s="156">
        <f>IF(K30&gt;9,Input!$X$26,0)</f>
        <v>0</v>
      </c>
      <c r="L73" s="169">
        <f>Alt!$F99</f>
        <v>3.8000000000000007</v>
      </c>
      <c r="M73" s="156">
        <f>Alt!$F169</f>
        <v>446.09423999999996</v>
      </c>
      <c r="N73" s="156">
        <f>Alt!$F237</f>
        <v>1051.2</v>
      </c>
      <c r="O73" s="1"/>
      <c r="P73" s="1"/>
      <c r="Q73" s="1"/>
      <c r="R73" s="154"/>
      <c r="S73" s="154"/>
      <c r="T73" s="154"/>
      <c r="U73" s="1"/>
      <c r="V73" s="3"/>
      <c r="W73" s="3"/>
      <c r="X73" s="8"/>
      <c r="Y73" s="8"/>
      <c r="Z73" s="8"/>
      <c r="AA73" s="8"/>
      <c r="AB73" s="8"/>
    </row>
    <row r="74" spans="1:28" x14ac:dyDescent="0.15">
      <c r="A74" s="1"/>
      <c r="B74" s="156">
        <f>Projekt!$C29</f>
        <v>19</v>
      </c>
      <c r="C74" s="156">
        <f>IF(C31&gt;9,Input!$X$26,0)</f>
        <v>0</v>
      </c>
      <c r="D74" s="169">
        <f>Projekt!$F100</f>
        <v>0.14700000000000002</v>
      </c>
      <c r="E74" s="156">
        <f>Projekt!$F170</f>
        <v>141.17837749987308</v>
      </c>
      <c r="F74" s="156">
        <f>Projekt!$F238</f>
        <v>0</v>
      </c>
      <c r="G74" s="1"/>
      <c r="H74" s="1"/>
      <c r="I74" s="1"/>
      <c r="J74" s="156">
        <f>Eksist!$C29</f>
        <v>19</v>
      </c>
      <c r="K74" s="156">
        <f>IF(K31&gt;9,Input!$X$26,0)</f>
        <v>0</v>
      </c>
      <c r="L74" s="169">
        <f>Alt!$F100</f>
        <v>3.9000000000000008</v>
      </c>
      <c r="M74" s="156">
        <f>Alt!$F170</f>
        <v>446.09423999999996</v>
      </c>
      <c r="N74" s="156">
        <f>Alt!$F238</f>
        <v>1073.1000000000001</v>
      </c>
      <c r="O74" s="1"/>
      <c r="P74" s="1"/>
      <c r="Q74" s="1"/>
      <c r="R74" s="154"/>
      <c r="S74" s="154"/>
      <c r="T74" s="154"/>
      <c r="U74" s="1"/>
      <c r="V74" s="3"/>
      <c r="W74" s="3"/>
      <c r="X74" s="8"/>
      <c r="Y74" s="8"/>
      <c r="Z74" s="8"/>
      <c r="AA74" s="8"/>
      <c r="AB74" s="8"/>
    </row>
    <row r="75" spans="1:28" x14ac:dyDescent="0.15">
      <c r="A75" s="1"/>
      <c r="B75" s="156">
        <f>Projekt!$C30</f>
        <v>20</v>
      </c>
      <c r="C75" s="156">
        <f>IF(C32&gt;9,Input!$X$26,0)</f>
        <v>0</v>
      </c>
      <c r="D75" s="169">
        <f>Projekt!$F101</f>
        <v>0.15</v>
      </c>
      <c r="E75" s="156">
        <f>Projekt!$F171</f>
        <v>141.17837749987308</v>
      </c>
      <c r="F75" s="156">
        <f>Projekt!$F239</f>
        <v>0</v>
      </c>
      <c r="G75" s="1"/>
      <c r="H75" s="1"/>
      <c r="I75" s="1"/>
      <c r="J75" s="156">
        <f>Eksist!$C30</f>
        <v>20</v>
      </c>
      <c r="K75" s="156">
        <f>IF(K32&gt;9,Input!$X$26,0)</f>
        <v>0</v>
      </c>
      <c r="L75" s="169">
        <f>Alt!$F101</f>
        <v>4</v>
      </c>
      <c r="M75" s="156">
        <f>Alt!$F171</f>
        <v>446.09423999999996</v>
      </c>
      <c r="N75" s="156">
        <f>Alt!$F239</f>
        <v>1095</v>
      </c>
      <c r="O75" s="1"/>
      <c r="P75" s="1"/>
      <c r="Q75" s="1"/>
      <c r="R75" s="154"/>
      <c r="S75" s="154"/>
      <c r="T75" s="154"/>
      <c r="U75" s="1"/>
      <c r="V75" s="3"/>
      <c r="W75" s="3"/>
      <c r="X75" s="8"/>
      <c r="Y75" s="8"/>
      <c r="Z75" s="8"/>
      <c r="AA75" s="8"/>
      <c r="AB75" s="8"/>
    </row>
    <row r="76" spans="1:28" x14ac:dyDescent="0.15">
      <c r="A76" s="1"/>
      <c r="B76" s="156">
        <f>Projekt!$C31</f>
        <v>21</v>
      </c>
      <c r="C76" s="156">
        <f>IF(C33&gt;9,Input!$X$26,0)</f>
        <v>0</v>
      </c>
      <c r="D76" s="169">
        <f>Projekt!$F102</f>
        <v>0.155</v>
      </c>
      <c r="E76" s="156">
        <f>Projekt!$F172</f>
        <v>141.17837749987308</v>
      </c>
      <c r="F76" s="156">
        <f>Projekt!$F240</f>
        <v>0</v>
      </c>
      <c r="G76" s="1"/>
      <c r="H76" s="1"/>
      <c r="I76" s="1"/>
      <c r="J76" s="156">
        <f>Eksist!$C31</f>
        <v>21</v>
      </c>
      <c r="K76" s="156">
        <f>IF(K33&gt;9,Input!$X$26,0)</f>
        <v>0</v>
      </c>
      <c r="L76" s="169">
        <f>Alt!$F102</f>
        <v>4.0999999999999996</v>
      </c>
      <c r="M76" s="156">
        <f>Alt!$F172</f>
        <v>446.09423999999996</v>
      </c>
      <c r="N76" s="156">
        <f>Alt!$F240</f>
        <v>1095</v>
      </c>
      <c r="O76" s="1"/>
      <c r="P76" s="1"/>
      <c r="Q76" s="1"/>
      <c r="R76" s="156"/>
      <c r="S76" s="156"/>
      <c r="T76" s="156"/>
      <c r="U76" s="1"/>
      <c r="V76" s="3"/>
      <c r="W76" s="3"/>
      <c r="X76" s="8"/>
      <c r="Y76" s="8"/>
      <c r="Z76" s="8"/>
      <c r="AA76" s="8"/>
      <c r="AB76" s="8"/>
    </row>
    <row r="77" spans="1:28" x14ac:dyDescent="0.15">
      <c r="A77" s="1"/>
      <c r="B77" s="156">
        <f>Projekt!$C32</f>
        <v>22</v>
      </c>
      <c r="C77" s="156">
        <f>IF(C34&gt;9,Input!$X$26,0)</f>
        <v>0</v>
      </c>
      <c r="D77" s="169">
        <f>Projekt!$F103</f>
        <v>0.16</v>
      </c>
      <c r="E77" s="156">
        <f>Projekt!$F173</f>
        <v>141.17837749987308</v>
      </c>
      <c r="F77" s="156">
        <f>Projekt!$F241</f>
        <v>0</v>
      </c>
      <c r="G77" s="1"/>
      <c r="H77" s="1"/>
      <c r="I77" s="1"/>
      <c r="J77" s="156">
        <f>Eksist!$C32</f>
        <v>22</v>
      </c>
      <c r="K77" s="156">
        <f>IF(K34&gt;9,Input!$X$26,0)</f>
        <v>0</v>
      </c>
      <c r="L77" s="169">
        <f>Alt!$F103</f>
        <v>4.1999999999999993</v>
      </c>
      <c r="M77" s="156">
        <f>Alt!$F173</f>
        <v>446.09423999999996</v>
      </c>
      <c r="N77" s="156">
        <f>Alt!$F241</f>
        <v>1095</v>
      </c>
      <c r="O77" s="1"/>
      <c r="P77" s="1"/>
      <c r="Q77" s="1"/>
      <c r="R77" s="154"/>
      <c r="S77" s="154"/>
      <c r="T77" s="154"/>
      <c r="U77" s="1"/>
      <c r="V77" s="3"/>
      <c r="W77" s="3"/>
      <c r="X77" s="8"/>
      <c r="Y77" s="8"/>
      <c r="Z77" s="8"/>
      <c r="AA77" s="8"/>
      <c r="AB77" s="8"/>
    </row>
    <row r="78" spans="1:28" x14ac:dyDescent="0.15">
      <c r="A78" s="1"/>
      <c r="B78" s="156">
        <f>Projekt!$C33</f>
        <v>23</v>
      </c>
      <c r="C78" s="156">
        <f>IF(C35&gt;9,Input!$X$26,0)</f>
        <v>0</v>
      </c>
      <c r="D78" s="169">
        <f>Projekt!$F104</f>
        <v>0.16500000000000001</v>
      </c>
      <c r="E78" s="156">
        <f>Projekt!$F174</f>
        <v>141.17837749987308</v>
      </c>
      <c r="F78" s="156">
        <f>Projekt!$F242</f>
        <v>0</v>
      </c>
      <c r="G78" s="1"/>
      <c r="H78" s="1"/>
      <c r="I78" s="1"/>
      <c r="J78" s="156">
        <f>Eksist!$C33</f>
        <v>23</v>
      </c>
      <c r="K78" s="156">
        <f>IF(K35&gt;9,Input!$X$26,0)</f>
        <v>0</v>
      </c>
      <c r="L78" s="169">
        <f>Alt!$F104</f>
        <v>4.2999999999999989</v>
      </c>
      <c r="M78" s="156">
        <f>Alt!$F174</f>
        <v>446.09423999999996</v>
      </c>
      <c r="N78" s="156">
        <f>Alt!$F242</f>
        <v>1095</v>
      </c>
      <c r="O78" s="1"/>
      <c r="P78" s="1"/>
      <c r="Q78" s="1"/>
      <c r="R78" s="156"/>
      <c r="S78" s="156"/>
      <c r="T78" s="156"/>
      <c r="U78" s="1"/>
      <c r="V78" s="3"/>
      <c r="W78" s="3"/>
      <c r="X78" s="8"/>
      <c r="Y78" s="8"/>
      <c r="Z78" s="8"/>
      <c r="AA78" s="8"/>
      <c r="AB78" s="8"/>
    </row>
    <row r="79" spans="1:28" x14ac:dyDescent="0.15">
      <c r="A79" s="1"/>
      <c r="B79" s="156">
        <f>Projekt!$C34</f>
        <v>24</v>
      </c>
      <c r="C79" s="156">
        <f>IF(C36&gt;9,Input!$X$26,0)</f>
        <v>0</v>
      </c>
      <c r="D79" s="169">
        <f>Projekt!$F105</f>
        <v>0.17</v>
      </c>
      <c r="E79" s="156">
        <f>Projekt!$F175</f>
        <v>141.17837749987308</v>
      </c>
      <c r="F79" s="156">
        <f>Projekt!$F243</f>
        <v>0</v>
      </c>
      <c r="G79" s="1"/>
      <c r="H79" s="1"/>
      <c r="I79" s="1"/>
      <c r="J79" s="156">
        <f>Eksist!$C34</f>
        <v>24</v>
      </c>
      <c r="K79" s="156">
        <f>IF(K36&gt;9,Input!$X$26,0)</f>
        <v>0</v>
      </c>
      <c r="L79" s="169">
        <f>Alt!$F105</f>
        <v>4.3999999999999986</v>
      </c>
      <c r="M79" s="156">
        <f>Alt!$F175</f>
        <v>446.09423999999996</v>
      </c>
      <c r="N79" s="156">
        <f>Alt!$F243</f>
        <v>1095</v>
      </c>
      <c r="O79" s="1"/>
      <c r="P79" s="1"/>
      <c r="Q79" s="1"/>
      <c r="R79" s="156"/>
      <c r="S79" s="156"/>
      <c r="T79" s="156"/>
      <c r="U79" s="1"/>
      <c r="V79" s="3"/>
      <c r="W79" s="3"/>
      <c r="X79" s="8"/>
      <c r="Y79" s="8"/>
      <c r="Z79" s="8"/>
      <c r="AA79" s="8"/>
      <c r="AB79" s="8"/>
    </row>
    <row r="80" spans="1:28" x14ac:dyDescent="0.15">
      <c r="A80" s="1"/>
      <c r="B80" s="156">
        <f>Projekt!$C35</f>
        <v>25</v>
      </c>
      <c r="C80" s="156">
        <f>IF(C37&gt;9,Input!$X$26,0)</f>
        <v>0</v>
      </c>
      <c r="D80" s="169">
        <f>Projekt!$F106</f>
        <v>0.17500000000000002</v>
      </c>
      <c r="E80" s="156">
        <f>Projekt!$F176</f>
        <v>141.17837749987308</v>
      </c>
      <c r="F80" s="156">
        <f>Projekt!$F244</f>
        <v>0</v>
      </c>
      <c r="G80" s="1"/>
      <c r="H80" s="1"/>
      <c r="I80" s="1"/>
      <c r="J80" s="156">
        <f>Eksist!$C35</f>
        <v>25</v>
      </c>
      <c r="K80" s="156">
        <f>IF(K37&gt;9,Input!$X$26,0)</f>
        <v>0</v>
      </c>
      <c r="L80" s="169">
        <f>Alt!$F106</f>
        <v>4.4999999999999982</v>
      </c>
      <c r="M80" s="156">
        <f>Alt!$F176</f>
        <v>446.09423999999996</v>
      </c>
      <c r="N80" s="156">
        <f>Alt!$F244</f>
        <v>1095</v>
      </c>
      <c r="O80" s="1"/>
      <c r="P80" s="1"/>
      <c r="Q80" s="1"/>
      <c r="R80" s="156"/>
      <c r="S80" s="156"/>
      <c r="T80" s="156"/>
      <c r="U80" s="1"/>
      <c r="V80" s="3"/>
      <c r="W80" s="3"/>
      <c r="X80" s="8"/>
      <c r="Y80" s="8"/>
      <c r="Z80" s="8"/>
      <c r="AA80" s="8"/>
      <c r="AB80" s="8"/>
    </row>
    <row r="81" spans="1:66" x14ac:dyDescent="0.15">
      <c r="A81" s="1"/>
      <c r="B81" s="156">
        <f>Projekt!$C36</f>
        <v>26</v>
      </c>
      <c r="C81" s="156">
        <f>IF(C38&gt;9,Input!$X$26,0)</f>
        <v>0</v>
      </c>
      <c r="D81" s="169">
        <f>Projekt!$F107</f>
        <v>0.18000000000000002</v>
      </c>
      <c r="E81" s="156">
        <f>Projekt!$F177</f>
        <v>141.17837749987308</v>
      </c>
      <c r="F81" s="156">
        <f>Projekt!$F245</f>
        <v>0</v>
      </c>
      <c r="G81" s="1"/>
      <c r="H81" s="1"/>
      <c r="I81" s="1"/>
      <c r="J81" s="156">
        <f>Eksist!$C36</f>
        <v>26</v>
      </c>
      <c r="K81" s="156">
        <f>IF(K38&gt;9,Input!$X$26,0)</f>
        <v>0</v>
      </c>
      <c r="L81" s="169">
        <f>Alt!$F107</f>
        <v>4.5999999999999979</v>
      </c>
      <c r="M81" s="156">
        <f>Alt!$F177</f>
        <v>446.09423999999996</v>
      </c>
      <c r="N81" s="156">
        <f>Alt!$F245</f>
        <v>1095</v>
      </c>
      <c r="O81" s="1"/>
      <c r="P81" s="1"/>
      <c r="Q81" s="1"/>
      <c r="R81" s="156"/>
      <c r="S81" s="156"/>
      <c r="T81" s="156"/>
      <c r="U81" s="1"/>
      <c r="V81" s="156"/>
      <c r="W81" s="3"/>
      <c r="X81" s="8"/>
      <c r="Y81" s="8"/>
      <c r="Z81" s="8"/>
      <c r="AA81" s="8"/>
      <c r="AB81" s="8"/>
    </row>
    <row r="82" spans="1:66" x14ac:dyDescent="0.15">
      <c r="A82" s="1"/>
      <c r="B82" s="156">
        <f>Projekt!$C37</f>
        <v>27</v>
      </c>
      <c r="C82" s="156">
        <f>IF(C39&gt;9,Input!$X$26,0)</f>
        <v>0</v>
      </c>
      <c r="D82" s="169">
        <f>Projekt!$F108</f>
        <v>0.18500000000000003</v>
      </c>
      <c r="E82" s="156">
        <f>Projekt!$F178</f>
        <v>141.17837749987308</v>
      </c>
      <c r="F82" s="156">
        <f>Projekt!$F246</f>
        <v>0</v>
      </c>
      <c r="G82" s="1"/>
      <c r="H82" s="1"/>
      <c r="I82" s="1"/>
      <c r="J82" s="156">
        <f>Eksist!$C37</f>
        <v>27</v>
      </c>
      <c r="K82" s="156">
        <f>IF(K39&gt;9,Input!$X$26,0)</f>
        <v>0</v>
      </c>
      <c r="L82" s="169">
        <f>Alt!$F108</f>
        <v>4.6999999999999975</v>
      </c>
      <c r="M82" s="156">
        <f>Alt!$F178</f>
        <v>446.09423999999996</v>
      </c>
      <c r="N82" s="156">
        <f>Alt!$F246</f>
        <v>1095</v>
      </c>
      <c r="O82" s="1"/>
      <c r="P82" s="1"/>
      <c r="Q82" s="1"/>
      <c r="R82" s="156"/>
      <c r="S82" s="156"/>
      <c r="T82" s="156"/>
      <c r="U82" s="1"/>
      <c r="V82" s="156"/>
      <c r="W82" s="3"/>
      <c r="X82" s="8"/>
      <c r="Y82" s="8"/>
      <c r="Z82" s="8"/>
      <c r="AA82" s="8"/>
      <c r="AB82" s="8"/>
    </row>
    <row r="83" spans="1:66" x14ac:dyDescent="0.15">
      <c r="A83" s="1"/>
      <c r="B83" s="156">
        <f>Projekt!$C38</f>
        <v>28</v>
      </c>
      <c r="C83" s="156">
        <f>IF(C40&gt;9,Input!$X$26,0)</f>
        <v>0</v>
      </c>
      <c r="D83" s="169">
        <f>Projekt!$F109</f>
        <v>0.19000000000000003</v>
      </c>
      <c r="E83" s="156">
        <f>Projekt!$F179</f>
        <v>141.17837749987308</v>
      </c>
      <c r="F83" s="156">
        <f>Projekt!$F247</f>
        <v>0</v>
      </c>
      <c r="G83" s="1"/>
      <c r="H83" s="1"/>
      <c r="I83" s="1"/>
      <c r="J83" s="156">
        <f>Eksist!$C38</f>
        <v>28</v>
      </c>
      <c r="K83" s="156">
        <f>IF(K40&gt;9,Input!$X$26,0)</f>
        <v>0</v>
      </c>
      <c r="L83" s="169">
        <f>Alt!$F109</f>
        <v>4.7999999999999972</v>
      </c>
      <c r="M83" s="156">
        <f>Alt!$F179</f>
        <v>446.09423999999996</v>
      </c>
      <c r="N83" s="156">
        <f>Alt!$F247</f>
        <v>1095</v>
      </c>
      <c r="O83" s="1"/>
      <c r="P83" s="1"/>
      <c r="Q83" s="1"/>
      <c r="R83" s="156"/>
      <c r="S83" s="156"/>
      <c r="T83" s="156"/>
      <c r="U83" s="1"/>
      <c r="V83" s="156"/>
      <c r="W83" s="3"/>
      <c r="X83" s="8"/>
      <c r="Y83" s="8"/>
      <c r="Z83" s="8"/>
      <c r="AA83" s="8"/>
      <c r="AB83" s="8"/>
    </row>
    <row r="84" spans="1:66" x14ac:dyDescent="0.15">
      <c r="A84" s="1"/>
      <c r="B84" s="156">
        <f>Projekt!$C39</f>
        <v>29</v>
      </c>
      <c r="C84" s="156">
        <f>IF(C41&gt;9,Input!$X$26,0)</f>
        <v>0</v>
      </c>
      <c r="D84" s="169">
        <f>Projekt!$F110</f>
        <v>0.19500000000000003</v>
      </c>
      <c r="E84" s="156">
        <f>Projekt!$F180</f>
        <v>141.17837749987308</v>
      </c>
      <c r="F84" s="156">
        <f>Projekt!$F248</f>
        <v>0</v>
      </c>
      <c r="G84" s="1"/>
      <c r="H84" s="1"/>
      <c r="I84" s="1"/>
      <c r="J84" s="156">
        <f>Eksist!$C39</f>
        <v>29</v>
      </c>
      <c r="K84" s="156">
        <f>IF(K41&gt;9,Input!$X$26,0)</f>
        <v>0</v>
      </c>
      <c r="L84" s="169">
        <f>Alt!$F110</f>
        <v>4.8999999999999968</v>
      </c>
      <c r="M84" s="156">
        <f>Alt!$F180</f>
        <v>446.09423999999996</v>
      </c>
      <c r="N84" s="156">
        <f>Alt!$F248</f>
        <v>1095</v>
      </c>
      <c r="O84" s="1"/>
      <c r="P84" s="1"/>
      <c r="Q84" s="1"/>
      <c r="R84" s="156"/>
      <c r="S84" s="156"/>
      <c r="T84" s="156"/>
      <c r="U84" s="1"/>
      <c r="V84" s="156"/>
      <c r="W84" s="3"/>
      <c r="X84" s="8"/>
      <c r="Y84" s="8"/>
      <c r="Z84" s="8"/>
      <c r="AA84" s="8"/>
      <c r="AB84" s="8"/>
    </row>
    <row r="85" spans="1:66" x14ac:dyDescent="0.15">
      <c r="A85" s="1"/>
      <c r="B85" s="156">
        <f>Projekt!$C40</f>
        <v>30</v>
      </c>
      <c r="C85" s="156">
        <f>IF(C42&gt;9,Input!$X$26,0)</f>
        <v>0</v>
      </c>
      <c r="D85" s="169">
        <f>Projekt!$F111</f>
        <v>0.2</v>
      </c>
      <c r="E85" s="156">
        <f>Projekt!$F181</f>
        <v>141.17837749987308</v>
      </c>
      <c r="F85" s="156">
        <f>Projekt!$F249</f>
        <v>0</v>
      </c>
      <c r="G85" s="1"/>
      <c r="H85" s="1"/>
      <c r="I85" s="1"/>
      <c r="J85" s="156">
        <f>Eksist!$C40</f>
        <v>30</v>
      </c>
      <c r="K85" s="156">
        <f>IF(K42&gt;9,Input!$X$26,0)</f>
        <v>0</v>
      </c>
      <c r="L85" s="169">
        <f>Alt!$F111</f>
        <v>5</v>
      </c>
      <c r="M85" s="156">
        <f>Alt!$F181</f>
        <v>446.09423999999996</v>
      </c>
      <c r="N85" s="156">
        <f>Alt!$F249</f>
        <v>1095</v>
      </c>
      <c r="O85" s="1"/>
      <c r="P85" s="1"/>
      <c r="Q85" s="1"/>
      <c r="R85" s="156"/>
      <c r="S85" s="156"/>
      <c r="T85" s="156"/>
      <c r="U85" s="1"/>
      <c r="V85" s="156"/>
      <c r="W85" s="3"/>
      <c r="X85" s="8"/>
      <c r="Y85" s="8"/>
      <c r="Z85" s="8"/>
      <c r="AA85" s="8"/>
      <c r="AB85" s="8"/>
    </row>
    <row r="86" spans="1:66" x14ac:dyDescent="0.15">
      <c r="A86" s="1"/>
      <c r="B86" s="20"/>
      <c r="C86" s="156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56"/>
      <c r="S86" s="156"/>
      <c r="T86" s="156"/>
      <c r="U86" s="1"/>
      <c r="V86" s="156"/>
      <c r="W86" s="3"/>
      <c r="X86" s="8"/>
      <c r="Y86" s="8"/>
      <c r="Z86" s="8"/>
      <c r="AA86" s="8"/>
      <c r="AB86" s="8"/>
    </row>
    <row r="87" spans="1:66" s="157" customFormat="1" x14ac:dyDescent="0.15">
      <c r="A87" s="1"/>
      <c r="B87" s="170"/>
      <c r="C87" s="171"/>
      <c r="D87" s="171"/>
      <c r="E87" s="172"/>
      <c r="F87" s="168"/>
      <c r="G87" s="172"/>
      <c r="H87" s="172"/>
      <c r="I87" s="168"/>
      <c r="J87" s="168"/>
      <c r="K87" s="168"/>
      <c r="L87" s="168"/>
      <c r="M87" s="168"/>
      <c r="N87" s="168"/>
      <c r="O87" s="168"/>
      <c r="P87" s="168"/>
      <c r="Q87" s="168"/>
      <c r="R87" s="168"/>
      <c r="S87" s="168"/>
      <c r="T87" s="168"/>
      <c r="U87" s="168"/>
      <c r="V87" s="344" t="str">
        <f>Beskrivelse!$P$161</f>
        <v>klf rambøll</v>
      </c>
      <c r="W87" s="3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9"/>
      <c r="AU87" s="159"/>
      <c r="AV87" s="159"/>
      <c r="AW87" s="159"/>
      <c r="AX87" s="159"/>
      <c r="AY87" s="158"/>
      <c r="AZ87" s="158"/>
      <c r="BA87" s="158"/>
      <c r="BB87" s="158"/>
      <c r="BC87" s="158"/>
      <c r="BD87" s="158"/>
      <c r="BE87" s="158"/>
      <c r="BF87" s="158"/>
      <c r="BG87" s="158"/>
      <c r="BH87" s="158"/>
      <c r="BI87" s="158"/>
      <c r="BJ87" s="158"/>
      <c r="BK87" s="158"/>
      <c r="BL87" s="158"/>
      <c r="BM87" s="158"/>
      <c r="BN87" s="158"/>
    </row>
    <row r="88" spans="1:66" s="157" customFormat="1" x14ac:dyDescent="0.15">
      <c r="A88" s="1"/>
      <c r="B88" s="20"/>
      <c r="C88" s="2"/>
      <c r="D88" s="2"/>
      <c r="E88" s="2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3"/>
      <c r="S88" s="3"/>
      <c r="T88" s="3"/>
      <c r="U88" s="1"/>
      <c r="V88" s="3"/>
      <c r="W88" s="3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9"/>
      <c r="AU88" s="159"/>
      <c r="AV88" s="159"/>
      <c r="AW88" s="159"/>
      <c r="AX88" s="159"/>
      <c r="AY88" s="158"/>
      <c r="AZ88" s="158"/>
      <c r="BA88" s="158"/>
      <c r="BB88" s="158"/>
      <c r="BC88" s="158"/>
      <c r="BD88" s="158"/>
      <c r="BE88" s="158"/>
      <c r="BF88" s="158"/>
      <c r="BG88" s="158"/>
      <c r="BH88" s="158"/>
      <c r="BI88" s="158"/>
      <c r="BJ88" s="158"/>
      <c r="BK88" s="158"/>
      <c r="BL88" s="158"/>
      <c r="BM88" s="158"/>
      <c r="BN88" s="158"/>
    </row>
    <row r="89" spans="1:66" s="8" customFormat="1" x14ac:dyDescent="0.15"/>
    <row r="90" spans="1:66" s="8" customFormat="1" x14ac:dyDescent="0.15"/>
    <row r="91" spans="1:66" s="8" customFormat="1" x14ac:dyDescent="0.15"/>
    <row r="92" spans="1:66" s="8" customFormat="1" x14ac:dyDescent="0.15"/>
    <row r="93" spans="1:66" s="8" customFormat="1" x14ac:dyDescent="0.15"/>
    <row r="94" spans="1:66" s="8" customFormat="1" x14ac:dyDescent="0.15"/>
    <row r="95" spans="1:66" s="8" customFormat="1" x14ac:dyDescent="0.15"/>
    <row r="96" spans="1:6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pans="23:28" s="8" customFormat="1" x14ac:dyDescent="0.15"/>
    <row r="114" spans="23:28" s="8" customFormat="1" x14ac:dyDescent="0.15"/>
    <row r="115" spans="23:28" s="8" customFormat="1" x14ac:dyDescent="0.15"/>
    <row r="116" spans="23:28" s="8" customFormat="1" x14ac:dyDescent="0.15"/>
    <row r="117" spans="23:28" s="8" customFormat="1" x14ac:dyDescent="0.15"/>
    <row r="118" spans="23:28" s="8" customFormat="1" x14ac:dyDescent="0.15"/>
    <row r="119" spans="23:28" s="8" customFormat="1" x14ac:dyDescent="0.15"/>
    <row r="120" spans="23:28" s="8" customFormat="1" x14ac:dyDescent="0.15"/>
    <row r="121" spans="23:28" s="8" customFormat="1" x14ac:dyDescent="0.15"/>
    <row r="122" spans="23:28" x14ac:dyDescent="0.15">
      <c r="W122" s="8"/>
      <c r="X122" s="8"/>
      <c r="Y122" s="8"/>
      <c r="Z122" s="8"/>
      <c r="AA122" s="8"/>
      <c r="AB122" s="8"/>
    </row>
    <row r="123" spans="23:28" x14ac:dyDescent="0.15">
      <c r="W123" s="8"/>
      <c r="X123" s="8"/>
      <c r="Y123" s="8"/>
      <c r="Z123" s="8"/>
      <c r="AA123" s="8"/>
      <c r="AB123" s="8"/>
    </row>
    <row r="124" spans="23:28" x14ac:dyDescent="0.15">
      <c r="W124" s="8"/>
      <c r="X124" s="8"/>
      <c r="Y124" s="8"/>
      <c r="Z124" s="8"/>
      <c r="AA124" s="8"/>
      <c r="AB124" s="8"/>
    </row>
  </sheetData>
  <sheetProtection password="CB7F" sheet="1" objects="1" scenarios="1"/>
  <pageMargins left="0.51181102362204722" right="0.11811023622047245" top="0.55118110236220474" bottom="0.55118110236220474" header="0.31496062992125984" footer="0.31496062992125984"/>
  <pageSetup paperSize="9" scale="80" orientation="landscape" r:id="rId1"/>
  <headerFooter>
    <oddHeader>&amp;LResultat&amp;CDansk Fjernvarme - Renovering af ledningsanlæg&amp;RSide &amp;P/&amp;N</oddHeader>
  </headerFooter>
  <rowBreaks count="1" manualBreakCount="1">
    <brk id="47" max="2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U285"/>
  <sheetViews>
    <sheetView workbookViewId="0"/>
  </sheetViews>
  <sheetFormatPr defaultRowHeight="11.25" x14ac:dyDescent="0.15"/>
  <cols>
    <col min="1" max="1" width="1.75" customWidth="1"/>
    <col min="2" max="2" width="10.625" customWidth="1"/>
    <col min="3" max="26" width="8" customWidth="1"/>
    <col min="27" max="27" width="6.75" customWidth="1"/>
    <col min="28" max="28" width="2.25" customWidth="1"/>
    <col min="29" max="16384" width="9" style="157"/>
  </cols>
  <sheetData>
    <row r="1" spans="1:73" x14ac:dyDescent="0.15">
      <c r="A1" s="1"/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3"/>
    </row>
    <row r="2" spans="1:73" ht="12.75" x14ac:dyDescent="0.2">
      <c r="A2" s="1"/>
      <c r="B2" s="4" t="s">
        <v>1</v>
      </c>
      <c r="C2" s="5"/>
      <c r="D2" s="5" t="b">
        <f>Index7=1</f>
        <v>0</v>
      </c>
      <c r="E2" s="6" t="b">
        <f>Index6=1</f>
        <v>1</v>
      </c>
      <c r="F2" s="7"/>
      <c r="G2" s="301"/>
      <c r="H2" s="181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182"/>
      <c r="AA2" s="1"/>
      <c r="AB2" s="3"/>
    </row>
    <row r="3" spans="1:73" ht="12.75" x14ac:dyDescent="0.2">
      <c r="A3" s="1"/>
      <c r="B3" s="9" t="s">
        <v>273</v>
      </c>
      <c r="C3" s="10"/>
      <c r="D3" s="10"/>
      <c r="E3" s="11" t="b">
        <f>Index6=1</f>
        <v>1</v>
      </c>
      <c r="F3" s="174"/>
      <c r="G3" s="302"/>
      <c r="H3" s="183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2"/>
      <c r="AA3" s="1"/>
      <c r="AB3" s="3"/>
    </row>
    <row r="4" spans="1:73" x14ac:dyDescent="0.15">
      <c r="A4" s="1"/>
      <c r="B4" s="13"/>
      <c r="C4" s="14" t="s">
        <v>2</v>
      </c>
      <c r="D4" s="14" t="s">
        <v>10</v>
      </c>
      <c r="E4" s="14" t="s">
        <v>199</v>
      </c>
      <c r="F4" s="176" t="s">
        <v>11</v>
      </c>
      <c r="G4" s="14" t="s">
        <v>136</v>
      </c>
      <c r="H4" s="184" t="str">
        <f>Input!E25</f>
        <v>DN 20</v>
      </c>
      <c r="I4" s="14" t="str">
        <f>Input!F25</f>
        <v>DN 25</v>
      </c>
      <c r="J4" s="14" t="str">
        <f>Input!G25</f>
        <v>DN 32</v>
      </c>
      <c r="K4" s="14" t="str">
        <f>Input!H25</f>
        <v>DN 40</v>
      </c>
      <c r="L4" s="14" t="str">
        <f>Input!I25</f>
        <v>DN 50</v>
      </c>
      <c r="M4" s="14" t="str">
        <f>Input!J25</f>
        <v>DN 65</v>
      </c>
      <c r="N4" s="14" t="str">
        <f>Input!K25</f>
        <v>DN 80</v>
      </c>
      <c r="O4" s="14" t="str">
        <f>Input!L25</f>
        <v>DN 100</v>
      </c>
      <c r="P4" s="14" t="str">
        <f>Input!M25</f>
        <v>DN 125</v>
      </c>
      <c r="Q4" s="14" t="str">
        <f>Input!N25</f>
        <v>DN 150</v>
      </c>
      <c r="R4" s="14" t="str">
        <f>Input!O25</f>
        <v>DN 175</v>
      </c>
      <c r="S4" s="14" t="str">
        <f>Input!P25</f>
        <v>DN 200</v>
      </c>
      <c r="T4" s="14" t="str">
        <f>Input!Q25</f>
        <v>DN 225</v>
      </c>
      <c r="U4" s="14" t="str">
        <f>Input!R25</f>
        <v>DN 250</v>
      </c>
      <c r="V4" s="14" t="str">
        <f>Input!S25</f>
        <v>DN 300</v>
      </c>
      <c r="W4" s="14" t="str">
        <f>Input!T25</f>
        <v>DN 350</v>
      </c>
      <c r="X4" s="14" t="str">
        <f>Input!U25</f>
        <v>DN 400</v>
      </c>
      <c r="Y4" s="14" t="str">
        <f>Input!V25</f>
        <v>DN 450</v>
      </c>
      <c r="Z4" s="176" t="str">
        <f>Input!W25</f>
        <v>DN 500</v>
      </c>
      <c r="AA4" s="1"/>
      <c r="AB4" s="3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58"/>
      <c r="AT4" s="158"/>
      <c r="AU4" s="158"/>
      <c r="AV4" s="158"/>
      <c r="AW4" s="158"/>
      <c r="AX4" s="158"/>
      <c r="AY4" s="158"/>
      <c r="AZ4" s="158"/>
      <c r="BA4" s="158"/>
      <c r="BB4" s="158"/>
      <c r="BC4" s="158"/>
      <c r="BD4" s="158"/>
      <c r="BE4" s="158"/>
      <c r="BF4" s="158"/>
      <c r="BG4" s="158"/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</row>
    <row r="5" spans="1:73" x14ac:dyDescent="0.15">
      <c r="A5" s="1"/>
      <c r="B5" s="1"/>
      <c r="C5" s="2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3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  <c r="BK5" s="158"/>
      <c r="BL5" s="158"/>
      <c r="BM5" s="158"/>
      <c r="BN5" s="158"/>
      <c r="BO5" s="158"/>
      <c r="BP5" s="158"/>
      <c r="BQ5" s="158"/>
      <c r="BR5" s="158"/>
      <c r="BS5" s="158"/>
      <c r="BT5" s="158"/>
      <c r="BU5" s="158"/>
    </row>
    <row r="6" spans="1:73" x14ac:dyDescent="0.15">
      <c r="A6" s="1"/>
      <c r="B6" s="170" t="s">
        <v>200</v>
      </c>
      <c r="C6" s="171"/>
      <c r="D6" s="171"/>
      <c r="E6" s="172"/>
      <c r="F6" s="168"/>
      <c r="G6" s="168"/>
      <c r="H6" s="172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"/>
      <c r="AB6" s="3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8"/>
      <c r="AW6" s="158"/>
      <c r="AX6" s="158"/>
      <c r="AY6" s="158"/>
      <c r="AZ6" s="158"/>
      <c r="BA6" s="159"/>
      <c r="BB6" s="159"/>
      <c r="BC6" s="159"/>
      <c r="BD6" s="159"/>
      <c r="BE6" s="159"/>
      <c r="BF6" s="158"/>
      <c r="BG6" s="158"/>
      <c r="BH6" s="158"/>
      <c r="BI6" s="158"/>
      <c r="BJ6" s="158"/>
      <c r="BK6" s="158"/>
      <c r="BL6" s="158"/>
      <c r="BM6" s="158"/>
      <c r="BN6" s="158"/>
      <c r="BO6" s="158"/>
      <c r="BP6" s="158"/>
      <c r="BQ6" s="158"/>
      <c r="BR6" s="158"/>
      <c r="BS6" s="158"/>
      <c r="BT6" s="158"/>
      <c r="BU6" s="158"/>
    </row>
    <row r="7" spans="1:73" x14ac:dyDescent="0.15">
      <c r="A7" s="1"/>
      <c r="B7" s="1"/>
      <c r="C7" s="2"/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3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8"/>
      <c r="BN7" s="158"/>
      <c r="BO7" s="158"/>
      <c r="BP7" s="158"/>
      <c r="BQ7" s="158"/>
      <c r="BR7" s="158"/>
      <c r="BS7" s="158"/>
      <c r="BT7" s="158"/>
      <c r="BU7" s="158"/>
    </row>
    <row r="8" spans="1:73" x14ac:dyDescent="0.15">
      <c r="A8" s="1"/>
      <c r="B8" s="1" t="s">
        <v>207</v>
      </c>
      <c r="C8" s="2"/>
      <c r="D8" s="2"/>
      <c r="E8" s="180">
        <f>Input!D9</f>
        <v>0</v>
      </c>
      <c r="F8" s="156">
        <f>SUMPRODUCT(E10:E40,F10:F40)</f>
        <v>14706.976316511627</v>
      </c>
      <c r="G8" s="15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3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8"/>
      <c r="BI8" s="158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</row>
    <row r="9" spans="1:73" x14ac:dyDescent="0.15">
      <c r="A9" s="1"/>
      <c r="B9" s="1"/>
      <c r="C9" s="2"/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3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8"/>
      <c r="BI9" s="158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</row>
    <row r="10" spans="1:73" x14ac:dyDescent="0.15">
      <c r="A10" s="1"/>
      <c r="B10" s="20" t="s">
        <v>187</v>
      </c>
      <c r="C10" s="2">
        <f>C46</f>
        <v>0</v>
      </c>
      <c r="D10" s="2" t="s">
        <v>99</v>
      </c>
      <c r="E10" s="179">
        <v>1</v>
      </c>
      <c r="F10" s="156">
        <f>SUM(G10:Z10)</f>
        <v>389.07631144186041</v>
      </c>
      <c r="G10" s="156">
        <f>IF($C10&gt;Input!$D$8,0,G46+G114+G184+G252)</f>
        <v>0</v>
      </c>
      <c r="H10" s="156">
        <f>IF($C10&gt;Input!$D$8,0,H46+H114+H184+H252)</f>
        <v>179.42969172093024</v>
      </c>
      <c r="I10" s="156">
        <f>IF($C10&gt;Input!$D$8,0,I46+I114+I184+I252)</f>
        <v>209.6466197209302</v>
      </c>
      <c r="J10" s="156">
        <f>IF($C10&gt;Input!$D$8,0,J46+J114+J184+J252)</f>
        <v>0</v>
      </c>
      <c r="K10" s="156">
        <f>IF($C10&gt;Input!$D$8,0,K46+K114+K184+K252)</f>
        <v>0</v>
      </c>
      <c r="L10" s="156">
        <f>IF($C10&gt;Input!$D$8,0,L46+L114+L184+L252)</f>
        <v>0</v>
      </c>
      <c r="M10" s="156">
        <f>IF($C10&gt;Input!$D$8,0,M46+M114+M184+M252)</f>
        <v>0</v>
      </c>
      <c r="N10" s="156">
        <f>IF($C10&gt;Input!$D$8,0,N46+N114+N184+N252)</f>
        <v>0</v>
      </c>
      <c r="O10" s="156">
        <f>IF($C10&gt;Input!$D$8,0,O46+O114+O184+O252)</f>
        <v>0</v>
      </c>
      <c r="P10" s="156">
        <f>IF($C10&gt;Input!$D$8,0,P46+P114+P184+P252)</f>
        <v>0</v>
      </c>
      <c r="Q10" s="156">
        <f>IF($C10&gt;Input!$D$8,0,Q46+Q114+Q184+Q252)</f>
        <v>0</v>
      </c>
      <c r="R10" s="156">
        <f>IF($C10&gt;Input!$D$8,0,R46+R114+R184+R252)</f>
        <v>0</v>
      </c>
      <c r="S10" s="156">
        <f>IF($C10&gt;Input!$D$8,0,S46+S114+S184+S252)</f>
        <v>0</v>
      </c>
      <c r="T10" s="156">
        <f>IF($C10&gt;Input!$D$8,0,T46+T114+T184+T252)</f>
        <v>0</v>
      </c>
      <c r="U10" s="156">
        <f>IF($C10&gt;Input!$D$8,0,U46+U114+U184+U252)</f>
        <v>0</v>
      </c>
      <c r="V10" s="156">
        <f>IF($C10&gt;Input!$D$8,0,V46+V114+V184+V252)</f>
        <v>0</v>
      </c>
      <c r="W10" s="156">
        <f>IF($C10&gt;Input!$D$8,0,W46+W114+W184+W252)</f>
        <v>0</v>
      </c>
      <c r="X10" s="156">
        <f>IF($C10&gt;Input!$D$8,0,X46+X114+X184+X252)</f>
        <v>0</v>
      </c>
      <c r="Y10" s="156">
        <f>IF($C10&gt;Input!$D$8,0,Y46+Y114+Y184+Y252)</f>
        <v>0</v>
      </c>
      <c r="Z10" s="156">
        <f>IF($C10&gt;Input!$D$8,0,Z46+Z114+Z184+Z252)</f>
        <v>0</v>
      </c>
      <c r="AA10" s="1"/>
      <c r="AB10" s="3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</row>
    <row r="11" spans="1:73" x14ac:dyDescent="0.15">
      <c r="A11" s="1"/>
      <c r="B11" s="20"/>
      <c r="C11" s="2">
        <f t="shared" ref="C11:C40" si="0">C47</f>
        <v>1</v>
      </c>
      <c r="D11" s="2" t="s">
        <v>99</v>
      </c>
      <c r="E11" s="179">
        <f>E10/(1+$E$8)</f>
        <v>1</v>
      </c>
      <c r="F11" s="156">
        <f t="shared" ref="F11:F40" si="1">SUM(G11:Z11)</f>
        <v>395.47667101395348</v>
      </c>
      <c r="G11" s="156">
        <f>IF($C11&gt;Input!$D$8,0,G47+G115+G185+G253)</f>
        <v>0</v>
      </c>
      <c r="H11" s="156">
        <f>IF($C11&gt;Input!$D$8,0,H47+H115+H185+H253)</f>
        <v>182.41013430697674</v>
      </c>
      <c r="I11" s="156">
        <f>IF($C11&gt;Input!$D$8,0,I47+I115+I185+I253)</f>
        <v>213.06653670697671</v>
      </c>
      <c r="J11" s="156">
        <f>IF($C11&gt;Input!$D$8,0,J47+J115+J185+J253)</f>
        <v>0</v>
      </c>
      <c r="K11" s="156">
        <f>IF($C11&gt;Input!$D$8,0,K47+K115+K185+K253)</f>
        <v>0</v>
      </c>
      <c r="L11" s="156">
        <f>IF($C11&gt;Input!$D$8,0,L47+L115+L185+L253)</f>
        <v>0</v>
      </c>
      <c r="M11" s="156">
        <f>IF($C11&gt;Input!$D$8,0,M47+M115+M185+M253)</f>
        <v>0</v>
      </c>
      <c r="N11" s="156">
        <f>IF($C11&gt;Input!$D$8,0,N47+N115+N185+N253)</f>
        <v>0</v>
      </c>
      <c r="O11" s="156">
        <f>IF($C11&gt;Input!$D$8,0,O47+O115+O185+O253)</f>
        <v>0</v>
      </c>
      <c r="P11" s="156">
        <f>IF($C11&gt;Input!$D$8,0,P47+P115+P185+P253)</f>
        <v>0</v>
      </c>
      <c r="Q11" s="156">
        <f>IF($C11&gt;Input!$D$8,0,Q47+Q115+Q185+Q253)</f>
        <v>0</v>
      </c>
      <c r="R11" s="156">
        <f>IF($C11&gt;Input!$D$8,0,R47+R115+R185+R253)</f>
        <v>0</v>
      </c>
      <c r="S11" s="156">
        <f>IF($C11&gt;Input!$D$8,0,S47+S115+S185+S253)</f>
        <v>0</v>
      </c>
      <c r="T11" s="156">
        <f>IF($C11&gt;Input!$D$8,0,T47+T115+T185+T253)</f>
        <v>0</v>
      </c>
      <c r="U11" s="156">
        <f>IF($C11&gt;Input!$D$8,0,U47+U115+U185+U253)</f>
        <v>0</v>
      </c>
      <c r="V11" s="156">
        <f>IF($C11&gt;Input!$D$8,0,V47+V115+V185+V253)</f>
        <v>0</v>
      </c>
      <c r="W11" s="156">
        <f>IF($C11&gt;Input!$D$8,0,W47+W115+W185+W253)</f>
        <v>0</v>
      </c>
      <c r="X11" s="156">
        <f>IF($C11&gt;Input!$D$8,0,X47+X115+X185+X253)</f>
        <v>0</v>
      </c>
      <c r="Y11" s="156">
        <f>IF($C11&gt;Input!$D$8,0,Y47+Y115+Y185+Y253)</f>
        <v>0</v>
      </c>
      <c r="Z11" s="156">
        <f>IF($C11&gt;Input!$D$8,0,Z47+Z115+Z185+Z253)</f>
        <v>0</v>
      </c>
      <c r="AA11" s="1"/>
      <c r="AB11" s="3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158"/>
      <c r="BS11" s="158"/>
      <c r="BT11" s="158"/>
      <c r="BU11" s="158"/>
    </row>
    <row r="12" spans="1:73" x14ac:dyDescent="0.15">
      <c r="A12" s="1"/>
      <c r="B12" s="20"/>
      <c r="C12" s="2">
        <f t="shared" si="0"/>
        <v>2</v>
      </c>
      <c r="D12" s="2" t="s">
        <v>99</v>
      </c>
      <c r="E12" s="179">
        <f t="shared" ref="E12:E40" si="2">E11/(1+$E$8)</f>
        <v>1</v>
      </c>
      <c r="F12" s="156">
        <f t="shared" si="1"/>
        <v>401.91885384186048</v>
      </c>
      <c r="G12" s="156">
        <f>IF($C12&gt;Input!$D$8,0,G48+G116+G186+G254)</f>
        <v>0</v>
      </c>
      <c r="H12" s="156">
        <f>IF($C12&gt;Input!$D$8,0,H48+H116+H186+H254)</f>
        <v>185.41048852093024</v>
      </c>
      <c r="I12" s="156">
        <f>IF($C12&gt;Input!$D$8,0,I48+I116+I186+I254)</f>
        <v>216.50836532093021</v>
      </c>
      <c r="J12" s="156">
        <f>IF($C12&gt;Input!$D$8,0,J48+J116+J186+J254)</f>
        <v>0</v>
      </c>
      <c r="K12" s="156">
        <f>IF($C12&gt;Input!$D$8,0,K48+K116+K186+K254)</f>
        <v>0</v>
      </c>
      <c r="L12" s="156">
        <f>IF($C12&gt;Input!$D$8,0,L48+L116+L186+L254)</f>
        <v>0</v>
      </c>
      <c r="M12" s="156">
        <f>IF($C12&gt;Input!$D$8,0,M48+M116+M186+M254)</f>
        <v>0</v>
      </c>
      <c r="N12" s="156">
        <f>IF($C12&gt;Input!$D$8,0,N48+N116+N186+N254)</f>
        <v>0</v>
      </c>
      <c r="O12" s="156">
        <f>IF($C12&gt;Input!$D$8,0,O48+O116+O186+O254)</f>
        <v>0</v>
      </c>
      <c r="P12" s="156">
        <f>IF($C12&gt;Input!$D$8,0,P48+P116+P186+P254)</f>
        <v>0</v>
      </c>
      <c r="Q12" s="156">
        <f>IF($C12&gt;Input!$D$8,0,Q48+Q116+Q186+Q254)</f>
        <v>0</v>
      </c>
      <c r="R12" s="156">
        <f>IF($C12&gt;Input!$D$8,0,R48+R116+R186+R254)</f>
        <v>0</v>
      </c>
      <c r="S12" s="156">
        <f>IF($C12&gt;Input!$D$8,0,S48+S116+S186+S254)</f>
        <v>0</v>
      </c>
      <c r="T12" s="156">
        <f>IF($C12&gt;Input!$D$8,0,T48+T116+T186+T254)</f>
        <v>0</v>
      </c>
      <c r="U12" s="156">
        <f>IF($C12&gt;Input!$D$8,0,U48+U116+U186+U254)</f>
        <v>0</v>
      </c>
      <c r="V12" s="156">
        <f>IF($C12&gt;Input!$D$8,0,V48+V116+V186+V254)</f>
        <v>0</v>
      </c>
      <c r="W12" s="156">
        <f>IF($C12&gt;Input!$D$8,0,W48+W116+W186+W254)</f>
        <v>0</v>
      </c>
      <c r="X12" s="156">
        <f>IF($C12&gt;Input!$D$8,0,X48+X116+X186+X254)</f>
        <v>0</v>
      </c>
      <c r="Y12" s="156">
        <f>IF($C12&gt;Input!$D$8,0,Y48+Y116+Y186+Y254)</f>
        <v>0</v>
      </c>
      <c r="Z12" s="156">
        <f>IF($C12&gt;Input!$D$8,0,Z48+Z116+Z186+Z254)</f>
        <v>0</v>
      </c>
      <c r="AA12" s="1"/>
      <c r="AB12" s="3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8"/>
      <c r="BF12" s="158"/>
      <c r="BG12" s="158"/>
      <c r="BH12" s="158"/>
      <c r="BI12" s="158"/>
      <c r="BJ12" s="158"/>
      <c r="BK12" s="158"/>
      <c r="BL12" s="158"/>
      <c r="BM12" s="158"/>
      <c r="BN12" s="158"/>
      <c r="BO12" s="158"/>
      <c r="BP12" s="158"/>
      <c r="BQ12" s="158"/>
      <c r="BR12" s="158"/>
      <c r="BS12" s="158"/>
      <c r="BT12" s="158"/>
      <c r="BU12" s="158"/>
    </row>
    <row r="13" spans="1:73" x14ac:dyDescent="0.15">
      <c r="A13" s="1"/>
      <c r="B13" s="20"/>
      <c r="C13" s="2">
        <f t="shared" si="0"/>
        <v>3</v>
      </c>
      <c r="D13" s="2" t="s">
        <v>99</v>
      </c>
      <c r="E13" s="179">
        <f t="shared" si="2"/>
        <v>1</v>
      </c>
      <c r="F13" s="156">
        <f t="shared" si="1"/>
        <v>408.40285992558137</v>
      </c>
      <c r="G13" s="156">
        <f>IF($C13&gt;Input!$D$8,0,G49+G117+G187+G255)</f>
        <v>0</v>
      </c>
      <c r="H13" s="156">
        <f>IF($C13&gt;Input!$D$8,0,H49+H117+H187+H255)</f>
        <v>188.43075436279071</v>
      </c>
      <c r="I13" s="156">
        <f>IF($C13&gt;Input!$D$8,0,I49+I117+I187+I255)</f>
        <v>219.97210556279066</v>
      </c>
      <c r="J13" s="156">
        <f>IF($C13&gt;Input!$D$8,0,J49+J117+J187+J255)</f>
        <v>0</v>
      </c>
      <c r="K13" s="156">
        <f>IF($C13&gt;Input!$D$8,0,K49+K117+K187+K255)</f>
        <v>0</v>
      </c>
      <c r="L13" s="156">
        <f>IF($C13&gt;Input!$D$8,0,L49+L117+L187+L255)</f>
        <v>0</v>
      </c>
      <c r="M13" s="156">
        <f>IF($C13&gt;Input!$D$8,0,M49+M117+M187+M255)</f>
        <v>0</v>
      </c>
      <c r="N13" s="156">
        <f>IF($C13&gt;Input!$D$8,0,N49+N117+N187+N255)</f>
        <v>0</v>
      </c>
      <c r="O13" s="156">
        <f>IF($C13&gt;Input!$D$8,0,O49+O117+O187+O255)</f>
        <v>0</v>
      </c>
      <c r="P13" s="156">
        <f>IF($C13&gt;Input!$D$8,0,P49+P117+P187+P255)</f>
        <v>0</v>
      </c>
      <c r="Q13" s="156">
        <f>IF($C13&gt;Input!$D$8,0,Q49+Q117+Q187+Q255)</f>
        <v>0</v>
      </c>
      <c r="R13" s="156">
        <f>IF($C13&gt;Input!$D$8,0,R49+R117+R187+R255)</f>
        <v>0</v>
      </c>
      <c r="S13" s="156">
        <f>IF($C13&gt;Input!$D$8,0,S49+S117+S187+S255)</f>
        <v>0</v>
      </c>
      <c r="T13" s="156">
        <f>IF($C13&gt;Input!$D$8,0,T49+T117+T187+T255)</f>
        <v>0</v>
      </c>
      <c r="U13" s="156">
        <f>IF($C13&gt;Input!$D$8,0,U49+U117+U187+U255)</f>
        <v>0</v>
      </c>
      <c r="V13" s="156">
        <f>IF($C13&gt;Input!$D$8,0,V49+V117+V187+V255)</f>
        <v>0</v>
      </c>
      <c r="W13" s="156">
        <f>IF($C13&gt;Input!$D$8,0,W49+W117+W187+W255)</f>
        <v>0</v>
      </c>
      <c r="X13" s="156">
        <f>IF($C13&gt;Input!$D$8,0,X49+X117+X187+X255)</f>
        <v>0</v>
      </c>
      <c r="Y13" s="156">
        <f>IF($C13&gt;Input!$D$8,0,Y49+Y117+Y187+Y255)</f>
        <v>0</v>
      </c>
      <c r="Z13" s="156">
        <f>IF($C13&gt;Input!$D$8,0,Z49+Z117+Z187+Z255)</f>
        <v>0</v>
      </c>
      <c r="AA13" s="1"/>
      <c r="AB13" s="3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158"/>
      <c r="BU13" s="158"/>
    </row>
    <row r="14" spans="1:73" x14ac:dyDescent="0.15">
      <c r="A14" s="1"/>
      <c r="B14" s="20"/>
      <c r="C14" s="2">
        <f t="shared" si="0"/>
        <v>4</v>
      </c>
      <c r="D14" s="2" t="s">
        <v>99</v>
      </c>
      <c r="E14" s="179">
        <f t="shared" si="2"/>
        <v>1</v>
      </c>
      <c r="F14" s="156">
        <f t="shared" si="1"/>
        <v>414.9286892651163</v>
      </c>
      <c r="G14" s="156">
        <f>IF($C14&gt;Input!$D$8,0,G50+G118+G188+G256)</f>
        <v>0</v>
      </c>
      <c r="H14" s="156">
        <f>IF($C14&gt;Input!$D$8,0,H50+H118+H188+H256)</f>
        <v>191.47093183255816</v>
      </c>
      <c r="I14" s="156">
        <f>IF($C14&gt;Input!$D$8,0,I50+I118+I188+I256)</f>
        <v>223.45775743255811</v>
      </c>
      <c r="J14" s="156">
        <f>IF($C14&gt;Input!$D$8,0,J50+J118+J188+J256)</f>
        <v>0</v>
      </c>
      <c r="K14" s="156">
        <f>IF($C14&gt;Input!$D$8,0,K50+K118+K188+K256)</f>
        <v>0</v>
      </c>
      <c r="L14" s="156">
        <f>IF($C14&gt;Input!$D$8,0,L50+L118+L188+L256)</f>
        <v>0</v>
      </c>
      <c r="M14" s="156">
        <f>IF($C14&gt;Input!$D$8,0,M50+M118+M188+M256)</f>
        <v>0</v>
      </c>
      <c r="N14" s="156">
        <f>IF($C14&gt;Input!$D$8,0,N50+N118+N188+N256)</f>
        <v>0</v>
      </c>
      <c r="O14" s="156">
        <f>IF($C14&gt;Input!$D$8,0,O50+O118+O188+O256)</f>
        <v>0</v>
      </c>
      <c r="P14" s="156">
        <f>IF($C14&gt;Input!$D$8,0,P50+P118+P188+P256)</f>
        <v>0</v>
      </c>
      <c r="Q14" s="156">
        <f>IF($C14&gt;Input!$D$8,0,Q50+Q118+Q188+Q256)</f>
        <v>0</v>
      </c>
      <c r="R14" s="156">
        <f>IF($C14&gt;Input!$D$8,0,R50+R118+R188+R256)</f>
        <v>0</v>
      </c>
      <c r="S14" s="156">
        <f>IF($C14&gt;Input!$D$8,0,S50+S118+S188+S256)</f>
        <v>0</v>
      </c>
      <c r="T14" s="156">
        <f>IF($C14&gt;Input!$D$8,0,T50+T118+T188+T256)</f>
        <v>0</v>
      </c>
      <c r="U14" s="156">
        <f>IF($C14&gt;Input!$D$8,0,U50+U118+U188+U256)</f>
        <v>0</v>
      </c>
      <c r="V14" s="156">
        <f>IF($C14&gt;Input!$D$8,0,V50+V118+V188+V256)</f>
        <v>0</v>
      </c>
      <c r="W14" s="156">
        <f>IF($C14&gt;Input!$D$8,0,W50+W118+W188+W256)</f>
        <v>0</v>
      </c>
      <c r="X14" s="156">
        <f>IF($C14&gt;Input!$D$8,0,X50+X118+X188+X256)</f>
        <v>0</v>
      </c>
      <c r="Y14" s="156">
        <f>IF($C14&gt;Input!$D$8,0,Y50+Y118+Y188+Y256)</f>
        <v>0</v>
      </c>
      <c r="Z14" s="156">
        <f>IF($C14&gt;Input!$D$8,0,Z50+Z118+Z188+Z256)</f>
        <v>0</v>
      </c>
      <c r="AA14" s="1"/>
      <c r="AB14" s="3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8"/>
      <c r="BK14" s="158"/>
      <c r="BL14" s="158"/>
      <c r="BM14" s="158"/>
      <c r="BN14" s="158"/>
      <c r="BO14" s="158"/>
      <c r="BP14" s="158"/>
      <c r="BQ14" s="158"/>
      <c r="BR14" s="158"/>
      <c r="BS14" s="158"/>
      <c r="BT14" s="158"/>
      <c r="BU14" s="158"/>
    </row>
    <row r="15" spans="1:73" x14ac:dyDescent="0.15">
      <c r="A15" s="1"/>
      <c r="B15" s="20"/>
      <c r="C15" s="2">
        <f t="shared" si="0"/>
        <v>5</v>
      </c>
      <c r="D15" s="2" t="s">
        <v>99</v>
      </c>
      <c r="E15" s="179">
        <f t="shared" si="2"/>
        <v>1</v>
      </c>
      <c r="F15" s="156">
        <f t="shared" si="1"/>
        <v>421.49634186046512</v>
      </c>
      <c r="G15" s="156">
        <f>IF($C15&gt;Input!$D$8,0,G51+G119+G189+G257)</f>
        <v>0</v>
      </c>
      <c r="H15" s="156">
        <f>IF($C15&gt;Input!$D$8,0,H51+H119+H189+H257)</f>
        <v>194.53102093023256</v>
      </c>
      <c r="I15" s="156">
        <f>IF($C15&gt;Input!$D$8,0,I51+I119+I189+I257)</f>
        <v>226.96532093023254</v>
      </c>
      <c r="J15" s="156">
        <f>IF($C15&gt;Input!$D$8,0,J51+J119+J189+J257)</f>
        <v>0</v>
      </c>
      <c r="K15" s="156">
        <f>IF($C15&gt;Input!$D$8,0,K51+K119+K189+K257)</f>
        <v>0</v>
      </c>
      <c r="L15" s="156">
        <f>IF($C15&gt;Input!$D$8,0,L51+L119+L189+L257)</f>
        <v>0</v>
      </c>
      <c r="M15" s="156">
        <f>IF($C15&gt;Input!$D$8,0,M51+M119+M189+M257)</f>
        <v>0</v>
      </c>
      <c r="N15" s="156">
        <f>IF($C15&gt;Input!$D$8,0,N51+N119+N189+N257)</f>
        <v>0</v>
      </c>
      <c r="O15" s="156">
        <f>IF($C15&gt;Input!$D$8,0,O51+O119+O189+O257)</f>
        <v>0</v>
      </c>
      <c r="P15" s="156">
        <f>IF($C15&gt;Input!$D$8,0,P51+P119+P189+P257)</f>
        <v>0</v>
      </c>
      <c r="Q15" s="156">
        <f>IF($C15&gt;Input!$D$8,0,Q51+Q119+Q189+Q257)</f>
        <v>0</v>
      </c>
      <c r="R15" s="156">
        <f>IF($C15&gt;Input!$D$8,0,R51+R119+R189+R257)</f>
        <v>0</v>
      </c>
      <c r="S15" s="156">
        <f>IF($C15&gt;Input!$D$8,0,S51+S119+S189+S257)</f>
        <v>0</v>
      </c>
      <c r="T15" s="156">
        <f>IF($C15&gt;Input!$D$8,0,T51+T119+T189+T257)</f>
        <v>0</v>
      </c>
      <c r="U15" s="156">
        <f>IF($C15&gt;Input!$D$8,0,U51+U119+U189+U257)</f>
        <v>0</v>
      </c>
      <c r="V15" s="156">
        <f>IF($C15&gt;Input!$D$8,0,V51+V119+V189+V257)</f>
        <v>0</v>
      </c>
      <c r="W15" s="156">
        <f>IF($C15&gt;Input!$D$8,0,W51+W119+W189+W257)</f>
        <v>0</v>
      </c>
      <c r="X15" s="156">
        <f>IF($C15&gt;Input!$D$8,0,X51+X119+X189+X257)</f>
        <v>0</v>
      </c>
      <c r="Y15" s="156">
        <f>IF($C15&gt;Input!$D$8,0,Y51+Y119+Y189+Y257)</f>
        <v>0</v>
      </c>
      <c r="Z15" s="156">
        <f>IF($C15&gt;Input!$D$8,0,Z51+Z119+Z189+Z257)</f>
        <v>0</v>
      </c>
      <c r="AA15" s="1"/>
      <c r="AB15" s="3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  <c r="BE15" s="158"/>
      <c r="BF15" s="158"/>
      <c r="BG15" s="158"/>
      <c r="BH15" s="158"/>
      <c r="BI15" s="158"/>
      <c r="BJ15" s="158"/>
      <c r="BK15" s="158"/>
      <c r="BL15" s="158"/>
      <c r="BM15" s="158"/>
      <c r="BN15" s="158"/>
      <c r="BO15" s="158"/>
      <c r="BP15" s="158"/>
      <c r="BQ15" s="158"/>
      <c r="BR15" s="158"/>
      <c r="BS15" s="158"/>
      <c r="BT15" s="158"/>
      <c r="BU15" s="158"/>
    </row>
    <row r="16" spans="1:73" x14ac:dyDescent="0.15">
      <c r="A16" s="1"/>
      <c r="B16" s="20"/>
      <c r="C16" s="2">
        <f t="shared" si="0"/>
        <v>6</v>
      </c>
      <c r="D16" s="2" t="s">
        <v>99</v>
      </c>
      <c r="E16" s="179">
        <f t="shared" si="2"/>
        <v>1</v>
      </c>
      <c r="F16" s="156">
        <f t="shared" si="1"/>
        <v>428.10581771162788</v>
      </c>
      <c r="G16" s="156">
        <f>IF($C16&gt;Input!$D$8,0,G52+G120+G190+G258)</f>
        <v>0</v>
      </c>
      <c r="H16" s="156">
        <f>IF($C16&gt;Input!$D$8,0,H52+H120+H190+H258)</f>
        <v>197.61102165581394</v>
      </c>
      <c r="I16" s="156">
        <f>IF($C16&gt;Input!$D$8,0,I52+I120+I190+I258)</f>
        <v>230.49479605581394</v>
      </c>
      <c r="J16" s="156">
        <f>IF($C16&gt;Input!$D$8,0,J52+J120+J190+J258)</f>
        <v>0</v>
      </c>
      <c r="K16" s="156">
        <f>IF($C16&gt;Input!$D$8,0,K52+K120+K190+K258)</f>
        <v>0</v>
      </c>
      <c r="L16" s="156">
        <f>IF($C16&gt;Input!$D$8,0,L52+L120+L190+L258)</f>
        <v>0</v>
      </c>
      <c r="M16" s="156">
        <f>IF($C16&gt;Input!$D$8,0,M52+M120+M190+M258)</f>
        <v>0</v>
      </c>
      <c r="N16" s="156">
        <f>IF($C16&gt;Input!$D$8,0,N52+N120+N190+N258)</f>
        <v>0</v>
      </c>
      <c r="O16" s="156">
        <f>IF($C16&gt;Input!$D$8,0,O52+O120+O190+O258)</f>
        <v>0</v>
      </c>
      <c r="P16" s="156">
        <f>IF($C16&gt;Input!$D$8,0,P52+P120+P190+P258)</f>
        <v>0</v>
      </c>
      <c r="Q16" s="156">
        <f>IF($C16&gt;Input!$D$8,0,Q52+Q120+Q190+Q258)</f>
        <v>0</v>
      </c>
      <c r="R16" s="156">
        <f>IF($C16&gt;Input!$D$8,0,R52+R120+R190+R258)</f>
        <v>0</v>
      </c>
      <c r="S16" s="156">
        <f>IF($C16&gt;Input!$D$8,0,S52+S120+S190+S258)</f>
        <v>0</v>
      </c>
      <c r="T16" s="156">
        <f>IF($C16&gt;Input!$D$8,0,T52+T120+T190+T258)</f>
        <v>0</v>
      </c>
      <c r="U16" s="156">
        <f>IF($C16&gt;Input!$D$8,0,U52+U120+U190+U258)</f>
        <v>0</v>
      </c>
      <c r="V16" s="156">
        <f>IF($C16&gt;Input!$D$8,0,V52+V120+V190+V258)</f>
        <v>0</v>
      </c>
      <c r="W16" s="156">
        <f>IF($C16&gt;Input!$D$8,0,W52+W120+W190+W258)</f>
        <v>0</v>
      </c>
      <c r="X16" s="156">
        <f>IF($C16&gt;Input!$D$8,0,X52+X120+X190+X258)</f>
        <v>0</v>
      </c>
      <c r="Y16" s="156">
        <f>IF($C16&gt;Input!$D$8,0,Y52+Y120+Y190+Y258)</f>
        <v>0</v>
      </c>
      <c r="Z16" s="156">
        <f>IF($C16&gt;Input!$D$8,0,Z52+Z120+Z190+Z258)</f>
        <v>0</v>
      </c>
      <c r="AA16" s="1"/>
      <c r="AB16" s="3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  <c r="AT16" s="158"/>
      <c r="AU16" s="158"/>
      <c r="AV16" s="158"/>
      <c r="AW16" s="158"/>
      <c r="AX16" s="158"/>
      <c r="AY16" s="158"/>
      <c r="AZ16" s="158"/>
      <c r="BA16" s="158"/>
      <c r="BB16" s="158"/>
      <c r="BC16" s="158"/>
      <c r="BD16" s="158"/>
      <c r="BE16" s="158"/>
      <c r="BF16" s="158"/>
      <c r="BG16" s="158"/>
      <c r="BH16" s="158"/>
      <c r="BI16" s="158"/>
      <c r="BJ16" s="158"/>
      <c r="BK16" s="158"/>
      <c r="BL16" s="158"/>
      <c r="BM16" s="158"/>
      <c r="BN16" s="158"/>
      <c r="BO16" s="158"/>
      <c r="BP16" s="158"/>
      <c r="BQ16" s="158"/>
      <c r="BR16" s="158"/>
      <c r="BS16" s="158"/>
      <c r="BT16" s="158"/>
      <c r="BU16" s="158"/>
    </row>
    <row r="17" spans="1:73" x14ac:dyDescent="0.15">
      <c r="A17" s="1"/>
      <c r="B17" s="20"/>
      <c r="C17" s="2">
        <f t="shared" si="0"/>
        <v>7</v>
      </c>
      <c r="D17" s="2" t="s">
        <v>99</v>
      </c>
      <c r="E17" s="179">
        <f t="shared" si="2"/>
        <v>1</v>
      </c>
      <c r="F17" s="156">
        <f t="shared" si="1"/>
        <v>434.75711681860457</v>
      </c>
      <c r="G17" s="156">
        <f>IF($C17&gt;Input!$D$8,0,G53+G121+G191+G259)</f>
        <v>0</v>
      </c>
      <c r="H17" s="156">
        <f>IF($C17&gt;Input!$D$8,0,H53+H121+H191+H259)</f>
        <v>200.71093400930232</v>
      </c>
      <c r="I17" s="156">
        <f>IF($C17&gt;Input!$D$8,0,I53+I121+I191+I259)</f>
        <v>234.04618280930228</v>
      </c>
      <c r="J17" s="156">
        <f>IF($C17&gt;Input!$D$8,0,J53+J121+J191+J259)</f>
        <v>0</v>
      </c>
      <c r="K17" s="156">
        <f>IF($C17&gt;Input!$D$8,0,K53+K121+K191+K259)</f>
        <v>0</v>
      </c>
      <c r="L17" s="156">
        <f>IF($C17&gt;Input!$D$8,0,L53+L121+L191+L259)</f>
        <v>0</v>
      </c>
      <c r="M17" s="156">
        <f>IF($C17&gt;Input!$D$8,0,M53+M121+M191+M259)</f>
        <v>0</v>
      </c>
      <c r="N17" s="156">
        <f>IF($C17&gt;Input!$D$8,0,N53+N121+N191+N259)</f>
        <v>0</v>
      </c>
      <c r="O17" s="156">
        <f>IF($C17&gt;Input!$D$8,0,O53+O121+O191+O259)</f>
        <v>0</v>
      </c>
      <c r="P17" s="156">
        <f>IF($C17&gt;Input!$D$8,0,P53+P121+P191+P259)</f>
        <v>0</v>
      </c>
      <c r="Q17" s="156">
        <f>IF($C17&gt;Input!$D$8,0,Q53+Q121+Q191+Q259)</f>
        <v>0</v>
      </c>
      <c r="R17" s="156">
        <f>IF($C17&gt;Input!$D$8,0,R53+R121+R191+R259)</f>
        <v>0</v>
      </c>
      <c r="S17" s="156">
        <f>IF($C17&gt;Input!$D$8,0,S53+S121+S191+S259)</f>
        <v>0</v>
      </c>
      <c r="T17" s="156">
        <f>IF($C17&gt;Input!$D$8,0,T53+T121+T191+T259)</f>
        <v>0</v>
      </c>
      <c r="U17" s="156">
        <f>IF($C17&gt;Input!$D$8,0,U53+U121+U191+U259)</f>
        <v>0</v>
      </c>
      <c r="V17" s="156">
        <f>IF($C17&gt;Input!$D$8,0,V53+V121+V191+V259)</f>
        <v>0</v>
      </c>
      <c r="W17" s="156">
        <f>IF($C17&gt;Input!$D$8,0,W53+W121+W191+W259)</f>
        <v>0</v>
      </c>
      <c r="X17" s="156">
        <f>IF($C17&gt;Input!$D$8,0,X53+X121+X191+X259)</f>
        <v>0</v>
      </c>
      <c r="Y17" s="156">
        <f>IF($C17&gt;Input!$D$8,0,Y53+Y121+Y191+Y259)</f>
        <v>0</v>
      </c>
      <c r="Z17" s="156">
        <f>IF($C17&gt;Input!$D$8,0,Z53+Z121+Z191+Z259)</f>
        <v>0</v>
      </c>
      <c r="AA17" s="1"/>
      <c r="AB17" s="3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58"/>
      <c r="AT17" s="158"/>
      <c r="AU17" s="158"/>
      <c r="AV17" s="158"/>
      <c r="AW17" s="158"/>
      <c r="AX17" s="158"/>
      <c r="AY17" s="158"/>
      <c r="AZ17" s="158"/>
      <c r="BA17" s="158"/>
      <c r="BB17" s="158"/>
      <c r="BC17" s="158"/>
      <c r="BD17" s="158"/>
      <c r="BE17" s="158"/>
      <c r="BF17" s="158"/>
      <c r="BG17" s="158"/>
      <c r="BH17" s="158"/>
      <c r="BI17" s="158"/>
      <c r="BJ17" s="158"/>
      <c r="BK17" s="158"/>
      <c r="BL17" s="158"/>
      <c r="BM17" s="158"/>
      <c r="BN17" s="158"/>
      <c r="BO17" s="158"/>
      <c r="BP17" s="158"/>
      <c r="BQ17" s="158"/>
      <c r="BR17" s="158"/>
      <c r="BS17" s="158"/>
      <c r="BT17" s="158"/>
      <c r="BU17" s="158"/>
    </row>
    <row r="18" spans="1:73" x14ac:dyDescent="0.15">
      <c r="A18" s="1"/>
      <c r="B18" s="20"/>
      <c r="C18" s="2">
        <f t="shared" si="0"/>
        <v>8</v>
      </c>
      <c r="D18" s="2" t="s">
        <v>99</v>
      </c>
      <c r="E18" s="179">
        <f t="shared" si="2"/>
        <v>1</v>
      </c>
      <c r="F18" s="156">
        <f t="shared" si="1"/>
        <v>441.45023918139532</v>
      </c>
      <c r="G18" s="156">
        <f>IF($C18&gt;Input!$D$8,0,G54+G122+G192+G260)</f>
        <v>0</v>
      </c>
      <c r="H18" s="156">
        <f>IF($C18&gt;Input!$D$8,0,H54+H122+H192+H260)</f>
        <v>203.83075799069769</v>
      </c>
      <c r="I18" s="156">
        <f>IF($C18&gt;Input!$D$8,0,I54+I122+I192+I260)</f>
        <v>237.61948119069763</v>
      </c>
      <c r="J18" s="156">
        <f>IF($C18&gt;Input!$D$8,0,J54+J122+J192+J260)</f>
        <v>0</v>
      </c>
      <c r="K18" s="156">
        <f>IF($C18&gt;Input!$D$8,0,K54+K122+K192+K260)</f>
        <v>0</v>
      </c>
      <c r="L18" s="156">
        <f>IF($C18&gt;Input!$D$8,0,L54+L122+L192+L260)</f>
        <v>0</v>
      </c>
      <c r="M18" s="156">
        <f>IF($C18&gt;Input!$D$8,0,M54+M122+M192+M260)</f>
        <v>0</v>
      </c>
      <c r="N18" s="156">
        <f>IF($C18&gt;Input!$D$8,0,N54+N122+N192+N260)</f>
        <v>0</v>
      </c>
      <c r="O18" s="156">
        <f>IF($C18&gt;Input!$D$8,0,O54+O122+O192+O260)</f>
        <v>0</v>
      </c>
      <c r="P18" s="156">
        <f>IF($C18&gt;Input!$D$8,0,P54+P122+P192+P260)</f>
        <v>0</v>
      </c>
      <c r="Q18" s="156">
        <f>IF($C18&gt;Input!$D$8,0,Q54+Q122+Q192+Q260)</f>
        <v>0</v>
      </c>
      <c r="R18" s="156">
        <f>IF($C18&gt;Input!$D$8,0,R54+R122+R192+R260)</f>
        <v>0</v>
      </c>
      <c r="S18" s="156">
        <f>IF($C18&gt;Input!$D$8,0,S54+S122+S192+S260)</f>
        <v>0</v>
      </c>
      <c r="T18" s="156">
        <f>IF($C18&gt;Input!$D$8,0,T54+T122+T192+T260)</f>
        <v>0</v>
      </c>
      <c r="U18" s="156">
        <f>IF($C18&gt;Input!$D$8,0,U54+U122+U192+U260)</f>
        <v>0</v>
      </c>
      <c r="V18" s="156">
        <f>IF($C18&gt;Input!$D$8,0,V54+V122+V192+V260)</f>
        <v>0</v>
      </c>
      <c r="W18" s="156">
        <f>IF($C18&gt;Input!$D$8,0,W54+W122+W192+W260)</f>
        <v>0</v>
      </c>
      <c r="X18" s="156">
        <f>IF($C18&gt;Input!$D$8,0,X54+X122+X192+X260)</f>
        <v>0</v>
      </c>
      <c r="Y18" s="156">
        <f>IF($C18&gt;Input!$D$8,0,Y54+Y122+Y192+Y260)</f>
        <v>0</v>
      </c>
      <c r="Z18" s="156">
        <f>IF($C18&gt;Input!$D$8,0,Z54+Z122+Z192+Z260)</f>
        <v>0</v>
      </c>
      <c r="AA18" s="1"/>
      <c r="AB18" s="3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  <c r="BE18" s="158"/>
      <c r="BF18" s="158"/>
      <c r="BG18" s="158"/>
      <c r="BH18" s="158"/>
      <c r="BI18" s="158"/>
      <c r="BJ18" s="158"/>
      <c r="BK18" s="158"/>
      <c r="BL18" s="158"/>
      <c r="BM18" s="158"/>
      <c r="BN18" s="158"/>
      <c r="BO18" s="158"/>
      <c r="BP18" s="158"/>
      <c r="BQ18" s="158"/>
      <c r="BR18" s="158"/>
      <c r="BS18" s="158"/>
      <c r="BT18" s="158"/>
      <c r="BU18" s="158"/>
    </row>
    <row r="19" spans="1:73" x14ac:dyDescent="0.15">
      <c r="A19" s="1"/>
      <c r="B19" s="20"/>
      <c r="C19" s="2">
        <f t="shared" si="0"/>
        <v>9</v>
      </c>
      <c r="D19" s="2" t="s">
        <v>99</v>
      </c>
      <c r="E19" s="179">
        <f t="shared" si="2"/>
        <v>1</v>
      </c>
      <c r="F19" s="156">
        <f t="shared" si="1"/>
        <v>448.18518479999994</v>
      </c>
      <c r="G19" s="156">
        <f>IF($C19&gt;Input!$D$8,0,G55+G123+G193+G261)</f>
        <v>0</v>
      </c>
      <c r="H19" s="156">
        <f>IF($C19&gt;Input!$D$8,0,H55+H123+H193+H261)</f>
        <v>206.9704936</v>
      </c>
      <c r="I19" s="156">
        <f>IF($C19&gt;Input!$D$8,0,I55+I123+I193+I261)</f>
        <v>241.21469119999995</v>
      </c>
      <c r="J19" s="156">
        <f>IF($C19&gt;Input!$D$8,0,J55+J123+J193+J261)</f>
        <v>0</v>
      </c>
      <c r="K19" s="156">
        <f>IF($C19&gt;Input!$D$8,0,K55+K123+K193+K261)</f>
        <v>0</v>
      </c>
      <c r="L19" s="156">
        <f>IF($C19&gt;Input!$D$8,0,L55+L123+L193+L261)</f>
        <v>0</v>
      </c>
      <c r="M19" s="156">
        <f>IF($C19&gt;Input!$D$8,0,M55+M123+M193+M261)</f>
        <v>0</v>
      </c>
      <c r="N19" s="156">
        <f>IF($C19&gt;Input!$D$8,0,N55+N123+N193+N261)</f>
        <v>0</v>
      </c>
      <c r="O19" s="156">
        <f>IF($C19&gt;Input!$D$8,0,O55+O123+O193+O261)</f>
        <v>0</v>
      </c>
      <c r="P19" s="156">
        <f>IF($C19&gt;Input!$D$8,0,P55+P123+P193+P261)</f>
        <v>0</v>
      </c>
      <c r="Q19" s="156">
        <f>IF($C19&gt;Input!$D$8,0,Q55+Q123+Q193+Q261)</f>
        <v>0</v>
      </c>
      <c r="R19" s="156">
        <f>IF($C19&gt;Input!$D$8,0,R55+R123+R193+R261)</f>
        <v>0</v>
      </c>
      <c r="S19" s="156">
        <f>IF($C19&gt;Input!$D$8,0,S55+S123+S193+S261)</f>
        <v>0</v>
      </c>
      <c r="T19" s="156">
        <f>IF($C19&gt;Input!$D$8,0,T55+T123+T193+T261)</f>
        <v>0</v>
      </c>
      <c r="U19" s="156">
        <f>IF($C19&gt;Input!$D$8,0,U55+U123+U193+U261)</f>
        <v>0</v>
      </c>
      <c r="V19" s="156">
        <f>IF($C19&gt;Input!$D$8,0,V55+V123+V193+V261)</f>
        <v>0</v>
      </c>
      <c r="W19" s="156">
        <f>IF($C19&gt;Input!$D$8,0,W55+W123+W193+W261)</f>
        <v>0</v>
      </c>
      <c r="X19" s="156">
        <f>IF($C19&gt;Input!$D$8,0,X55+X123+X193+X261)</f>
        <v>0</v>
      </c>
      <c r="Y19" s="156">
        <f>IF($C19&gt;Input!$D$8,0,Y55+Y123+Y193+Y261)</f>
        <v>0</v>
      </c>
      <c r="Z19" s="156">
        <f>IF($C19&gt;Input!$D$8,0,Z55+Z123+Z193+Z261)</f>
        <v>0</v>
      </c>
      <c r="AA19" s="1"/>
      <c r="AB19" s="3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8"/>
      <c r="BA19" s="158"/>
      <c r="BB19" s="158"/>
      <c r="BC19" s="158"/>
      <c r="BD19" s="158"/>
      <c r="BE19" s="158"/>
      <c r="BF19" s="158"/>
      <c r="BG19" s="158"/>
      <c r="BH19" s="158"/>
      <c r="BI19" s="158"/>
      <c r="BJ19" s="158"/>
      <c r="BK19" s="158"/>
      <c r="BL19" s="158"/>
      <c r="BM19" s="158"/>
      <c r="BN19" s="158"/>
      <c r="BO19" s="158"/>
      <c r="BP19" s="158"/>
      <c r="BQ19" s="158"/>
      <c r="BR19" s="158"/>
      <c r="BS19" s="158"/>
      <c r="BT19" s="158"/>
      <c r="BU19" s="158"/>
    </row>
    <row r="20" spans="1:73" x14ac:dyDescent="0.15">
      <c r="A20" s="1"/>
      <c r="B20" s="20" t="s">
        <v>186</v>
      </c>
      <c r="C20" s="2">
        <f t="shared" si="0"/>
        <v>10</v>
      </c>
      <c r="D20" s="2" t="s">
        <v>99</v>
      </c>
      <c r="E20" s="179">
        <f t="shared" si="2"/>
        <v>1</v>
      </c>
      <c r="F20" s="156">
        <f t="shared" si="1"/>
        <v>454.96195367441857</v>
      </c>
      <c r="G20" s="156">
        <f>IF($C20&gt;Input!$D$8,0,G56+G124+G194+G262)</f>
        <v>0</v>
      </c>
      <c r="H20" s="156">
        <f>IF($C20&gt;Input!$D$8,0,H56+H124+H194+H262)</f>
        <v>210.1301408372093</v>
      </c>
      <c r="I20" s="156">
        <f>IF($C20&gt;Input!$D$8,0,I56+I124+I194+I262)</f>
        <v>244.83181283720927</v>
      </c>
      <c r="J20" s="156">
        <f>IF($C20&gt;Input!$D$8,0,J56+J124+J194+J262)</f>
        <v>0</v>
      </c>
      <c r="K20" s="156">
        <f>IF($C20&gt;Input!$D$8,0,K56+K124+K194+K262)</f>
        <v>0</v>
      </c>
      <c r="L20" s="156">
        <f>IF($C20&gt;Input!$D$8,0,L56+L124+L194+L262)</f>
        <v>0</v>
      </c>
      <c r="M20" s="156">
        <f>IF($C20&gt;Input!$D$8,0,M56+M124+M194+M262)</f>
        <v>0</v>
      </c>
      <c r="N20" s="156">
        <f>IF($C20&gt;Input!$D$8,0,N56+N124+N194+N262)</f>
        <v>0</v>
      </c>
      <c r="O20" s="156">
        <f>IF($C20&gt;Input!$D$8,0,O56+O124+O194+O262)</f>
        <v>0</v>
      </c>
      <c r="P20" s="156">
        <f>IF($C20&gt;Input!$D$8,0,P56+P124+P194+P262)</f>
        <v>0</v>
      </c>
      <c r="Q20" s="156">
        <f>IF($C20&gt;Input!$D$8,0,Q56+Q124+Q194+Q262)</f>
        <v>0</v>
      </c>
      <c r="R20" s="156">
        <f>IF($C20&gt;Input!$D$8,0,R56+R124+R194+R262)</f>
        <v>0</v>
      </c>
      <c r="S20" s="156">
        <f>IF($C20&gt;Input!$D$8,0,S56+S124+S194+S262)</f>
        <v>0</v>
      </c>
      <c r="T20" s="156">
        <f>IF($C20&gt;Input!$D$8,0,T56+T124+T194+T262)</f>
        <v>0</v>
      </c>
      <c r="U20" s="156">
        <f>IF($C20&gt;Input!$D$8,0,U56+U124+U194+U262)</f>
        <v>0</v>
      </c>
      <c r="V20" s="156">
        <f>IF($C20&gt;Input!$D$8,0,V56+V124+V194+V262)</f>
        <v>0</v>
      </c>
      <c r="W20" s="156">
        <f>IF($C20&gt;Input!$D$8,0,W56+W124+W194+W262)</f>
        <v>0</v>
      </c>
      <c r="X20" s="156">
        <f>IF($C20&gt;Input!$D$8,0,X56+X124+X194+X262)</f>
        <v>0</v>
      </c>
      <c r="Y20" s="156">
        <f>IF($C20&gt;Input!$D$8,0,Y56+Y124+Y194+Y262)</f>
        <v>0</v>
      </c>
      <c r="Z20" s="156">
        <f>IF($C20&gt;Input!$D$8,0,Z56+Z124+Z194+Z262)</f>
        <v>0</v>
      </c>
      <c r="AA20" s="1"/>
      <c r="AB20" s="3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</row>
    <row r="21" spans="1:73" x14ac:dyDescent="0.15">
      <c r="A21" s="1"/>
      <c r="B21" s="20"/>
      <c r="C21" s="2">
        <f t="shared" si="0"/>
        <v>11</v>
      </c>
      <c r="D21" s="2" t="s">
        <v>99</v>
      </c>
      <c r="E21" s="179">
        <f t="shared" si="2"/>
        <v>1</v>
      </c>
      <c r="F21" s="156">
        <f t="shared" si="1"/>
        <v>460.16217111627901</v>
      </c>
      <c r="G21" s="156">
        <f>IF($C21&gt;Input!$D$8,0,G57+G125+G195+G263)</f>
        <v>0</v>
      </c>
      <c r="H21" s="156">
        <f>IF($C21&gt;Input!$D$8,0,H57+H125+H195+H263)</f>
        <v>212.60974955813953</v>
      </c>
      <c r="I21" s="156">
        <f>IF($C21&gt;Input!$D$8,0,I57+I125+I195+I263)</f>
        <v>247.55242155813949</v>
      </c>
      <c r="J21" s="156">
        <f>IF($C21&gt;Input!$D$8,0,J57+J125+J195+J263)</f>
        <v>0</v>
      </c>
      <c r="K21" s="156">
        <f>IF($C21&gt;Input!$D$8,0,K57+K125+K195+K263)</f>
        <v>0</v>
      </c>
      <c r="L21" s="156">
        <f>IF($C21&gt;Input!$D$8,0,L57+L125+L195+L263)</f>
        <v>0</v>
      </c>
      <c r="M21" s="156">
        <f>IF($C21&gt;Input!$D$8,0,M57+M125+M195+M263)</f>
        <v>0</v>
      </c>
      <c r="N21" s="156">
        <f>IF($C21&gt;Input!$D$8,0,N57+N125+N195+N263)</f>
        <v>0</v>
      </c>
      <c r="O21" s="156">
        <f>IF($C21&gt;Input!$D$8,0,O57+O125+O195+O263)</f>
        <v>0</v>
      </c>
      <c r="P21" s="156">
        <f>IF($C21&gt;Input!$D$8,0,P57+P125+P195+P263)</f>
        <v>0</v>
      </c>
      <c r="Q21" s="156">
        <f>IF($C21&gt;Input!$D$8,0,Q57+Q125+Q195+Q263)</f>
        <v>0</v>
      </c>
      <c r="R21" s="156">
        <f>IF($C21&gt;Input!$D$8,0,R57+R125+R195+R263)</f>
        <v>0</v>
      </c>
      <c r="S21" s="156">
        <f>IF($C21&gt;Input!$D$8,0,S57+S125+S195+S263)</f>
        <v>0</v>
      </c>
      <c r="T21" s="156">
        <f>IF($C21&gt;Input!$D$8,0,T57+T125+T195+T263)</f>
        <v>0</v>
      </c>
      <c r="U21" s="156">
        <f>IF($C21&gt;Input!$D$8,0,U57+U125+U195+U263)</f>
        <v>0</v>
      </c>
      <c r="V21" s="156">
        <f>IF($C21&gt;Input!$D$8,0,V57+V125+V195+V263)</f>
        <v>0</v>
      </c>
      <c r="W21" s="156">
        <f>IF($C21&gt;Input!$D$8,0,W57+W125+W195+W263)</f>
        <v>0</v>
      </c>
      <c r="X21" s="156">
        <f>IF($C21&gt;Input!$D$8,0,X57+X125+X195+X263)</f>
        <v>0</v>
      </c>
      <c r="Y21" s="156">
        <f>IF($C21&gt;Input!$D$8,0,Y57+Y125+Y195+Y263)</f>
        <v>0</v>
      </c>
      <c r="Z21" s="156">
        <f>IF($C21&gt;Input!$D$8,0,Z57+Z125+Z195+Z263)</f>
        <v>0</v>
      </c>
      <c r="AA21" s="1"/>
      <c r="AB21" s="3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  <c r="BF21" s="158"/>
      <c r="BG21" s="158"/>
      <c r="BH21" s="158"/>
      <c r="BI21" s="158"/>
      <c r="BJ21" s="158"/>
      <c r="BK21" s="158"/>
      <c r="BL21" s="158"/>
      <c r="BM21" s="158"/>
      <c r="BN21" s="158"/>
      <c r="BO21" s="158"/>
      <c r="BP21" s="158"/>
      <c r="BQ21" s="158"/>
      <c r="BR21" s="158"/>
      <c r="BS21" s="158"/>
      <c r="BT21" s="158"/>
      <c r="BU21" s="158"/>
    </row>
    <row r="22" spans="1:73" x14ac:dyDescent="0.15">
      <c r="A22" s="1"/>
      <c r="B22" s="20"/>
      <c r="C22" s="2">
        <f t="shared" si="0"/>
        <v>12</v>
      </c>
      <c r="D22" s="2" t="s">
        <v>99</v>
      </c>
      <c r="E22" s="179">
        <f t="shared" si="2"/>
        <v>1</v>
      </c>
      <c r="F22" s="156">
        <f t="shared" si="1"/>
        <v>465.39928855813952</v>
      </c>
      <c r="G22" s="156">
        <f>IF($C22&gt;Input!$D$8,0,G58+G126+G196+G264)</f>
        <v>0</v>
      </c>
      <c r="H22" s="156">
        <f>IF($C22&gt;Input!$D$8,0,H58+H126+H196+H264)</f>
        <v>215.10680827906978</v>
      </c>
      <c r="I22" s="156">
        <f>IF($C22&gt;Input!$D$8,0,I58+I126+I196+I264)</f>
        <v>250.29248027906974</v>
      </c>
      <c r="J22" s="156">
        <f>IF($C22&gt;Input!$D$8,0,J58+J126+J196+J264)</f>
        <v>0</v>
      </c>
      <c r="K22" s="156">
        <f>IF($C22&gt;Input!$D$8,0,K58+K126+K196+K264)</f>
        <v>0</v>
      </c>
      <c r="L22" s="156">
        <f>IF($C22&gt;Input!$D$8,0,L58+L126+L196+L264)</f>
        <v>0</v>
      </c>
      <c r="M22" s="156">
        <f>IF($C22&gt;Input!$D$8,0,M58+M126+M196+M264)</f>
        <v>0</v>
      </c>
      <c r="N22" s="156">
        <f>IF($C22&gt;Input!$D$8,0,N58+N126+N196+N264)</f>
        <v>0</v>
      </c>
      <c r="O22" s="156">
        <f>IF($C22&gt;Input!$D$8,0,O58+O126+O196+O264)</f>
        <v>0</v>
      </c>
      <c r="P22" s="156">
        <f>IF($C22&gt;Input!$D$8,0,P58+P126+P196+P264)</f>
        <v>0</v>
      </c>
      <c r="Q22" s="156">
        <f>IF($C22&gt;Input!$D$8,0,Q58+Q126+Q196+Q264)</f>
        <v>0</v>
      </c>
      <c r="R22" s="156">
        <f>IF($C22&gt;Input!$D$8,0,R58+R126+R196+R264)</f>
        <v>0</v>
      </c>
      <c r="S22" s="156">
        <f>IF($C22&gt;Input!$D$8,0,S58+S126+S196+S264)</f>
        <v>0</v>
      </c>
      <c r="T22" s="156">
        <f>IF($C22&gt;Input!$D$8,0,T58+T126+T196+T264)</f>
        <v>0</v>
      </c>
      <c r="U22" s="156">
        <f>IF($C22&gt;Input!$D$8,0,U58+U126+U196+U264)</f>
        <v>0</v>
      </c>
      <c r="V22" s="156">
        <f>IF($C22&gt;Input!$D$8,0,V58+V126+V196+V264)</f>
        <v>0</v>
      </c>
      <c r="W22" s="156">
        <f>IF($C22&gt;Input!$D$8,0,W58+W126+W196+W264)</f>
        <v>0</v>
      </c>
      <c r="X22" s="156">
        <f>IF($C22&gt;Input!$D$8,0,X58+X126+X196+X264)</f>
        <v>0</v>
      </c>
      <c r="Y22" s="156">
        <f>IF($C22&gt;Input!$D$8,0,Y58+Y126+Y196+Y264)</f>
        <v>0</v>
      </c>
      <c r="Z22" s="156">
        <f>IF($C22&gt;Input!$D$8,0,Z58+Z126+Z196+Z264)</f>
        <v>0</v>
      </c>
      <c r="AA22" s="1"/>
      <c r="AB22" s="3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8"/>
      <c r="BM22" s="158"/>
      <c r="BN22" s="158"/>
      <c r="BO22" s="158"/>
      <c r="BP22" s="158"/>
      <c r="BQ22" s="158"/>
      <c r="BR22" s="158"/>
      <c r="BS22" s="158"/>
      <c r="BT22" s="158"/>
      <c r="BU22" s="158"/>
    </row>
    <row r="23" spans="1:73" x14ac:dyDescent="0.15">
      <c r="A23" s="1"/>
      <c r="B23" s="20"/>
      <c r="C23" s="2">
        <f t="shared" si="0"/>
        <v>13</v>
      </c>
      <c r="D23" s="2" t="s">
        <v>99</v>
      </c>
      <c r="E23" s="179">
        <f t="shared" si="2"/>
        <v>1</v>
      </c>
      <c r="F23" s="156">
        <f t="shared" si="1"/>
        <v>470.67330600000003</v>
      </c>
      <c r="G23" s="156">
        <f>IF($C23&gt;Input!$D$8,0,G59+G127+G197+G265)</f>
        <v>0</v>
      </c>
      <c r="H23" s="156">
        <f>IF($C23&gt;Input!$D$8,0,H59+H127+H197+H265)</f>
        <v>217.621317</v>
      </c>
      <c r="I23" s="156">
        <f>IF($C23&gt;Input!$D$8,0,I59+I127+I197+I265)</f>
        <v>253.05198899999999</v>
      </c>
      <c r="J23" s="156">
        <f>IF($C23&gt;Input!$D$8,0,J59+J127+J197+J265)</f>
        <v>0</v>
      </c>
      <c r="K23" s="156">
        <f>IF($C23&gt;Input!$D$8,0,K59+K127+K197+K265)</f>
        <v>0</v>
      </c>
      <c r="L23" s="156">
        <f>IF($C23&gt;Input!$D$8,0,L59+L127+L197+L265)</f>
        <v>0</v>
      </c>
      <c r="M23" s="156">
        <f>IF($C23&gt;Input!$D$8,0,M59+M127+M197+M265)</f>
        <v>0</v>
      </c>
      <c r="N23" s="156">
        <f>IF($C23&gt;Input!$D$8,0,N59+N127+N197+N265)</f>
        <v>0</v>
      </c>
      <c r="O23" s="156">
        <f>IF($C23&gt;Input!$D$8,0,O59+O127+O197+O265)</f>
        <v>0</v>
      </c>
      <c r="P23" s="156">
        <f>IF($C23&gt;Input!$D$8,0,P59+P127+P197+P265)</f>
        <v>0</v>
      </c>
      <c r="Q23" s="156">
        <f>IF($C23&gt;Input!$D$8,0,Q59+Q127+Q197+Q265)</f>
        <v>0</v>
      </c>
      <c r="R23" s="156">
        <f>IF($C23&gt;Input!$D$8,0,R59+R127+R197+R265)</f>
        <v>0</v>
      </c>
      <c r="S23" s="156">
        <f>IF($C23&gt;Input!$D$8,0,S59+S127+S197+S265)</f>
        <v>0</v>
      </c>
      <c r="T23" s="156">
        <f>IF($C23&gt;Input!$D$8,0,T59+T127+T197+T265)</f>
        <v>0</v>
      </c>
      <c r="U23" s="156">
        <f>IF($C23&gt;Input!$D$8,0,U59+U127+U197+U265)</f>
        <v>0</v>
      </c>
      <c r="V23" s="156">
        <f>IF($C23&gt;Input!$D$8,0,V59+V127+V197+V265)</f>
        <v>0</v>
      </c>
      <c r="W23" s="156">
        <f>IF($C23&gt;Input!$D$8,0,W59+W127+W197+W265)</f>
        <v>0</v>
      </c>
      <c r="X23" s="156">
        <f>IF($C23&gt;Input!$D$8,0,X59+X127+X197+X265)</f>
        <v>0</v>
      </c>
      <c r="Y23" s="156">
        <f>IF($C23&gt;Input!$D$8,0,Y59+Y127+Y197+Y265)</f>
        <v>0</v>
      </c>
      <c r="Z23" s="156">
        <f>IF($C23&gt;Input!$D$8,0,Z59+Z127+Z197+Z265)</f>
        <v>0</v>
      </c>
      <c r="AA23" s="1"/>
      <c r="AB23" s="3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8"/>
      <c r="AX23" s="158"/>
      <c r="AY23" s="158"/>
      <c r="AZ23" s="158"/>
      <c r="BA23" s="158"/>
      <c r="BB23" s="158"/>
      <c r="BC23" s="158"/>
      <c r="BD23" s="158"/>
      <c r="BE23" s="158"/>
      <c r="BF23" s="158"/>
      <c r="BG23" s="158"/>
      <c r="BH23" s="158"/>
      <c r="BI23" s="158"/>
      <c r="BJ23" s="158"/>
      <c r="BK23" s="158"/>
      <c r="BL23" s="158"/>
      <c r="BM23" s="158"/>
      <c r="BN23" s="158"/>
      <c r="BO23" s="158"/>
      <c r="BP23" s="158"/>
      <c r="BQ23" s="158"/>
      <c r="BR23" s="158"/>
      <c r="BS23" s="158"/>
      <c r="BT23" s="158"/>
      <c r="BU23" s="158"/>
    </row>
    <row r="24" spans="1:73" x14ac:dyDescent="0.15">
      <c r="A24" s="1"/>
      <c r="B24" s="20"/>
      <c r="C24" s="2">
        <f t="shared" si="0"/>
        <v>14</v>
      </c>
      <c r="D24" s="2" t="s">
        <v>99</v>
      </c>
      <c r="E24" s="179">
        <f t="shared" si="2"/>
        <v>1</v>
      </c>
      <c r="F24" s="156">
        <f t="shared" si="1"/>
        <v>475.98422344186042</v>
      </c>
      <c r="G24" s="156">
        <f>IF($C24&gt;Input!$D$8,0,G60+G128+G198+G266)</f>
        <v>0</v>
      </c>
      <c r="H24" s="156">
        <f>IF($C24&gt;Input!$D$8,0,H60+H128+H198+H266)</f>
        <v>220.15327572093022</v>
      </c>
      <c r="I24" s="156">
        <f>IF($C24&gt;Input!$D$8,0,I60+I128+I198+I266)</f>
        <v>255.8309477209302</v>
      </c>
      <c r="J24" s="156">
        <f>IF($C24&gt;Input!$D$8,0,J60+J128+J198+J266)</f>
        <v>0</v>
      </c>
      <c r="K24" s="156">
        <f>IF($C24&gt;Input!$D$8,0,K60+K128+K198+K266)</f>
        <v>0</v>
      </c>
      <c r="L24" s="156">
        <f>IF($C24&gt;Input!$D$8,0,L60+L128+L198+L266)</f>
        <v>0</v>
      </c>
      <c r="M24" s="156">
        <f>IF($C24&gt;Input!$D$8,0,M60+M128+M198+M266)</f>
        <v>0</v>
      </c>
      <c r="N24" s="156">
        <f>IF($C24&gt;Input!$D$8,0,N60+N128+N198+N266)</f>
        <v>0</v>
      </c>
      <c r="O24" s="156">
        <f>IF($C24&gt;Input!$D$8,0,O60+O128+O198+O266)</f>
        <v>0</v>
      </c>
      <c r="P24" s="156">
        <f>IF($C24&gt;Input!$D$8,0,P60+P128+P198+P266)</f>
        <v>0</v>
      </c>
      <c r="Q24" s="156">
        <f>IF($C24&gt;Input!$D$8,0,Q60+Q128+Q198+Q266)</f>
        <v>0</v>
      </c>
      <c r="R24" s="156">
        <f>IF($C24&gt;Input!$D$8,0,R60+R128+R198+R266)</f>
        <v>0</v>
      </c>
      <c r="S24" s="156">
        <f>IF($C24&gt;Input!$D$8,0,S60+S128+S198+S266)</f>
        <v>0</v>
      </c>
      <c r="T24" s="156">
        <f>IF($C24&gt;Input!$D$8,0,T60+T128+T198+T266)</f>
        <v>0</v>
      </c>
      <c r="U24" s="156">
        <f>IF($C24&gt;Input!$D$8,0,U60+U128+U198+U266)</f>
        <v>0</v>
      </c>
      <c r="V24" s="156">
        <f>IF($C24&gt;Input!$D$8,0,V60+V128+V198+V266)</f>
        <v>0</v>
      </c>
      <c r="W24" s="156">
        <f>IF($C24&gt;Input!$D$8,0,W60+W128+W198+W266)</f>
        <v>0</v>
      </c>
      <c r="X24" s="156">
        <f>IF($C24&gt;Input!$D$8,0,X60+X128+X198+X266)</f>
        <v>0</v>
      </c>
      <c r="Y24" s="156">
        <f>IF($C24&gt;Input!$D$8,0,Y60+Y128+Y198+Y266)</f>
        <v>0</v>
      </c>
      <c r="Z24" s="156">
        <f>IF($C24&gt;Input!$D$8,0,Z60+Z128+Z198+Z266)</f>
        <v>0</v>
      </c>
      <c r="AA24" s="1"/>
      <c r="AB24" s="3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8"/>
      <c r="BM24" s="158"/>
      <c r="BN24" s="158"/>
      <c r="BO24" s="158"/>
      <c r="BP24" s="158"/>
      <c r="BQ24" s="158"/>
      <c r="BR24" s="158"/>
      <c r="BS24" s="158"/>
      <c r="BT24" s="158"/>
      <c r="BU24" s="158"/>
    </row>
    <row r="25" spans="1:73" x14ac:dyDescent="0.15">
      <c r="A25" s="1"/>
      <c r="B25" s="20"/>
      <c r="C25" s="2">
        <f t="shared" si="0"/>
        <v>15</v>
      </c>
      <c r="D25" s="2" t="s">
        <v>99</v>
      </c>
      <c r="E25" s="179">
        <f t="shared" si="2"/>
        <v>1</v>
      </c>
      <c r="F25" s="156">
        <f t="shared" si="1"/>
        <v>481.33204088372088</v>
      </c>
      <c r="G25" s="156">
        <f>IF($C25&gt;Input!$D$8,0,G61+G129+G199+G267)</f>
        <v>0</v>
      </c>
      <c r="H25" s="156">
        <f>IF($C25&gt;Input!$D$8,0,H61+H129+H199+H267)</f>
        <v>222.70268444186047</v>
      </c>
      <c r="I25" s="156">
        <f>IF($C25&gt;Input!$D$8,0,I61+I129+I199+I267)</f>
        <v>258.62935644186041</v>
      </c>
      <c r="J25" s="156">
        <f>IF($C25&gt;Input!$D$8,0,J61+J129+J199+J267)</f>
        <v>0</v>
      </c>
      <c r="K25" s="156">
        <f>IF($C25&gt;Input!$D$8,0,K61+K129+K199+K267)</f>
        <v>0</v>
      </c>
      <c r="L25" s="156">
        <f>IF($C25&gt;Input!$D$8,0,L61+L129+L199+L267)</f>
        <v>0</v>
      </c>
      <c r="M25" s="156">
        <f>IF($C25&gt;Input!$D$8,0,M61+M129+M199+M267)</f>
        <v>0</v>
      </c>
      <c r="N25" s="156">
        <f>IF($C25&gt;Input!$D$8,0,N61+N129+N199+N267)</f>
        <v>0</v>
      </c>
      <c r="O25" s="156">
        <f>IF($C25&gt;Input!$D$8,0,O61+O129+O199+O267)</f>
        <v>0</v>
      </c>
      <c r="P25" s="156">
        <f>IF($C25&gt;Input!$D$8,0,P61+P129+P199+P267)</f>
        <v>0</v>
      </c>
      <c r="Q25" s="156">
        <f>IF($C25&gt;Input!$D$8,0,Q61+Q129+Q199+Q267)</f>
        <v>0</v>
      </c>
      <c r="R25" s="156">
        <f>IF($C25&gt;Input!$D$8,0,R61+R129+R199+R267)</f>
        <v>0</v>
      </c>
      <c r="S25" s="156">
        <f>IF($C25&gt;Input!$D$8,0,S61+S129+S199+S267)</f>
        <v>0</v>
      </c>
      <c r="T25" s="156">
        <f>IF($C25&gt;Input!$D$8,0,T61+T129+T199+T267)</f>
        <v>0</v>
      </c>
      <c r="U25" s="156">
        <f>IF($C25&gt;Input!$D$8,0,U61+U129+U199+U267)</f>
        <v>0</v>
      </c>
      <c r="V25" s="156">
        <f>IF($C25&gt;Input!$D$8,0,V61+V129+V199+V267)</f>
        <v>0</v>
      </c>
      <c r="W25" s="156">
        <f>IF($C25&gt;Input!$D$8,0,W61+W129+W199+W267)</f>
        <v>0</v>
      </c>
      <c r="X25" s="156">
        <f>IF($C25&gt;Input!$D$8,0,X61+X129+X199+X267)</f>
        <v>0</v>
      </c>
      <c r="Y25" s="156">
        <f>IF($C25&gt;Input!$D$8,0,Y61+Y129+Y199+Y267)</f>
        <v>0</v>
      </c>
      <c r="Z25" s="156">
        <f>IF($C25&gt;Input!$D$8,0,Z61+Z129+Z199+Z267)</f>
        <v>0</v>
      </c>
      <c r="AA25" s="1"/>
      <c r="AB25" s="3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8"/>
      <c r="AZ25" s="158"/>
      <c r="BA25" s="158"/>
      <c r="BB25" s="158"/>
      <c r="BC25" s="158"/>
      <c r="BD25" s="158"/>
      <c r="BE25" s="158"/>
      <c r="BF25" s="158"/>
      <c r="BG25" s="158"/>
      <c r="BH25" s="158"/>
      <c r="BI25" s="158"/>
      <c r="BJ25" s="158"/>
      <c r="BK25" s="158"/>
      <c r="BL25" s="158"/>
      <c r="BM25" s="158"/>
      <c r="BN25" s="158"/>
      <c r="BO25" s="158"/>
      <c r="BP25" s="158"/>
      <c r="BQ25" s="158"/>
      <c r="BR25" s="158"/>
      <c r="BS25" s="158"/>
      <c r="BT25" s="158"/>
      <c r="BU25" s="158"/>
    </row>
    <row r="26" spans="1:73" x14ac:dyDescent="0.15">
      <c r="A26" s="1"/>
      <c r="B26" s="20"/>
      <c r="C26" s="2">
        <f t="shared" si="0"/>
        <v>16</v>
      </c>
      <c r="D26" s="2" t="s">
        <v>99</v>
      </c>
      <c r="E26" s="179">
        <f t="shared" si="2"/>
        <v>1</v>
      </c>
      <c r="F26" s="156">
        <f t="shared" si="1"/>
        <v>486.71675832558134</v>
      </c>
      <c r="G26" s="156">
        <f>IF($C26&gt;Input!$D$8,0,G62+G130+G200+G268)</f>
        <v>0</v>
      </c>
      <c r="H26" s="156">
        <f>IF($C26&gt;Input!$D$8,0,H62+H130+H200+H268)</f>
        <v>225.26954316279068</v>
      </c>
      <c r="I26" s="156">
        <f>IF($C26&gt;Input!$D$8,0,I62+I130+I200+I268)</f>
        <v>261.44721516279066</v>
      </c>
      <c r="J26" s="156">
        <f>IF($C26&gt;Input!$D$8,0,J62+J130+J200+J268)</f>
        <v>0</v>
      </c>
      <c r="K26" s="156">
        <f>IF($C26&gt;Input!$D$8,0,K62+K130+K200+K268)</f>
        <v>0</v>
      </c>
      <c r="L26" s="156">
        <f>IF($C26&gt;Input!$D$8,0,L62+L130+L200+L268)</f>
        <v>0</v>
      </c>
      <c r="M26" s="156">
        <f>IF($C26&gt;Input!$D$8,0,M62+M130+M200+M268)</f>
        <v>0</v>
      </c>
      <c r="N26" s="156">
        <f>IF($C26&gt;Input!$D$8,0,N62+N130+N200+N268)</f>
        <v>0</v>
      </c>
      <c r="O26" s="156">
        <f>IF($C26&gt;Input!$D$8,0,O62+O130+O200+O268)</f>
        <v>0</v>
      </c>
      <c r="P26" s="156">
        <f>IF($C26&gt;Input!$D$8,0,P62+P130+P200+P268)</f>
        <v>0</v>
      </c>
      <c r="Q26" s="156">
        <f>IF($C26&gt;Input!$D$8,0,Q62+Q130+Q200+Q268)</f>
        <v>0</v>
      </c>
      <c r="R26" s="156">
        <f>IF($C26&gt;Input!$D$8,0,R62+R130+R200+R268)</f>
        <v>0</v>
      </c>
      <c r="S26" s="156">
        <f>IF($C26&gt;Input!$D$8,0,S62+S130+S200+S268)</f>
        <v>0</v>
      </c>
      <c r="T26" s="156">
        <f>IF($C26&gt;Input!$D$8,0,T62+T130+T200+T268)</f>
        <v>0</v>
      </c>
      <c r="U26" s="156">
        <f>IF($C26&gt;Input!$D$8,0,U62+U130+U200+U268)</f>
        <v>0</v>
      </c>
      <c r="V26" s="156">
        <f>IF($C26&gt;Input!$D$8,0,V62+V130+V200+V268)</f>
        <v>0</v>
      </c>
      <c r="W26" s="156">
        <f>IF($C26&gt;Input!$D$8,0,W62+W130+W200+W268)</f>
        <v>0</v>
      </c>
      <c r="X26" s="156">
        <f>IF($C26&gt;Input!$D$8,0,X62+X130+X200+X268)</f>
        <v>0</v>
      </c>
      <c r="Y26" s="156">
        <f>IF($C26&gt;Input!$D$8,0,Y62+Y130+Y200+Y268)</f>
        <v>0</v>
      </c>
      <c r="Z26" s="156">
        <f>IF($C26&gt;Input!$D$8,0,Z62+Z130+Z200+Z268)</f>
        <v>0</v>
      </c>
      <c r="AA26" s="1"/>
      <c r="AB26" s="3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  <c r="BP26" s="158"/>
      <c r="BQ26" s="158"/>
      <c r="BR26" s="158"/>
      <c r="BS26" s="158"/>
      <c r="BT26" s="158"/>
      <c r="BU26" s="158"/>
    </row>
    <row r="27" spans="1:73" x14ac:dyDescent="0.15">
      <c r="A27" s="1"/>
      <c r="B27" s="20"/>
      <c r="C27" s="2">
        <f t="shared" si="0"/>
        <v>17</v>
      </c>
      <c r="D27" s="2" t="s">
        <v>99</v>
      </c>
      <c r="E27" s="179">
        <f t="shared" si="2"/>
        <v>1</v>
      </c>
      <c r="F27" s="156">
        <f t="shared" si="1"/>
        <v>492.13837576744186</v>
      </c>
      <c r="G27" s="156">
        <f>IF($C27&gt;Input!$D$8,0,G63+G131+G201+G269)</f>
        <v>0</v>
      </c>
      <c r="H27" s="156">
        <f>IF($C27&gt;Input!$D$8,0,H63+H131+H201+H269)</f>
        <v>227.85385188372095</v>
      </c>
      <c r="I27" s="156">
        <f>IF($C27&gt;Input!$D$8,0,I63+I131+I201+I269)</f>
        <v>264.28452388372091</v>
      </c>
      <c r="J27" s="156">
        <f>IF($C27&gt;Input!$D$8,0,J63+J131+J201+J269)</f>
        <v>0</v>
      </c>
      <c r="K27" s="156">
        <f>IF($C27&gt;Input!$D$8,0,K63+K131+K201+K269)</f>
        <v>0</v>
      </c>
      <c r="L27" s="156">
        <f>IF($C27&gt;Input!$D$8,0,L63+L131+L201+L269)</f>
        <v>0</v>
      </c>
      <c r="M27" s="156">
        <f>IF($C27&gt;Input!$D$8,0,M63+M131+M201+M269)</f>
        <v>0</v>
      </c>
      <c r="N27" s="156">
        <f>IF($C27&gt;Input!$D$8,0,N63+N131+N201+N269)</f>
        <v>0</v>
      </c>
      <c r="O27" s="156">
        <f>IF($C27&gt;Input!$D$8,0,O63+O131+O201+O269)</f>
        <v>0</v>
      </c>
      <c r="P27" s="156">
        <f>IF($C27&gt;Input!$D$8,0,P63+P131+P201+P269)</f>
        <v>0</v>
      </c>
      <c r="Q27" s="156">
        <f>IF($C27&gt;Input!$D$8,0,Q63+Q131+Q201+Q269)</f>
        <v>0</v>
      </c>
      <c r="R27" s="156">
        <f>IF($C27&gt;Input!$D$8,0,R63+R131+R201+R269)</f>
        <v>0</v>
      </c>
      <c r="S27" s="156">
        <f>IF($C27&gt;Input!$D$8,0,S63+S131+S201+S269)</f>
        <v>0</v>
      </c>
      <c r="T27" s="156">
        <f>IF($C27&gt;Input!$D$8,0,T63+T131+T201+T269)</f>
        <v>0</v>
      </c>
      <c r="U27" s="156">
        <f>IF($C27&gt;Input!$D$8,0,U63+U131+U201+U269)</f>
        <v>0</v>
      </c>
      <c r="V27" s="156">
        <f>IF($C27&gt;Input!$D$8,0,V63+V131+V201+V269)</f>
        <v>0</v>
      </c>
      <c r="W27" s="156">
        <f>IF($C27&gt;Input!$D$8,0,W63+W131+W201+W269)</f>
        <v>0</v>
      </c>
      <c r="X27" s="156">
        <f>IF($C27&gt;Input!$D$8,0,X63+X131+X201+X269)</f>
        <v>0</v>
      </c>
      <c r="Y27" s="156">
        <f>IF($C27&gt;Input!$D$8,0,Y63+Y131+Y201+Y269)</f>
        <v>0</v>
      </c>
      <c r="Z27" s="156">
        <f>IF($C27&gt;Input!$D$8,0,Z63+Z131+Z201+Z269)</f>
        <v>0</v>
      </c>
      <c r="AA27" s="1"/>
      <c r="AB27" s="3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8"/>
      <c r="AY27" s="158"/>
      <c r="AZ27" s="158"/>
      <c r="BA27" s="158"/>
      <c r="BB27" s="158"/>
      <c r="BC27" s="158"/>
      <c r="BD27" s="158"/>
      <c r="BE27" s="158"/>
      <c r="BF27" s="158"/>
      <c r="BG27" s="158"/>
      <c r="BH27" s="158"/>
      <c r="BI27" s="158"/>
      <c r="BJ27" s="158"/>
      <c r="BK27" s="158"/>
      <c r="BL27" s="158"/>
      <c r="BM27" s="158"/>
      <c r="BN27" s="158"/>
      <c r="BO27" s="158"/>
      <c r="BP27" s="158"/>
      <c r="BQ27" s="158"/>
      <c r="BR27" s="158"/>
      <c r="BS27" s="158"/>
      <c r="BT27" s="158"/>
      <c r="BU27" s="158"/>
    </row>
    <row r="28" spans="1:73" x14ac:dyDescent="0.15">
      <c r="A28" s="1"/>
      <c r="B28" s="20"/>
      <c r="C28" s="2">
        <f t="shared" si="0"/>
        <v>18</v>
      </c>
      <c r="D28" s="2" t="s">
        <v>99</v>
      </c>
      <c r="E28" s="179">
        <f t="shared" si="2"/>
        <v>1</v>
      </c>
      <c r="F28" s="156">
        <f t="shared" si="1"/>
        <v>497.59689320930227</v>
      </c>
      <c r="G28" s="156">
        <f>IF($C28&gt;Input!$D$8,0,G64+G132+G202+G270)</f>
        <v>0</v>
      </c>
      <c r="H28" s="156">
        <f>IF($C28&gt;Input!$D$8,0,H64+H132+H202+H270)</f>
        <v>230.45561060465116</v>
      </c>
      <c r="I28" s="156">
        <f>IF($C28&gt;Input!$D$8,0,I64+I132+I202+I270)</f>
        <v>267.14128260465111</v>
      </c>
      <c r="J28" s="156">
        <f>IF($C28&gt;Input!$D$8,0,J64+J132+J202+J270)</f>
        <v>0</v>
      </c>
      <c r="K28" s="156">
        <f>IF($C28&gt;Input!$D$8,0,K64+K132+K202+K270)</f>
        <v>0</v>
      </c>
      <c r="L28" s="156">
        <f>IF($C28&gt;Input!$D$8,0,L64+L132+L202+L270)</f>
        <v>0</v>
      </c>
      <c r="M28" s="156">
        <f>IF($C28&gt;Input!$D$8,0,M64+M132+M202+M270)</f>
        <v>0</v>
      </c>
      <c r="N28" s="156">
        <f>IF($C28&gt;Input!$D$8,0,N64+N132+N202+N270)</f>
        <v>0</v>
      </c>
      <c r="O28" s="156">
        <f>IF($C28&gt;Input!$D$8,0,O64+O132+O202+O270)</f>
        <v>0</v>
      </c>
      <c r="P28" s="156">
        <f>IF($C28&gt;Input!$D$8,0,P64+P132+P202+P270)</f>
        <v>0</v>
      </c>
      <c r="Q28" s="156">
        <f>IF($C28&gt;Input!$D$8,0,Q64+Q132+Q202+Q270)</f>
        <v>0</v>
      </c>
      <c r="R28" s="156">
        <f>IF($C28&gt;Input!$D$8,0,R64+R132+R202+R270)</f>
        <v>0</v>
      </c>
      <c r="S28" s="156">
        <f>IF($C28&gt;Input!$D$8,0,S64+S132+S202+S270)</f>
        <v>0</v>
      </c>
      <c r="T28" s="156">
        <f>IF($C28&gt;Input!$D$8,0,T64+T132+T202+T270)</f>
        <v>0</v>
      </c>
      <c r="U28" s="156">
        <f>IF($C28&gt;Input!$D$8,0,U64+U132+U202+U270)</f>
        <v>0</v>
      </c>
      <c r="V28" s="156">
        <f>IF($C28&gt;Input!$D$8,0,V64+V132+V202+V270)</f>
        <v>0</v>
      </c>
      <c r="W28" s="156">
        <f>IF($C28&gt;Input!$D$8,0,W64+W132+W202+W270)</f>
        <v>0</v>
      </c>
      <c r="X28" s="156">
        <f>IF($C28&gt;Input!$D$8,0,X64+X132+X202+X270)</f>
        <v>0</v>
      </c>
      <c r="Y28" s="156">
        <f>IF($C28&gt;Input!$D$8,0,Y64+Y132+Y202+Y270)</f>
        <v>0</v>
      </c>
      <c r="Z28" s="156">
        <f>IF($C28&gt;Input!$D$8,0,Z64+Z132+Z202+Z270)</f>
        <v>0</v>
      </c>
      <c r="AA28" s="1"/>
      <c r="AB28" s="3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  <c r="AX28" s="158"/>
      <c r="AY28" s="158"/>
      <c r="AZ28" s="158"/>
      <c r="BA28" s="158"/>
      <c r="BB28" s="158"/>
      <c r="BC28" s="158"/>
      <c r="BD28" s="158"/>
      <c r="BE28" s="158"/>
      <c r="BF28" s="158"/>
      <c r="BG28" s="158"/>
      <c r="BH28" s="158"/>
      <c r="BI28" s="158"/>
      <c r="BJ28" s="158"/>
      <c r="BK28" s="158"/>
      <c r="BL28" s="158"/>
      <c r="BM28" s="158"/>
      <c r="BN28" s="158"/>
      <c r="BO28" s="158"/>
      <c r="BP28" s="158"/>
      <c r="BQ28" s="158"/>
      <c r="BR28" s="158"/>
      <c r="BS28" s="158"/>
      <c r="BT28" s="158"/>
      <c r="BU28" s="158"/>
    </row>
    <row r="29" spans="1:73" x14ac:dyDescent="0.15">
      <c r="A29" s="1"/>
      <c r="B29" s="20"/>
      <c r="C29" s="2">
        <f t="shared" si="0"/>
        <v>19</v>
      </c>
      <c r="D29" s="2" t="s">
        <v>99</v>
      </c>
      <c r="E29" s="179">
        <f t="shared" si="2"/>
        <v>1</v>
      </c>
      <c r="F29" s="156">
        <f t="shared" si="1"/>
        <v>503.09231065116279</v>
      </c>
      <c r="G29" s="156">
        <f>IF($C29&gt;Input!$D$8,0,G65+G133+G203+G271)</f>
        <v>0</v>
      </c>
      <c r="H29" s="156">
        <f>IF($C29&gt;Input!$D$8,0,H65+H133+H203+H271)</f>
        <v>233.07481932558142</v>
      </c>
      <c r="I29" s="156">
        <f>IF($C29&gt;Input!$D$8,0,I65+I133+I203+I271)</f>
        <v>270.01749132558137</v>
      </c>
      <c r="J29" s="156">
        <f>IF($C29&gt;Input!$D$8,0,J65+J133+J203+J271)</f>
        <v>0</v>
      </c>
      <c r="K29" s="156">
        <f>IF($C29&gt;Input!$D$8,0,K65+K133+K203+K271)</f>
        <v>0</v>
      </c>
      <c r="L29" s="156">
        <f>IF($C29&gt;Input!$D$8,0,L65+L133+L203+L271)</f>
        <v>0</v>
      </c>
      <c r="M29" s="156">
        <f>IF($C29&gt;Input!$D$8,0,M65+M133+M203+M271)</f>
        <v>0</v>
      </c>
      <c r="N29" s="156">
        <f>IF($C29&gt;Input!$D$8,0,N65+N133+N203+N271)</f>
        <v>0</v>
      </c>
      <c r="O29" s="156">
        <f>IF($C29&gt;Input!$D$8,0,O65+O133+O203+O271)</f>
        <v>0</v>
      </c>
      <c r="P29" s="156">
        <f>IF($C29&gt;Input!$D$8,0,P65+P133+P203+P271)</f>
        <v>0</v>
      </c>
      <c r="Q29" s="156">
        <f>IF($C29&gt;Input!$D$8,0,Q65+Q133+Q203+Q271)</f>
        <v>0</v>
      </c>
      <c r="R29" s="156">
        <f>IF($C29&gt;Input!$D$8,0,R65+R133+R203+R271)</f>
        <v>0</v>
      </c>
      <c r="S29" s="156">
        <f>IF($C29&gt;Input!$D$8,0,S65+S133+S203+S271)</f>
        <v>0</v>
      </c>
      <c r="T29" s="156">
        <f>IF($C29&gt;Input!$D$8,0,T65+T133+T203+T271)</f>
        <v>0</v>
      </c>
      <c r="U29" s="156">
        <f>IF($C29&gt;Input!$D$8,0,U65+U133+U203+U271)</f>
        <v>0</v>
      </c>
      <c r="V29" s="156">
        <f>IF($C29&gt;Input!$D$8,0,V65+V133+V203+V271)</f>
        <v>0</v>
      </c>
      <c r="W29" s="156">
        <f>IF($C29&gt;Input!$D$8,0,W65+W133+W203+W271)</f>
        <v>0</v>
      </c>
      <c r="X29" s="156">
        <f>IF($C29&gt;Input!$D$8,0,X65+X133+X203+X271)</f>
        <v>0</v>
      </c>
      <c r="Y29" s="156">
        <f>IF($C29&gt;Input!$D$8,0,Y65+Y133+Y203+Y271)</f>
        <v>0</v>
      </c>
      <c r="Z29" s="156">
        <f>IF($C29&gt;Input!$D$8,0,Z65+Z133+Z203+Z271)</f>
        <v>0</v>
      </c>
      <c r="AA29" s="1"/>
      <c r="AB29" s="3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8"/>
      <c r="AS29" s="158"/>
      <c r="AT29" s="158"/>
      <c r="AU29" s="158"/>
      <c r="AV29" s="158"/>
      <c r="AW29" s="158"/>
      <c r="AX29" s="158"/>
      <c r="AY29" s="158"/>
      <c r="AZ29" s="158"/>
      <c r="BA29" s="158"/>
      <c r="BB29" s="158"/>
      <c r="BC29" s="158"/>
      <c r="BD29" s="158"/>
      <c r="BE29" s="158"/>
      <c r="BF29" s="158"/>
      <c r="BG29" s="158"/>
      <c r="BH29" s="158"/>
      <c r="BI29" s="158"/>
      <c r="BJ29" s="158"/>
      <c r="BK29" s="158"/>
      <c r="BL29" s="158"/>
      <c r="BM29" s="158"/>
      <c r="BN29" s="158"/>
      <c r="BO29" s="158"/>
      <c r="BP29" s="158"/>
      <c r="BQ29" s="158"/>
      <c r="BR29" s="158"/>
      <c r="BS29" s="158"/>
      <c r="BT29" s="158"/>
      <c r="BU29" s="158"/>
    </row>
    <row r="30" spans="1:73" x14ac:dyDescent="0.15">
      <c r="A30" s="1"/>
      <c r="B30" s="20" t="s">
        <v>188</v>
      </c>
      <c r="C30" s="2">
        <f t="shared" si="0"/>
        <v>20</v>
      </c>
      <c r="D30" s="2" t="s">
        <v>99</v>
      </c>
      <c r="E30" s="179">
        <f t="shared" si="2"/>
        <v>1</v>
      </c>
      <c r="F30" s="156">
        <f t="shared" si="1"/>
        <v>508.6246280930232</v>
      </c>
      <c r="G30" s="156">
        <f>IF($C30&gt;Input!$D$8,0,G66+G134+G204+G272)</f>
        <v>0</v>
      </c>
      <c r="H30" s="156">
        <f>IF($C30&gt;Input!$D$8,0,H66+H134+H204+H272)</f>
        <v>235.71147804651162</v>
      </c>
      <c r="I30" s="156">
        <f>IF($C30&gt;Input!$D$8,0,I66+I134+I204+I272)</f>
        <v>272.91315004651159</v>
      </c>
      <c r="J30" s="156">
        <f>IF($C30&gt;Input!$D$8,0,J66+J134+J204+J272)</f>
        <v>0</v>
      </c>
      <c r="K30" s="156">
        <f>IF($C30&gt;Input!$D$8,0,K66+K134+K204+K272)</f>
        <v>0</v>
      </c>
      <c r="L30" s="156">
        <f>IF($C30&gt;Input!$D$8,0,L66+L134+L204+L272)</f>
        <v>0</v>
      </c>
      <c r="M30" s="156">
        <f>IF($C30&gt;Input!$D$8,0,M66+M134+M204+M272)</f>
        <v>0</v>
      </c>
      <c r="N30" s="156">
        <f>IF($C30&gt;Input!$D$8,0,N66+N134+N204+N272)</f>
        <v>0</v>
      </c>
      <c r="O30" s="156">
        <f>IF($C30&gt;Input!$D$8,0,O66+O134+O204+O272)</f>
        <v>0</v>
      </c>
      <c r="P30" s="156">
        <f>IF($C30&gt;Input!$D$8,0,P66+P134+P204+P272)</f>
        <v>0</v>
      </c>
      <c r="Q30" s="156">
        <f>IF($C30&gt;Input!$D$8,0,Q66+Q134+Q204+Q272)</f>
        <v>0</v>
      </c>
      <c r="R30" s="156">
        <f>IF($C30&gt;Input!$D$8,0,R66+R134+R204+R272)</f>
        <v>0</v>
      </c>
      <c r="S30" s="156">
        <f>IF($C30&gt;Input!$D$8,0,S66+S134+S204+S272)</f>
        <v>0</v>
      </c>
      <c r="T30" s="156">
        <f>IF($C30&gt;Input!$D$8,0,T66+T134+T204+T272)</f>
        <v>0</v>
      </c>
      <c r="U30" s="156">
        <f>IF($C30&gt;Input!$D$8,0,U66+U134+U204+U272)</f>
        <v>0</v>
      </c>
      <c r="V30" s="156">
        <f>IF($C30&gt;Input!$D$8,0,V66+V134+V204+V272)</f>
        <v>0</v>
      </c>
      <c r="W30" s="156">
        <f>IF($C30&gt;Input!$D$8,0,W66+W134+W204+W272)</f>
        <v>0</v>
      </c>
      <c r="X30" s="156">
        <f>IF($C30&gt;Input!$D$8,0,X66+X134+X204+X272)</f>
        <v>0</v>
      </c>
      <c r="Y30" s="156">
        <f>IF($C30&gt;Input!$D$8,0,Y66+Y134+Y204+Y272)</f>
        <v>0</v>
      </c>
      <c r="Z30" s="156">
        <f>IF($C30&gt;Input!$D$8,0,Z66+Z134+Z204+Z272)</f>
        <v>0</v>
      </c>
      <c r="AA30" s="1"/>
      <c r="AB30" s="3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58"/>
      <c r="BN30" s="158"/>
      <c r="BO30" s="158"/>
      <c r="BP30" s="158"/>
      <c r="BQ30" s="158"/>
      <c r="BR30" s="158"/>
      <c r="BS30" s="158"/>
      <c r="BT30" s="158"/>
      <c r="BU30" s="158"/>
    </row>
    <row r="31" spans="1:73" x14ac:dyDescent="0.15">
      <c r="A31" s="1"/>
      <c r="B31" s="20"/>
      <c r="C31" s="2">
        <f t="shared" si="0"/>
        <v>21</v>
      </c>
      <c r="D31" s="2" t="s">
        <v>99</v>
      </c>
      <c r="E31" s="179">
        <f t="shared" si="2"/>
        <v>1</v>
      </c>
      <c r="F31" s="156">
        <f t="shared" si="1"/>
        <v>511.1296280930232</v>
      </c>
      <c r="G31" s="156">
        <f>IF($C31&gt;Input!$D$8,0,G67+G135+G205+G273)</f>
        <v>0</v>
      </c>
      <c r="H31" s="156">
        <f>IF($C31&gt;Input!$D$8,0,H67+H135+H205+H273)</f>
        <v>236.83347804651163</v>
      </c>
      <c r="I31" s="156">
        <f>IF($C31&gt;Input!$D$8,0,I67+I135+I205+I273)</f>
        <v>274.29615004651157</v>
      </c>
      <c r="J31" s="156">
        <f>IF($C31&gt;Input!$D$8,0,J67+J135+J205+J273)</f>
        <v>0</v>
      </c>
      <c r="K31" s="156">
        <f>IF($C31&gt;Input!$D$8,0,K67+K135+K205+K273)</f>
        <v>0</v>
      </c>
      <c r="L31" s="156">
        <f>IF($C31&gt;Input!$D$8,0,L67+L135+L205+L273)</f>
        <v>0</v>
      </c>
      <c r="M31" s="156">
        <f>IF($C31&gt;Input!$D$8,0,M67+M135+M205+M273)</f>
        <v>0</v>
      </c>
      <c r="N31" s="156">
        <f>IF($C31&gt;Input!$D$8,0,N67+N135+N205+N273)</f>
        <v>0</v>
      </c>
      <c r="O31" s="156">
        <f>IF($C31&gt;Input!$D$8,0,O67+O135+O205+O273)</f>
        <v>0</v>
      </c>
      <c r="P31" s="156">
        <f>IF($C31&gt;Input!$D$8,0,P67+P135+P205+P273)</f>
        <v>0</v>
      </c>
      <c r="Q31" s="156">
        <f>IF($C31&gt;Input!$D$8,0,Q67+Q135+Q205+Q273)</f>
        <v>0</v>
      </c>
      <c r="R31" s="156">
        <f>IF($C31&gt;Input!$D$8,0,R67+R135+R205+R273)</f>
        <v>0</v>
      </c>
      <c r="S31" s="156">
        <f>IF($C31&gt;Input!$D$8,0,S67+S135+S205+S273)</f>
        <v>0</v>
      </c>
      <c r="T31" s="156">
        <f>IF($C31&gt;Input!$D$8,0,T67+T135+T205+T273)</f>
        <v>0</v>
      </c>
      <c r="U31" s="156">
        <f>IF($C31&gt;Input!$D$8,0,U67+U135+U205+U273)</f>
        <v>0</v>
      </c>
      <c r="V31" s="156">
        <f>IF($C31&gt;Input!$D$8,0,V67+V135+V205+V273)</f>
        <v>0</v>
      </c>
      <c r="W31" s="156">
        <f>IF($C31&gt;Input!$D$8,0,W67+W135+W205+W273)</f>
        <v>0</v>
      </c>
      <c r="X31" s="156">
        <f>IF($C31&gt;Input!$D$8,0,X67+X135+X205+X273)</f>
        <v>0</v>
      </c>
      <c r="Y31" s="156">
        <f>IF($C31&gt;Input!$D$8,0,Y67+Y135+Y205+Y273)</f>
        <v>0</v>
      </c>
      <c r="Z31" s="156">
        <f>IF($C31&gt;Input!$D$8,0,Z67+Z135+Z205+Z273)</f>
        <v>0</v>
      </c>
      <c r="AA31" s="1"/>
      <c r="AB31" s="3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8"/>
      <c r="BG31" s="158"/>
      <c r="BH31" s="158"/>
      <c r="BI31" s="158"/>
      <c r="BJ31" s="158"/>
      <c r="BK31" s="158"/>
      <c r="BL31" s="158"/>
      <c r="BM31" s="158"/>
      <c r="BN31" s="158"/>
      <c r="BO31" s="158"/>
      <c r="BP31" s="158"/>
      <c r="BQ31" s="158"/>
      <c r="BR31" s="158"/>
      <c r="BS31" s="158"/>
      <c r="BT31" s="158"/>
      <c r="BU31" s="158"/>
    </row>
    <row r="32" spans="1:73" x14ac:dyDescent="0.15">
      <c r="A32" s="1"/>
      <c r="B32" s="20"/>
      <c r="C32" s="2">
        <f t="shared" si="0"/>
        <v>22</v>
      </c>
      <c r="D32" s="2" t="s">
        <v>99</v>
      </c>
      <c r="E32" s="179">
        <f t="shared" si="2"/>
        <v>1</v>
      </c>
      <c r="F32" s="156">
        <f t="shared" si="1"/>
        <v>513.64962809302324</v>
      </c>
      <c r="G32" s="156">
        <f>IF($C32&gt;Input!$D$8,0,G68+G136+G206+G274)</f>
        <v>0</v>
      </c>
      <c r="H32" s="156">
        <f>IF($C32&gt;Input!$D$8,0,H68+H136+H206+H274)</f>
        <v>237.96197804651163</v>
      </c>
      <c r="I32" s="156">
        <f>IF($C32&gt;Input!$D$8,0,I68+I136+I206+I274)</f>
        <v>275.68765004651158</v>
      </c>
      <c r="J32" s="156">
        <f>IF($C32&gt;Input!$D$8,0,J68+J136+J206+J274)</f>
        <v>0</v>
      </c>
      <c r="K32" s="156">
        <f>IF($C32&gt;Input!$D$8,0,K68+K136+K206+K274)</f>
        <v>0</v>
      </c>
      <c r="L32" s="156">
        <f>IF($C32&gt;Input!$D$8,0,L68+L136+L206+L274)</f>
        <v>0</v>
      </c>
      <c r="M32" s="156">
        <f>IF($C32&gt;Input!$D$8,0,M68+M136+M206+M274)</f>
        <v>0</v>
      </c>
      <c r="N32" s="156">
        <f>IF($C32&gt;Input!$D$8,0,N68+N136+N206+N274)</f>
        <v>0</v>
      </c>
      <c r="O32" s="156">
        <f>IF($C32&gt;Input!$D$8,0,O68+O136+O206+O274)</f>
        <v>0</v>
      </c>
      <c r="P32" s="156">
        <f>IF($C32&gt;Input!$D$8,0,P68+P136+P206+P274)</f>
        <v>0</v>
      </c>
      <c r="Q32" s="156">
        <f>IF($C32&gt;Input!$D$8,0,Q68+Q136+Q206+Q274)</f>
        <v>0</v>
      </c>
      <c r="R32" s="156">
        <f>IF($C32&gt;Input!$D$8,0,R68+R136+R206+R274)</f>
        <v>0</v>
      </c>
      <c r="S32" s="156">
        <f>IF($C32&gt;Input!$D$8,0,S68+S136+S206+S274)</f>
        <v>0</v>
      </c>
      <c r="T32" s="156">
        <f>IF($C32&gt;Input!$D$8,0,T68+T136+T206+T274)</f>
        <v>0</v>
      </c>
      <c r="U32" s="156">
        <f>IF($C32&gt;Input!$D$8,0,U68+U136+U206+U274)</f>
        <v>0</v>
      </c>
      <c r="V32" s="156">
        <f>IF($C32&gt;Input!$D$8,0,V68+V136+V206+V274)</f>
        <v>0</v>
      </c>
      <c r="W32" s="156">
        <f>IF($C32&gt;Input!$D$8,0,W68+W136+W206+W274)</f>
        <v>0</v>
      </c>
      <c r="X32" s="156">
        <f>IF($C32&gt;Input!$D$8,0,X68+X136+X206+X274)</f>
        <v>0</v>
      </c>
      <c r="Y32" s="156">
        <f>IF($C32&gt;Input!$D$8,0,Y68+Y136+Y206+Y274)</f>
        <v>0</v>
      </c>
      <c r="Z32" s="156">
        <f>IF($C32&gt;Input!$D$8,0,Z68+Z136+Z206+Z274)</f>
        <v>0</v>
      </c>
      <c r="AA32" s="1"/>
      <c r="AB32" s="3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  <c r="BD32" s="158"/>
      <c r="BE32" s="158"/>
      <c r="BF32" s="158"/>
      <c r="BG32" s="158"/>
      <c r="BH32" s="158"/>
      <c r="BI32" s="158"/>
      <c r="BJ32" s="158"/>
      <c r="BK32" s="158"/>
      <c r="BL32" s="158"/>
      <c r="BM32" s="158"/>
      <c r="BN32" s="158"/>
      <c r="BO32" s="158"/>
      <c r="BP32" s="158"/>
      <c r="BQ32" s="158"/>
      <c r="BR32" s="158"/>
      <c r="BS32" s="158"/>
      <c r="BT32" s="158"/>
      <c r="BU32" s="158"/>
    </row>
    <row r="33" spans="1:73" x14ac:dyDescent="0.15">
      <c r="A33" s="1"/>
      <c r="B33" s="20"/>
      <c r="C33" s="2">
        <f t="shared" si="0"/>
        <v>23</v>
      </c>
      <c r="D33" s="2" t="s">
        <v>99</v>
      </c>
      <c r="E33" s="179">
        <f t="shared" si="2"/>
        <v>1</v>
      </c>
      <c r="F33" s="156">
        <f t="shared" si="1"/>
        <v>516.18462809302309</v>
      </c>
      <c r="G33" s="156">
        <f>IF($C33&gt;Input!$D$8,0,G69+G137+G207+G275)</f>
        <v>0</v>
      </c>
      <c r="H33" s="156">
        <f>IF($C33&gt;Input!$D$8,0,H69+H137+H207+H275)</f>
        <v>239.09697804651159</v>
      </c>
      <c r="I33" s="156">
        <f>IF($C33&gt;Input!$D$8,0,I69+I137+I207+I275)</f>
        <v>277.08765004651156</v>
      </c>
      <c r="J33" s="156">
        <f>IF($C33&gt;Input!$D$8,0,J69+J137+J207+J275)</f>
        <v>0</v>
      </c>
      <c r="K33" s="156">
        <f>IF($C33&gt;Input!$D$8,0,K69+K137+K207+K275)</f>
        <v>0</v>
      </c>
      <c r="L33" s="156">
        <f>IF($C33&gt;Input!$D$8,0,L69+L137+L207+L275)</f>
        <v>0</v>
      </c>
      <c r="M33" s="156">
        <f>IF($C33&gt;Input!$D$8,0,M69+M137+M207+M275)</f>
        <v>0</v>
      </c>
      <c r="N33" s="156">
        <f>IF($C33&gt;Input!$D$8,0,N69+N137+N207+N275)</f>
        <v>0</v>
      </c>
      <c r="O33" s="156">
        <f>IF($C33&gt;Input!$D$8,0,O69+O137+O207+O275)</f>
        <v>0</v>
      </c>
      <c r="P33" s="156">
        <f>IF($C33&gt;Input!$D$8,0,P69+P137+P207+P275)</f>
        <v>0</v>
      </c>
      <c r="Q33" s="156">
        <f>IF($C33&gt;Input!$D$8,0,Q69+Q137+Q207+Q275)</f>
        <v>0</v>
      </c>
      <c r="R33" s="156">
        <f>IF($C33&gt;Input!$D$8,0,R69+R137+R207+R275)</f>
        <v>0</v>
      </c>
      <c r="S33" s="156">
        <f>IF($C33&gt;Input!$D$8,0,S69+S137+S207+S275)</f>
        <v>0</v>
      </c>
      <c r="T33" s="156">
        <f>IF($C33&gt;Input!$D$8,0,T69+T137+T207+T275)</f>
        <v>0</v>
      </c>
      <c r="U33" s="156">
        <f>IF($C33&gt;Input!$D$8,0,U69+U137+U207+U275)</f>
        <v>0</v>
      </c>
      <c r="V33" s="156">
        <f>IF($C33&gt;Input!$D$8,0,V69+V137+V207+V275)</f>
        <v>0</v>
      </c>
      <c r="W33" s="156">
        <f>IF($C33&gt;Input!$D$8,0,W69+W137+W207+W275)</f>
        <v>0</v>
      </c>
      <c r="X33" s="156">
        <f>IF($C33&gt;Input!$D$8,0,X69+X137+X207+X275)</f>
        <v>0</v>
      </c>
      <c r="Y33" s="156">
        <f>IF($C33&gt;Input!$D$8,0,Y69+Y137+Y207+Y275)</f>
        <v>0</v>
      </c>
      <c r="Z33" s="156">
        <f>IF($C33&gt;Input!$D$8,0,Z69+Z137+Z207+Z275)</f>
        <v>0</v>
      </c>
      <c r="AA33" s="1"/>
      <c r="AB33" s="3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</row>
    <row r="34" spans="1:73" x14ac:dyDescent="0.15">
      <c r="A34" s="1"/>
      <c r="B34" s="20"/>
      <c r="C34" s="2">
        <f t="shared" si="0"/>
        <v>24</v>
      </c>
      <c r="D34" s="2" t="s">
        <v>99</v>
      </c>
      <c r="E34" s="179">
        <f t="shared" si="2"/>
        <v>1</v>
      </c>
      <c r="F34" s="156">
        <f t="shared" si="1"/>
        <v>518.73462809302316</v>
      </c>
      <c r="G34" s="156">
        <f>IF($C34&gt;Input!$D$8,0,G70+G138+G208+G276)</f>
        <v>0</v>
      </c>
      <c r="H34" s="156">
        <f>IF($C34&gt;Input!$D$8,0,H70+H138+H208+H276)</f>
        <v>240.2384780465116</v>
      </c>
      <c r="I34" s="156">
        <f>IF($C34&gt;Input!$D$8,0,I70+I138+I208+I276)</f>
        <v>278.49615004651156</v>
      </c>
      <c r="J34" s="156">
        <f>IF($C34&gt;Input!$D$8,0,J70+J138+J208+J276)</f>
        <v>0</v>
      </c>
      <c r="K34" s="156">
        <f>IF($C34&gt;Input!$D$8,0,K70+K138+K208+K276)</f>
        <v>0</v>
      </c>
      <c r="L34" s="156">
        <f>IF($C34&gt;Input!$D$8,0,L70+L138+L208+L276)</f>
        <v>0</v>
      </c>
      <c r="M34" s="156">
        <f>IF($C34&gt;Input!$D$8,0,M70+M138+M208+M276)</f>
        <v>0</v>
      </c>
      <c r="N34" s="156">
        <f>IF($C34&gt;Input!$D$8,0,N70+N138+N208+N276)</f>
        <v>0</v>
      </c>
      <c r="O34" s="156">
        <f>IF($C34&gt;Input!$D$8,0,O70+O138+O208+O276)</f>
        <v>0</v>
      </c>
      <c r="P34" s="156">
        <f>IF($C34&gt;Input!$D$8,0,P70+P138+P208+P276)</f>
        <v>0</v>
      </c>
      <c r="Q34" s="156">
        <f>IF($C34&gt;Input!$D$8,0,Q70+Q138+Q208+Q276)</f>
        <v>0</v>
      </c>
      <c r="R34" s="156">
        <f>IF($C34&gt;Input!$D$8,0,R70+R138+R208+R276)</f>
        <v>0</v>
      </c>
      <c r="S34" s="156">
        <f>IF($C34&gt;Input!$D$8,0,S70+S138+S208+S276)</f>
        <v>0</v>
      </c>
      <c r="T34" s="156">
        <f>IF($C34&gt;Input!$D$8,0,T70+T138+T208+T276)</f>
        <v>0</v>
      </c>
      <c r="U34" s="156">
        <f>IF($C34&gt;Input!$D$8,0,U70+U138+U208+U276)</f>
        <v>0</v>
      </c>
      <c r="V34" s="156">
        <f>IF($C34&gt;Input!$D$8,0,V70+V138+V208+V276)</f>
        <v>0</v>
      </c>
      <c r="W34" s="156">
        <f>IF($C34&gt;Input!$D$8,0,W70+W138+W208+W276)</f>
        <v>0</v>
      </c>
      <c r="X34" s="156">
        <f>IF($C34&gt;Input!$D$8,0,X70+X138+X208+X276)</f>
        <v>0</v>
      </c>
      <c r="Y34" s="156">
        <f>IF($C34&gt;Input!$D$8,0,Y70+Y138+Y208+Y276)</f>
        <v>0</v>
      </c>
      <c r="Z34" s="156">
        <f>IF($C34&gt;Input!$D$8,0,Z70+Z138+Z208+Z276)</f>
        <v>0</v>
      </c>
      <c r="AA34" s="1"/>
      <c r="AB34" s="3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8"/>
      <c r="AS34" s="158"/>
      <c r="AT34" s="158"/>
      <c r="AU34" s="158"/>
      <c r="AV34" s="158"/>
      <c r="AW34" s="158"/>
      <c r="AX34" s="158"/>
      <c r="AY34" s="158"/>
      <c r="AZ34" s="158"/>
      <c r="BA34" s="158"/>
      <c r="BB34" s="158"/>
      <c r="BC34" s="158"/>
      <c r="BD34" s="158"/>
      <c r="BE34" s="158"/>
      <c r="BF34" s="158"/>
      <c r="BG34" s="158"/>
      <c r="BH34" s="158"/>
      <c r="BI34" s="158"/>
      <c r="BJ34" s="158"/>
      <c r="BK34" s="158"/>
      <c r="BL34" s="158"/>
      <c r="BM34" s="158"/>
      <c r="BN34" s="158"/>
      <c r="BO34" s="158"/>
      <c r="BP34" s="158"/>
      <c r="BQ34" s="158"/>
      <c r="BR34" s="158"/>
      <c r="BS34" s="158"/>
      <c r="BT34" s="158"/>
      <c r="BU34" s="158"/>
    </row>
    <row r="35" spans="1:73" x14ac:dyDescent="0.15">
      <c r="A35" s="1"/>
      <c r="B35" s="20"/>
      <c r="C35" s="2">
        <f t="shared" si="0"/>
        <v>25</v>
      </c>
      <c r="D35" s="2" t="s">
        <v>99</v>
      </c>
      <c r="E35" s="179">
        <f t="shared" si="2"/>
        <v>1</v>
      </c>
      <c r="F35" s="156">
        <f t="shared" si="1"/>
        <v>521.2996280930231</v>
      </c>
      <c r="G35" s="156">
        <f>IF($C35&gt;Input!$D$8,0,G71+G139+G209+G277)</f>
        <v>0</v>
      </c>
      <c r="H35" s="156">
        <f>IF($C35&gt;Input!$D$8,0,H71+H139+H209+H277)</f>
        <v>241.3864780465116</v>
      </c>
      <c r="I35" s="156">
        <f>IF($C35&gt;Input!$D$8,0,I71+I139+I209+I277)</f>
        <v>279.91315004651153</v>
      </c>
      <c r="J35" s="156">
        <f>IF($C35&gt;Input!$D$8,0,J71+J139+J209+J277)</f>
        <v>0</v>
      </c>
      <c r="K35" s="156">
        <f>IF($C35&gt;Input!$D$8,0,K71+K139+K209+K277)</f>
        <v>0</v>
      </c>
      <c r="L35" s="156">
        <f>IF($C35&gt;Input!$D$8,0,L71+L139+L209+L277)</f>
        <v>0</v>
      </c>
      <c r="M35" s="156">
        <f>IF($C35&gt;Input!$D$8,0,M71+M139+M209+M277)</f>
        <v>0</v>
      </c>
      <c r="N35" s="156">
        <f>IF($C35&gt;Input!$D$8,0,N71+N139+N209+N277)</f>
        <v>0</v>
      </c>
      <c r="O35" s="156">
        <f>IF($C35&gt;Input!$D$8,0,O71+O139+O209+O277)</f>
        <v>0</v>
      </c>
      <c r="P35" s="156">
        <f>IF($C35&gt;Input!$D$8,0,P71+P139+P209+P277)</f>
        <v>0</v>
      </c>
      <c r="Q35" s="156">
        <f>IF($C35&gt;Input!$D$8,0,Q71+Q139+Q209+Q277)</f>
        <v>0</v>
      </c>
      <c r="R35" s="156">
        <f>IF($C35&gt;Input!$D$8,0,R71+R139+R209+R277)</f>
        <v>0</v>
      </c>
      <c r="S35" s="156">
        <f>IF($C35&gt;Input!$D$8,0,S71+S139+S209+S277)</f>
        <v>0</v>
      </c>
      <c r="T35" s="156">
        <f>IF($C35&gt;Input!$D$8,0,T71+T139+T209+T277)</f>
        <v>0</v>
      </c>
      <c r="U35" s="156">
        <f>IF($C35&gt;Input!$D$8,0,U71+U139+U209+U277)</f>
        <v>0</v>
      </c>
      <c r="V35" s="156">
        <f>IF($C35&gt;Input!$D$8,0,V71+V139+V209+V277)</f>
        <v>0</v>
      </c>
      <c r="W35" s="156">
        <f>IF($C35&gt;Input!$D$8,0,W71+W139+W209+W277)</f>
        <v>0</v>
      </c>
      <c r="X35" s="156">
        <f>IF($C35&gt;Input!$D$8,0,X71+X139+X209+X277)</f>
        <v>0</v>
      </c>
      <c r="Y35" s="156">
        <f>IF($C35&gt;Input!$D$8,0,Y71+Y139+Y209+Y277)</f>
        <v>0</v>
      </c>
      <c r="Z35" s="156">
        <f>IF($C35&gt;Input!$D$8,0,Z71+Z139+Z209+Z277)</f>
        <v>0</v>
      </c>
      <c r="AA35" s="1"/>
      <c r="AB35" s="3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  <c r="AV35" s="158"/>
      <c r="AW35" s="158"/>
      <c r="AX35" s="158"/>
      <c r="AY35" s="158"/>
      <c r="AZ35" s="158"/>
      <c r="BA35" s="158"/>
      <c r="BB35" s="158"/>
      <c r="BC35" s="158"/>
      <c r="BD35" s="158"/>
      <c r="BE35" s="158"/>
      <c r="BF35" s="158"/>
      <c r="BG35" s="158"/>
      <c r="BH35" s="158"/>
      <c r="BI35" s="158"/>
      <c r="BJ35" s="158"/>
      <c r="BK35" s="158"/>
      <c r="BL35" s="158"/>
      <c r="BM35" s="158"/>
      <c r="BN35" s="158"/>
      <c r="BO35" s="158"/>
      <c r="BP35" s="158"/>
      <c r="BQ35" s="158"/>
      <c r="BR35" s="158"/>
      <c r="BS35" s="158"/>
      <c r="BT35" s="158"/>
      <c r="BU35" s="158"/>
    </row>
    <row r="36" spans="1:73" x14ac:dyDescent="0.15">
      <c r="A36" s="1"/>
      <c r="B36" s="20"/>
      <c r="C36" s="2">
        <f t="shared" si="0"/>
        <v>26</v>
      </c>
      <c r="D36" s="2" t="s">
        <v>99</v>
      </c>
      <c r="E36" s="179">
        <f t="shared" si="2"/>
        <v>1</v>
      </c>
      <c r="F36" s="156">
        <f t="shared" si="1"/>
        <v>523.87962809302314</v>
      </c>
      <c r="G36" s="156">
        <f>IF($C36&gt;Input!$D$8,0,G72+G140+G210+G278)</f>
        <v>0</v>
      </c>
      <c r="H36" s="156">
        <f>IF($C36&gt;Input!$D$8,0,H72+H140+H210+H278)</f>
        <v>242.54097804651158</v>
      </c>
      <c r="I36" s="156">
        <f>IF($C36&gt;Input!$D$8,0,I72+I140+I210+I278)</f>
        <v>281.33865004651159</v>
      </c>
      <c r="J36" s="156">
        <f>IF($C36&gt;Input!$D$8,0,J72+J140+J210+J278)</f>
        <v>0</v>
      </c>
      <c r="K36" s="156">
        <f>IF($C36&gt;Input!$D$8,0,K72+K140+K210+K278)</f>
        <v>0</v>
      </c>
      <c r="L36" s="156">
        <f>IF($C36&gt;Input!$D$8,0,L72+L140+L210+L278)</f>
        <v>0</v>
      </c>
      <c r="M36" s="156">
        <f>IF($C36&gt;Input!$D$8,0,M72+M140+M210+M278)</f>
        <v>0</v>
      </c>
      <c r="N36" s="156">
        <f>IF($C36&gt;Input!$D$8,0,N72+N140+N210+N278)</f>
        <v>0</v>
      </c>
      <c r="O36" s="156">
        <f>IF($C36&gt;Input!$D$8,0,O72+O140+O210+O278)</f>
        <v>0</v>
      </c>
      <c r="P36" s="156">
        <f>IF($C36&gt;Input!$D$8,0,P72+P140+P210+P278)</f>
        <v>0</v>
      </c>
      <c r="Q36" s="156">
        <f>IF($C36&gt;Input!$D$8,0,Q72+Q140+Q210+Q278)</f>
        <v>0</v>
      </c>
      <c r="R36" s="156">
        <f>IF($C36&gt;Input!$D$8,0,R72+R140+R210+R278)</f>
        <v>0</v>
      </c>
      <c r="S36" s="156">
        <f>IF($C36&gt;Input!$D$8,0,S72+S140+S210+S278)</f>
        <v>0</v>
      </c>
      <c r="T36" s="156">
        <f>IF($C36&gt;Input!$D$8,0,T72+T140+T210+T278)</f>
        <v>0</v>
      </c>
      <c r="U36" s="156">
        <f>IF($C36&gt;Input!$D$8,0,U72+U140+U210+U278)</f>
        <v>0</v>
      </c>
      <c r="V36" s="156">
        <f>IF($C36&gt;Input!$D$8,0,V72+V140+V210+V278)</f>
        <v>0</v>
      </c>
      <c r="W36" s="156">
        <f>IF($C36&gt;Input!$D$8,0,W72+W140+W210+W278)</f>
        <v>0</v>
      </c>
      <c r="X36" s="156">
        <f>IF($C36&gt;Input!$D$8,0,X72+X140+X210+X278)</f>
        <v>0</v>
      </c>
      <c r="Y36" s="156">
        <f>IF($C36&gt;Input!$D$8,0,Y72+Y140+Y210+Y278)</f>
        <v>0</v>
      </c>
      <c r="Z36" s="156">
        <f>IF($C36&gt;Input!$D$8,0,Z72+Z140+Z210+Z278)</f>
        <v>0</v>
      </c>
      <c r="AA36" s="1"/>
      <c r="AB36" s="3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8"/>
      <c r="AS36" s="158"/>
      <c r="AT36" s="158"/>
      <c r="AU36" s="158"/>
      <c r="AV36" s="158"/>
      <c r="AW36" s="158"/>
      <c r="AX36" s="158"/>
      <c r="AY36" s="158"/>
      <c r="AZ36" s="158"/>
      <c r="BA36" s="158"/>
      <c r="BB36" s="158"/>
      <c r="BC36" s="158"/>
      <c r="BD36" s="158"/>
      <c r="BE36" s="158"/>
      <c r="BF36" s="158"/>
      <c r="BG36" s="158"/>
      <c r="BH36" s="158"/>
      <c r="BI36" s="158"/>
      <c r="BJ36" s="158"/>
      <c r="BK36" s="158"/>
      <c r="BL36" s="158"/>
      <c r="BM36" s="158"/>
      <c r="BN36" s="158"/>
      <c r="BO36" s="158"/>
      <c r="BP36" s="158"/>
      <c r="BQ36" s="158"/>
      <c r="BR36" s="158"/>
      <c r="BS36" s="158"/>
      <c r="BT36" s="158"/>
      <c r="BU36" s="158"/>
    </row>
    <row r="37" spans="1:73" x14ac:dyDescent="0.15">
      <c r="A37" s="1"/>
      <c r="B37" s="20"/>
      <c r="C37" s="2">
        <f t="shared" si="0"/>
        <v>27</v>
      </c>
      <c r="D37" s="2" t="s">
        <v>99</v>
      </c>
      <c r="E37" s="179">
        <f t="shared" si="2"/>
        <v>1</v>
      </c>
      <c r="F37" s="156">
        <f t="shared" si="1"/>
        <v>526.47462809302317</v>
      </c>
      <c r="G37" s="156">
        <f>IF($C37&gt;Input!$D$8,0,G73+G141+G211+G279)</f>
        <v>0</v>
      </c>
      <c r="H37" s="156">
        <f>IF($C37&gt;Input!$D$8,0,H73+H141+H211+H279)</f>
        <v>243.70197804651161</v>
      </c>
      <c r="I37" s="156">
        <f>IF($C37&gt;Input!$D$8,0,I73+I141+I211+I279)</f>
        <v>282.77265004651156</v>
      </c>
      <c r="J37" s="156">
        <f>IF($C37&gt;Input!$D$8,0,J73+J141+J211+J279)</f>
        <v>0</v>
      </c>
      <c r="K37" s="156">
        <f>IF($C37&gt;Input!$D$8,0,K73+K141+K211+K279)</f>
        <v>0</v>
      </c>
      <c r="L37" s="156">
        <f>IF($C37&gt;Input!$D$8,0,L73+L141+L211+L279)</f>
        <v>0</v>
      </c>
      <c r="M37" s="156">
        <f>IF($C37&gt;Input!$D$8,0,M73+M141+M211+M279)</f>
        <v>0</v>
      </c>
      <c r="N37" s="156">
        <f>IF($C37&gt;Input!$D$8,0,N73+N141+N211+N279)</f>
        <v>0</v>
      </c>
      <c r="O37" s="156">
        <f>IF($C37&gt;Input!$D$8,0,O73+O141+O211+O279)</f>
        <v>0</v>
      </c>
      <c r="P37" s="156">
        <f>IF($C37&gt;Input!$D$8,0,P73+P141+P211+P279)</f>
        <v>0</v>
      </c>
      <c r="Q37" s="156">
        <f>IF($C37&gt;Input!$D$8,0,Q73+Q141+Q211+Q279)</f>
        <v>0</v>
      </c>
      <c r="R37" s="156">
        <f>IF($C37&gt;Input!$D$8,0,R73+R141+R211+R279)</f>
        <v>0</v>
      </c>
      <c r="S37" s="156">
        <f>IF($C37&gt;Input!$D$8,0,S73+S141+S211+S279)</f>
        <v>0</v>
      </c>
      <c r="T37" s="156">
        <f>IF($C37&gt;Input!$D$8,0,T73+T141+T211+T279)</f>
        <v>0</v>
      </c>
      <c r="U37" s="156">
        <f>IF($C37&gt;Input!$D$8,0,U73+U141+U211+U279)</f>
        <v>0</v>
      </c>
      <c r="V37" s="156">
        <f>IF($C37&gt;Input!$D$8,0,V73+V141+V211+V279)</f>
        <v>0</v>
      </c>
      <c r="W37" s="156">
        <f>IF($C37&gt;Input!$D$8,0,W73+W141+W211+W279)</f>
        <v>0</v>
      </c>
      <c r="X37" s="156">
        <f>IF($C37&gt;Input!$D$8,0,X73+X141+X211+X279)</f>
        <v>0</v>
      </c>
      <c r="Y37" s="156">
        <f>IF($C37&gt;Input!$D$8,0,Y73+Y141+Y211+Y279)</f>
        <v>0</v>
      </c>
      <c r="Z37" s="156">
        <f>IF($C37&gt;Input!$D$8,0,Z73+Z141+Z211+Z279)</f>
        <v>0</v>
      </c>
      <c r="AA37" s="1"/>
      <c r="AB37" s="3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8"/>
      <c r="AS37" s="158"/>
      <c r="AT37" s="158"/>
      <c r="AU37" s="158"/>
      <c r="AV37" s="158"/>
      <c r="AW37" s="158"/>
      <c r="AX37" s="158"/>
      <c r="AY37" s="158"/>
      <c r="AZ37" s="158"/>
      <c r="BA37" s="158"/>
      <c r="BB37" s="158"/>
      <c r="BC37" s="158"/>
      <c r="BD37" s="158"/>
      <c r="BE37" s="158"/>
      <c r="BF37" s="158"/>
      <c r="BG37" s="158"/>
      <c r="BH37" s="158"/>
      <c r="BI37" s="158"/>
      <c r="BJ37" s="158"/>
      <c r="BK37" s="158"/>
      <c r="BL37" s="158"/>
      <c r="BM37" s="158"/>
      <c r="BN37" s="158"/>
      <c r="BO37" s="158"/>
      <c r="BP37" s="158"/>
      <c r="BQ37" s="158"/>
      <c r="BR37" s="158"/>
      <c r="BS37" s="158"/>
      <c r="BT37" s="158"/>
      <c r="BU37" s="158"/>
    </row>
    <row r="38" spans="1:73" x14ac:dyDescent="0.15">
      <c r="A38" s="1"/>
      <c r="B38" s="20"/>
      <c r="C38" s="2">
        <f t="shared" si="0"/>
        <v>28</v>
      </c>
      <c r="D38" s="2" t="s">
        <v>99</v>
      </c>
      <c r="E38" s="179">
        <f t="shared" si="2"/>
        <v>1</v>
      </c>
      <c r="F38" s="156">
        <f t="shared" si="1"/>
        <v>529.08462809302318</v>
      </c>
      <c r="G38" s="156">
        <f>IF($C38&gt;Input!$D$8,0,G74+G142+G212+G280)</f>
        <v>0</v>
      </c>
      <c r="H38" s="156">
        <f>IF($C38&gt;Input!$D$8,0,H74+H142+H212+H280)</f>
        <v>244.86947804651157</v>
      </c>
      <c r="I38" s="156">
        <f>IF($C38&gt;Input!$D$8,0,I74+I142+I212+I280)</f>
        <v>284.21515004651155</v>
      </c>
      <c r="J38" s="156">
        <f>IF($C38&gt;Input!$D$8,0,J74+J142+J212+J280)</f>
        <v>0</v>
      </c>
      <c r="K38" s="156">
        <f>IF($C38&gt;Input!$D$8,0,K74+K142+K212+K280)</f>
        <v>0</v>
      </c>
      <c r="L38" s="156">
        <f>IF($C38&gt;Input!$D$8,0,L74+L142+L212+L280)</f>
        <v>0</v>
      </c>
      <c r="M38" s="156">
        <f>IF($C38&gt;Input!$D$8,0,M74+M142+M212+M280)</f>
        <v>0</v>
      </c>
      <c r="N38" s="156">
        <f>IF($C38&gt;Input!$D$8,0,N74+N142+N212+N280)</f>
        <v>0</v>
      </c>
      <c r="O38" s="156">
        <f>IF($C38&gt;Input!$D$8,0,O74+O142+O212+O280)</f>
        <v>0</v>
      </c>
      <c r="P38" s="156">
        <f>IF($C38&gt;Input!$D$8,0,P74+P142+P212+P280)</f>
        <v>0</v>
      </c>
      <c r="Q38" s="156">
        <f>IF($C38&gt;Input!$D$8,0,Q74+Q142+Q212+Q280)</f>
        <v>0</v>
      </c>
      <c r="R38" s="156">
        <f>IF($C38&gt;Input!$D$8,0,R74+R142+R212+R280)</f>
        <v>0</v>
      </c>
      <c r="S38" s="156">
        <f>IF($C38&gt;Input!$D$8,0,S74+S142+S212+S280)</f>
        <v>0</v>
      </c>
      <c r="T38" s="156">
        <f>IF($C38&gt;Input!$D$8,0,T74+T142+T212+T280)</f>
        <v>0</v>
      </c>
      <c r="U38" s="156">
        <f>IF($C38&gt;Input!$D$8,0,U74+U142+U212+U280)</f>
        <v>0</v>
      </c>
      <c r="V38" s="156">
        <f>IF($C38&gt;Input!$D$8,0,V74+V142+V212+V280)</f>
        <v>0</v>
      </c>
      <c r="W38" s="156">
        <f>IF($C38&gt;Input!$D$8,0,W74+W142+W212+W280)</f>
        <v>0</v>
      </c>
      <c r="X38" s="156">
        <f>IF($C38&gt;Input!$D$8,0,X74+X142+X212+X280)</f>
        <v>0</v>
      </c>
      <c r="Y38" s="156">
        <f>IF($C38&gt;Input!$D$8,0,Y74+Y142+Y212+Y280)</f>
        <v>0</v>
      </c>
      <c r="Z38" s="156">
        <f>IF($C38&gt;Input!$D$8,0,Z74+Z142+Z212+Z280)</f>
        <v>0</v>
      </c>
      <c r="AA38" s="1"/>
      <c r="AB38" s="3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8"/>
      <c r="AS38" s="158"/>
      <c r="AT38" s="158"/>
      <c r="AU38" s="158"/>
      <c r="AV38" s="158"/>
      <c r="AW38" s="158"/>
      <c r="AX38" s="158"/>
      <c r="AY38" s="158"/>
      <c r="AZ38" s="158"/>
      <c r="BA38" s="158"/>
      <c r="BB38" s="158"/>
      <c r="BC38" s="158"/>
      <c r="BD38" s="158"/>
      <c r="BE38" s="158"/>
      <c r="BF38" s="158"/>
      <c r="BG38" s="158"/>
      <c r="BH38" s="158"/>
      <c r="BI38" s="158"/>
      <c r="BJ38" s="158"/>
      <c r="BK38" s="158"/>
      <c r="BL38" s="158"/>
      <c r="BM38" s="158"/>
      <c r="BN38" s="158"/>
      <c r="BO38" s="158"/>
      <c r="BP38" s="158"/>
      <c r="BQ38" s="158"/>
      <c r="BR38" s="158"/>
      <c r="BS38" s="158"/>
      <c r="BT38" s="158"/>
      <c r="BU38" s="158"/>
    </row>
    <row r="39" spans="1:73" x14ac:dyDescent="0.15">
      <c r="A39" s="1"/>
      <c r="B39" s="20"/>
      <c r="C39" s="2">
        <f t="shared" si="0"/>
        <v>29</v>
      </c>
      <c r="D39" s="2" t="s">
        <v>99</v>
      </c>
      <c r="E39" s="179">
        <f t="shared" si="2"/>
        <v>1</v>
      </c>
      <c r="F39" s="156">
        <f t="shared" si="1"/>
        <v>531.70962809302318</v>
      </c>
      <c r="G39" s="156">
        <f>IF($C39&gt;Input!$D$8,0,G75+G143+G213+G281)</f>
        <v>0</v>
      </c>
      <c r="H39" s="156">
        <f>IF($C39&gt;Input!$D$8,0,H75+H143+H213+H281)</f>
        <v>246.04347804651161</v>
      </c>
      <c r="I39" s="156">
        <f>IF($C39&gt;Input!$D$8,0,I75+I143+I213+I281)</f>
        <v>285.66615004651152</v>
      </c>
      <c r="J39" s="156">
        <f>IF($C39&gt;Input!$D$8,0,J75+J143+J213+J281)</f>
        <v>0</v>
      </c>
      <c r="K39" s="156">
        <f>IF($C39&gt;Input!$D$8,0,K75+K143+K213+K281)</f>
        <v>0</v>
      </c>
      <c r="L39" s="156">
        <f>IF($C39&gt;Input!$D$8,0,L75+L143+L213+L281)</f>
        <v>0</v>
      </c>
      <c r="M39" s="156">
        <f>IF($C39&gt;Input!$D$8,0,M75+M143+M213+M281)</f>
        <v>0</v>
      </c>
      <c r="N39" s="156">
        <f>IF($C39&gt;Input!$D$8,0,N75+N143+N213+N281)</f>
        <v>0</v>
      </c>
      <c r="O39" s="156">
        <f>IF($C39&gt;Input!$D$8,0,O75+O143+O213+O281)</f>
        <v>0</v>
      </c>
      <c r="P39" s="156">
        <f>IF($C39&gt;Input!$D$8,0,P75+P143+P213+P281)</f>
        <v>0</v>
      </c>
      <c r="Q39" s="156">
        <f>IF($C39&gt;Input!$D$8,0,Q75+Q143+Q213+Q281)</f>
        <v>0</v>
      </c>
      <c r="R39" s="156">
        <f>IF($C39&gt;Input!$D$8,0,R75+R143+R213+R281)</f>
        <v>0</v>
      </c>
      <c r="S39" s="156">
        <f>IF($C39&gt;Input!$D$8,0,S75+S143+S213+S281)</f>
        <v>0</v>
      </c>
      <c r="T39" s="156">
        <f>IF($C39&gt;Input!$D$8,0,T75+T143+T213+T281)</f>
        <v>0</v>
      </c>
      <c r="U39" s="156">
        <f>IF($C39&gt;Input!$D$8,0,U75+U143+U213+U281)</f>
        <v>0</v>
      </c>
      <c r="V39" s="156">
        <f>IF($C39&gt;Input!$D$8,0,V75+V143+V213+V281)</f>
        <v>0</v>
      </c>
      <c r="W39" s="156">
        <f>IF($C39&gt;Input!$D$8,0,W75+W143+W213+W281)</f>
        <v>0</v>
      </c>
      <c r="X39" s="156">
        <f>IF($C39&gt;Input!$D$8,0,X75+X143+X213+X281)</f>
        <v>0</v>
      </c>
      <c r="Y39" s="156">
        <f>IF($C39&gt;Input!$D$8,0,Y75+Y143+Y213+Y281)</f>
        <v>0</v>
      </c>
      <c r="Z39" s="156">
        <f>IF($C39&gt;Input!$D$8,0,Z75+Z143+Z213+Z281)</f>
        <v>0</v>
      </c>
      <c r="AA39" s="1"/>
      <c r="AB39" s="3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8"/>
      <c r="AS39" s="158"/>
      <c r="AT39" s="158"/>
      <c r="AU39" s="158"/>
      <c r="AV39" s="158"/>
      <c r="AW39" s="158"/>
      <c r="AX39" s="158"/>
      <c r="AY39" s="158"/>
      <c r="AZ39" s="158"/>
      <c r="BA39" s="158"/>
      <c r="BB39" s="158"/>
      <c r="BC39" s="158"/>
      <c r="BD39" s="158"/>
      <c r="BE39" s="158"/>
      <c r="BF39" s="158"/>
      <c r="BG39" s="158"/>
      <c r="BH39" s="158"/>
      <c r="BI39" s="158"/>
      <c r="BJ39" s="158"/>
      <c r="BK39" s="158"/>
      <c r="BL39" s="158"/>
      <c r="BM39" s="158"/>
      <c r="BN39" s="158"/>
      <c r="BO39" s="158"/>
      <c r="BP39" s="158"/>
      <c r="BQ39" s="158"/>
      <c r="BR39" s="158"/>
      <c r="BS39" s="158"/>
      <c r="BT39" s="158"/>
      <c r="BU39" s="158"/>
    </row>
    <row r="40" spans="1:73" x14ac:dyDescent="0.15">
      <c r="A40" s="1"/>
      <c r="B40" s="20" t="s">
        <v>189</v>
      </c>
      <c r="C40" s="2">
        <f t="shared" si="0"/>
        <v>30</v>
      </c>
      <c r="D40" s="2" t="s">
        <v>99</v>
      </c>
      <c r="E40" s="179">
        <f t="shared" si="2"/>
        <v>1</v>
      </c>
      <c r="F40" s="156">
        <f t="shared" si="1"/>
        <v>534.34962809302328</v>
      </c>
      <c r="G40" s="156">
        <f>IF($C40&gt;Input!$D$8,0,G76+G144+G214+G282)</f>
        <v>0</v>
      </c>
      <c r="H40" s="156">
        <f>IF($C40&gt;Input!$D$8,0,H76+H144+H214+H282)</f>
        <v>247.22397804651163</v>
      </c>
      <c r="I40" s="156">
        <f>IF($C40&gt;Input!$D$8,0,I76+I144+I214+I282)</f>
        <v>287.12565004651162</v>
      </c>
      <c r="J40" s="156">
        <f>IF($C40&gt;Input!$D$8,0,J76+J144+J214+J282)</f>
        <v>0</v>
      </c>
      <c r="K40" s="156">
        <f>IF($C40&gt;Input!$D$8,0,K76+K144+K214+K282)</f>
        <v>0</v>
      </c>
      <c r="L40" s="156">
        <f>IF($C40&gt;Input!$D$8,0,L76+L144+L214+L282)</f>
        <v>0</v>
      </c>
      <c r="M40" s="156">
        <f>IF($C40&gt;Input!$D$8,0,M76+M144+M214+M282)</f>
        <v>0</v>
      </c>
      <c r="N40" s="156">
        <f>IF($C40&gt;Input!$D$8,0,N76+N144+N214+N282)</f>
        <v>0</v>
      </c>
      <c r="O40" s="156">
        <f>IF($C40&gt;Input!$D$8,0,O76+O144+O214+O282)</f>
        <v>0</v>
      </c>
      <c r="P40" s="156">
        <f>IF($C40&gt;Input!$D$8,0,P76+P144+P214+P282)</f>
        <v>0</v>
      </c>
      <c r="Q40" s="156">
        <f>IF($C40&gt;Input!$D$8,0,Q76+Q144+Q214+Q282)</f>
        <v>0</v>
      </c>
      <c r="R40" s="156">
        <f>IF($C40&gt;Input!$D$8,0,R76+R144+R214+R282)</f>
        <v>0</v>
      </c>
      <c r="S40" s="156">
        <f>IF($C40&gt;Input!$D$8,0,S76+S144+S214+S282)</f>
        <v>0</v>
      </c>
      <c r="T40" s="156">
        <f>IF($C40&gt;Input!$D$8,0,T76+T144+T214+T282)</f>
        <v>0</v>
      </c>
      <c r="U40" s="156">
        <f>IF($C40&gt;Input!$D$8,0,U76+U144+U214+U282)</f>
        <v>0</v>
      </c>
      <c r="V40" s="156">
        <f>IF($C40&gt;Input!$D$8,0,V76+V144+V214+V282)</f>
        <v>0</v>
      </c>
      <c r="W40" s="156">
        <f>IF($C40&gt;Input!$D$8,0,W76+W144+W214+W282)</f>
        <v>0</v>
      </c>
      <c r="X40" s="156">
        <f>IF($C40&gt;Input!$D$8,0,X76+X144+X214+X282)</f>
        <v>0</v>
      </c>
      <c r="Y40" s="156">
        <f>IF($C40&gt;Input!$D$8,0,Y76+Y144+Y214+Y282)</f>
        <v>0</v>
      </c>
      <c r="Z40" s="156">
        <f>IF($C40&gt;Input!$D$8,0,Z76+Z144+Z214+Z282)</f>
        <v>0</v>
      </c>
      <c r="AA40" s="1"/>
      <c r="AB40" s="3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8"/>
      <c r="AS40" s="158"/>
      <c r="AT40" s="158"/>
      <c r="AU40" s="158"/>
      <c r="AV40" s="158"/>
      <c r="AW40" s="158"/>
      <c r="AX40" s="158"/>
      <c r="AY40" s="158"/>
      <c r="AZ40" s="158"/>
      <c r="BA40" s="158"/>
      <c r="BB40" s="158"/>
      <c r="BC40" s="158"/>
      <c r="BD40" s="158"/>
      <c r="BE40" s="158"/>
      <c r="BF40" s="158"/>
      <c r="BG40" s="158"/>
      <c r="BH40" s="158"/>
      <c r="BI40" s="158"/>
      <c r="BJ40" s="158"/>
      <c r="BK40" s="158"/>
      <c r="BL40" s="158"/>
      <c r="BM40" s="158"/>
      <c r="BN40" s="158"/>
      <c r="BO40" s="158"/>
      <c r="BP40" s="158"/>
      <c r="BQ40" s="158"/>
      <c r="BR40" s="158"/>
      <c r="BS40" s="158"/>
      <c r="BT40" s="158"/>
      <c r="BU40" s="158"/>
    </row>
    <row r="41" spans="1:73" x14ac:dyDescent="0.15">
      <c r="A41" s="1"/>
      <c r="B41" s="1"/>
      <c r="C41" s="2"/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3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8"/>
      <c r="AS41" s="158"/>
      <c r="AT41" s="158"/>
      <c r="AU41" s="158"/>
      <c r="AV41" s="158"/>
      <c r="AW41" s="158"/>
      <c r="AX41" s="158"/>
      <c r="AY41" s="158"/>
      <c r="AZ41" s="158"/>
      <c r="BA41" s="158"/>
      <c r="BB41" s="158"/>
      <c r="BC41" s="158"/>
      <c r="BD41" s="158"/>
      <c r="BE41" s="158"/>
      <c r="BF41" s="158"/>
      <c r="BG41" s="158"/>
      <c r="BH41" s="158"/>
      <c r="BI41" s="158"/>
      <c r="BJ41" s="158"/>
      <c r="BK41" s="158"/>
      <c r="BL41" s="158"/>
      <c r="BM41" s="158"/>
      <c r="BN41" s="158"/>
      <c r="BO41" s="158"/>
      <c r="BP41" s="158"/>
      <c r="BQ41" s="158"/>
      <c r="BR41" s="158"/>
      <c r="BS41" s="158"/>
      <c r="BT41" s="158"/>
      <c r="BU41" s="158"/>
    </row>
    <row r="42" spans="1:73" x14ac:dyDescent="0.15">
      <c r="A42" s="1"/>
      <c r="B42" s="170" t="s">
        <v>194</v>
      </c>
      <c r="C42" s="171"/>
      <c r="D42" s="171"/>
      <c r="E42" s="172"/>
      <c r="F42" s="168"/>
      <c r="G42" s="168"/>
      <c r="H42" s="172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"/>
      <c r="AB42" s="3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9"/>
      <c r="BB42" s="159"/>
      <c r="BC42" s="159"/>
      <c r="BD42" s="159"/>
      <c r="BE42" s="159"/>
      <c r="BF42" s="158"/>
      <c r="BG42" s="158"/>
      <c r="BH42" s="158"/>
      <c r="BI42" s="158"/>
      <c r="BJ42" s="158"/>
      <c r="BK42" s="158"/>
      <c r="BL42" s="158"/>
      <c r="BM42" s="158"/>
      <c r="BN42" s="158"/>
      <c r="BO42" s="158"/>
      <c r="BP42" s="158"/>
      <c r="BQ42" s="158"/>
      <c r="BR42" s="158"/>
      <c r="BS42" s="158"/>
      <c r="BT42" s="158"/>
      <c r="BU42" s="158"/>
    </row>
    <row r="43" spans="1:73" x14ac:dyDescent="0.15">
      <c r="A43" s="1"/>
      <c r="B43" s="20"/>
      <c r="C43" s="2"/>
      <c r="D43" s="2"/>
      <c r="E43" s="1"/>
      <c r="F43" s="156"/>
      <c r="G43" s="156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"/>
      <c r="AB43" s="3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8"/>
      <c r="BN43" s="158"/>
      <c r="BO43" s="158"/>
      <c r="BP43" s="158"/>
      <c r="BQ43" s="158"/>
      <c r="BR43" s="158"/>
      <c r="BS43" s="158"/>
      <c r="BT43" s="158"/>
      <c r="BU43" s="158"/>
    </row>
    <row r="44" spans="1:73" x14ac:dyDescent="0.15">
      <c r="A44" s="1"/>
      <c r="B44" s="177" t="s">
        <v>217</v>
      </c>
      <c r="C44" s="2"/>
      <c r="D44" s="2" t="s">
        <v>175</v>
      </c>
      <c r="E44" s="1"/>
      <c r="F44" s="153"/>
      <c r="G44" s="156">
        <v>0</v>
      </c>
      <c r="H44" s="156">
        <v>0</v>
      </c>
      <c r="I44" s="156">
        <v>0</v>
      </c>
      <c r="J44" s="156">
        <v>0</v>
      </c>
      <c r="K44" s="156">
        <v>0</v>
      </c>
      <c r="L44" s="156">
        <v>0</v>
      </c>
      <c r="M44" s="156">
        <v>0</v>
      </c>
      <c r="N44" s="156">
        <v>0</v>
      </c>
      <c r="O44" s="156">
        <v>0</v>
      </c>
      <c r="P44" s="156">
        <v>0</v>
      </c>
      <c r="Q44" s="156">
        <v>0</v>
      </c>
      <c r="R44" s="156">
        <v>0</v>
      </c>
      <c r="S44" s="156">
        <v>0</v>
      </c>
      <c r="T44" s="156">
        <v>0</v>
      </c>
      <c r="U44" s="156">
        <v>0</v>
      </c>
      <c r="V44" s="156">
        <v>0</v>
      </c>
      <c r="W44" s="156">
        <v>0</v>
      </c>
      <c r="X44" s="156">
        <v>0</v>
      </c>
      <c r="Y44" s="156">
        <v>0</v>
      </c>
      <c r="Z44" s="156">
        <v>0</v>
      </c>
      <c r="AA44" s="1"/>
      <c r="AB44" s="3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8"/>
      <c r="BN44" s="158"/>
      <c r="BO44" s="158"/>
      <c r="BP44" s="158"/>
      <c r="BQ44" s="158"/>
      <c r="BR44" s="158"/>
      <c r="BS44" s="158"/>
      <c r="BT44" s="158"/>
      <c r="BU44" s="158"/>
    </row>
    <row r="45" spans="1:73" x14ac:dyDescent="0.15">
      <c r="A45" s="1"/>
      <c r="B45" s="20"/>
      <c r="C45" s="2"/>
      <c r="D45" s="2"/>
      <c r="E45" s="179" t="s">
        <v>213</v>
      </c>
      <c r="F45" s="156" t="s">
        <v>11</v>
      </c>
      <c r="G45" s="156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"/>
      <c r="AB45" s="3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8"/>
      <c r="BN45" s="158"/>
      <c r="BO45" s="158"/>
      <c r="BP45" s="158"/>
      <c r="BQ45" s="158"/>
      <c r="BR45" s="158"/>
      <c r="BS45" s="158"/>
      <c r="BT45" s="158"/>
      <c r="BU45" s="158"/>
    </row>
    <row r="46" spans="1:73" x14ac:dyDescent="0.15">
      <c r="A46" s="1"/>
      <c r="B46" s="20" t="s">
        <v>187</v>
      </c>
      <c r="C46" s="2">
        <v>0</v>
      </c>
      <c r="D46" s="2" t="s">
        <v>99</v>
      </c>
      <c r="E46" s="188">
        <f>(1+Input!$D$54)</f>
        <v>1</v>
      </c>
      <c r="F46" s="156">
        <f>SUM(G46:Z46)</f>
        <v>0</v>
      </c>
      <c r="G46" s="156">
        <f>G44*Input!D26/1000</f>
        <v>0</v>
      </c>
      <c r="H46" s="156">
        <f>H44*Input!E26/1000</f>
        <v>0</v>
      </c>
      <c r="I46" s="156">
        <f>I44*Input!F26/1000</f>
        <v>0</v>
      </c>
      <c r="J46" s="156">
        <f>J44*Input!G26/1000</f>
        <v>0</v>
      </c>
      <c r="K46" s="156">
        <f>K44*Input!H26/1000</f>
        <v>0</v>
      </c>
      <c r="L46" s="156">
        <f>L44*Input!I26/1000</f>
        <v>0</v>
      </c>
      <c r="M46" s="156">
        <f>M44*Input!J26/1000</f>
        <v>0</v>
      </c>
      <c r="N46" s="156">
        <f>N44*Input!K26/1000</f>
        <v>0</v>
      </c>
      <c r="O46" s="156">
        <f>O44*Input!L26/1000</f>
        <v>0</v>
      </c>
      <c r="P46" s="156">
        <f>P44*Input!M26/1000</f>
        <v>0</v>
      </c>
      <c r="Q46" s="156">
        <f>Q44*Input!N26/1000</f>
        <v>0</v>
      </c>
      <c r="R46" s="156">
        <f>R44*Input!O26/1000</f>
        <v>0</v>
      </c>
      <c r="S46" s="156">
        <f>S44*Input!P26/1000</f>
        <v>0</v>
      </c>
      <c r="T46" s="156">
        <f>T44*Input!Q26/1000</f>
        <v>0</v>
      </c>
      <c r="U46" s="156">
        <f>U44*Input!R26/1000</f>
        <v>0</v>
      </c>
      <c r="V46" s="156">
        <f>V44*Input!S26/1000</f>
        <v>0</v>
      </c>
      <c r="W46" s="156">
        <f>W44*Input!T26/1000</f>
        <v>0</v>
      </c>
      <c r="X46" s="156">
        <f>X44*Input!U26/1000</f>
        <v>0</v>
      </c>
      <c r="Y46" s="156">
        <f>Y44*Input!V26/1000</f>
        <v>0</v>
      </c>
      <c r="Z46" s="156">
        <f>Z44*Input!W26/1000</f>
        <v>0</v>
      </c>
      <c r="AA46" s="1"/>
      <c r="AB46" s="3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8"/>
      <c r="BN46" s="158"/>
      <c r="BO46" s="158"/>
      <c r="BP46" s="158"/>
      <c r="BQ46" s="158"/>
      <c r="BR46" s="158"/>
      <c r="BS46" s="158"/>
      <c r="BT46" s="158"/>
      <c r="BU46" s="158"/>
    </row>
    <row r="47" spans="1:73" x14ac:dyDescent="0.15">
      <c r="A47" s="1"/>
      <c r="B47" s="20"/>
      <c r="C47" s="2">
        <f>C46+1</f>
        <v>1</v>
      </c>
      <c r="D47" s="2" t="s">
        <v>99</v>
      </c>
      <c r="E47" s="188">
        <f>(E$56-E$46)/10+E46</f>
        <v>1</v>
      </c>
      <c r="F47" s="156">
        <f t="shared" ref="F47:F76" si="3">SUM(G47:Z47)</f>
        <v>0</v>
      </c>
      <c r="G47" s="156"/>
      <c r="H47" s="156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"/>
      <c r="AB47" s="3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58"/>
      <c r="BN47" s="158"/>
      <c r="BO47" s="158"/>
      <c r="BP47" s="158"/>
      <c r="BQ47" s="158"/>
      <c r="BR47" s="158"/>
      <c r="BS47" s="158"/>
      <c r="BT47" s="158"/>
      <c r="BU47" s="158"/>
    </row>
    <row r="48" spans="1:73" x14ac:dyDescent="0.15">
      <c r="A48" s="1"/>
      <c r="B48" s="20"/>
      <c r="C48" s="2">
        <f t="shared" ref="C48:C75" si="4">C47+1</f>
        <v>2</v>
      </c>
      <c r="D48" s="2" t="s">
        <v>99</v>
      </c>
      <c r="E48" s="188">
        <f t="shared" ref="E48:E55" si="5">(E$56-E$46)/10+E47</f>
        <v>1</v>
      </c>
      <c r="F48" s="156">
        <f t="shared" si="3"/>
        <v>0</v>
      </c>
      <c r="G48" s="156"/>
      <c r="H48" s="156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"/>
      <c r="AB48" s="3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58"/>
      <c r="BN48" s="158"/>
      <c r="BO48" s="158"/>
      <c r="BP48" s="158"/>
      <c r="BQ48" s="158"/>
      <c r="BR48" s="158"/>
      <c r="BS48" s="158"/>
      <c r="BT48" s="158"/>
      <c r="BU48" s="158"/>
    </row>
    <row r="49" spans="1:73" x14ac:dyDescent="0.15">
      <c r="A49" s="1"/>
      <c r="B49" s="20"/>
      <c r="C49" s="2">
        <f t="shared" si="4"/>
        <v>3</v>
      </c>
      <c r="D49" s="2" t="s">
        <v>99</v>
      </c>
      <c r="E49" s="188">
        <f t="shared" si="5"/>
        <v>1</v>
      </c>
      <c r="F49" s="156">
        <f t="shared" si="3"/>
        <v>0</v>
      </c>
      <c r="G49" s="156"/>
      <c r="H49" s="156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"/>
      <c r="AB49" s="3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58"/>
      <c r="BN49" s="158"/>
      <c r="BO49" s="158"/>
      <c r="BP49" s="158"/>
      <c r="BQ49" s="158"/>
      <c r="BR49" s="158"/>
      <c r="BS49" s="158"/>
      <c r="BT49" s="158"/>
      <c r="BU49" s="158"/>
    </row>
    <row r="50" spans="1:73" x14ac:dyDescent="0.15">
      <c r="A50" s="1"/>
      <c r="B50" s="20"/>
      <c r="C50" s="2">
        <f t="shared" si="4"/>
        <v>4</v>
      </c>
      <c r="D50" s="2" t="s">
        <v>99</v>
      </c>
      <c r="E50" s="188">
        <f t="shared" si="5"/>
        <v>1</v>
      </c>
      <c r="F50" s="156">
        <f t="shared" si="3"/>
        <v>0</v>
      </c>
      <c r="G50" s="156"/>
      <c r="H50" s="156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"/>
      <c r="AB50" s="3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58"/>
      <c r="BN50" s="158"/>
      <c r="BO50" s="158"/>
      <c r="BP50" s="158"/>
      <c r="BQ50" s="158"/>
      <c r="BR50" s="158"/>
      <c r="BS50" s="158"/>
      <c r="BT50" s="158"/>
      <c r="BU50" s="158"/>
    </row>
    <row r="51" spans="1:73" x14ac:dyDescent="0.15">
      <c r="A51" s="1"/>
      <c r="B51" s="20"/>
      <c r="C51" s="2">
        <f t="shared" si="4"/>
        <v>5</v>
      </c>
      <c r="D51" s="2" t="s">
        <v>99</v>
      </c>
      <c r="E51" s="188">
        <f t="shared" si="5"/>
        <v>1</v>
      </c>
      <c r="F51" s="156">
        <f t="shared" si="3"/>
        <v>0</v>
      </c>
      <c r="G51" s="156"/>
      <c r="H51" s="156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"/>
      <c r="AB51" s="3"/>
      <c r="AC51" s="158"/>
      <c r="AD51" s="158"/>
      <c r="AE51" s="158"/>
      <c r="AF51" s="158"/>
      <c r="AG51" s="158"/>
      <c r="AH51" s="158"/>
      <c r="AI51" s="158"/>
      <c r="AJ51" s="158"/>
      <c r="AK51" s="158"/>
      <c r="AL51" s="158"/>
      <c r="AM51" s="158"/>
      <c r="AN51" s="158"/>
      <c r="AO51" s="158"/>
      <c r="AP51" s="158"/>
      <c r="AQ51" s="158"/>
      <c r="AR51" s="158"/>
      <c r="AS51" s="158"/>
      <c r="AT51" s="158"/>
      <c r="AU51" s="158"/>
      <c r="AV51" s="158"/>
      <c r="AW51" s="158"/>
      <c r="AX51" s="158"/>
      <c r="AY51" s="158"/>
      <c r="AZ51" s="158"/>
      <c r="BA51" s="158"/>
      <c r="BB51" s="158"/>
      <c r="BC51" s="158"/>
      <c r="BD51" s="158"/>
      <c r="BE51" s="158"/>
      <c r="BF51" s="158"/>
      <c r="BG51" s="158"/>
      <c r="BH51" s="158"/>
      <c r="BI51" s="158"/>
      <c r="BJ51" s="158"/>
      <c r="BK51" s="158"/>
      <c r="BL51" s="158"/>
      <c r="BM51" s="158"/>
      <c r="BN51" s="158"/>
      <c r="BO51" s="158"/>
      <c r="BP51" s="158"/>
      <c r="BQ51" s="158"/>
      <c r="BR51" s="158"/>
      <c r="BS51" s="158"/>
      <c r="BT51" s="158"/>
      <c r="BU51" s="158"/>
    </row>
    <row r="52" spans="1:73" x14ac:dyDescent="0.15">
      <c r="A52" s="1"/>
      <c r="B52" s="20"/>
      <c r="C52" s="2">
        <f t="shared" si="4"/>
        <v>6</v>
      </c>
      <c r="D52" s="2" t="s">
        <v>99</v>
      </c>
      <c r="E52" s="188">
        <f t="shared" si="5"/>
        <v>1</v>
      </c>
      <c r="F52" s="156">
        <f t="shared" si="3"/>
        <v>0</v>
      </c>
      <c r="G52" s="156"/>
      <c r="H52" s="156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  <c r="AA52" s="1"/>
      <c r="AB52" s="3"/>
      <c r="AC52" s="158"/>
      <c r="AD52" s="158"/>
      <c r="AE52" s="158"/>
      <c r="AF52" s="158"/>
      <c r="AG52" s="158"/>
      <c r="AH52" s="158"/>
      <c r="AI52" s="158"/>
      <c r="AJ52" s="158"/>
      <c r="AK52" s="158"/>
      <c r="AL52" s="158"/>
      <c r="AM52" s="158"/>
      <c r="AN52" s="158"/>
      <c r="AO52" s="158"/>
      <c r="AP52" s="158"/>
      <c r="AQ52" s="158"/>
      <c r="AR52" s="158"/>
      <c r="AS52" s="158"/>
      <c r="AT52" s="158"/>
      <c r="AU52" s="158"/>
      <c r="AV52" s="158"/>
      <c r="AW52" s="158"/>
      <c r="AX52" s="158"/>
      <c r="AY52" s="158"/>
      <c r="AZ52" s="158"/>
      <c r="BA52" s="158"/>
      <c r="BB52" s="158"/>
      <c r="BC52" s="158"/>
      <c r="BD52" s="158"/>
      <c r="BE52" s="158"/>
      <c r="BF52" s="158"/>
      <c r="BG52" s="158"/>
      <c r="BH52" s="158"/>
      <c r="BI52" s="158"/>
      <c r="BJ52" s="158"/>
      <c r="BK52" s="158"/>
      <c r="BL52" s="158"/>
      <c r="BM52" s="158"/>
      <c r="BN52" s="158"/>
      <c r="BO52" s="158"/>
      <c r="BP52" s="158"/>
      <c r="BQ52" s="158"/>
      <c r="BR52" s="158"/>
      <c r="BS52" s="158"/>
      <c r="BT52" s="158"/>
      <c r="BU52" s="158"/>
    </row>
    <row r="53" spans="1:73" x14ac:dyDescent="0.15">
      <c r="A53" s="1"/>
      <c r="B53" s="20"/>
      <c r="C53" s="2">
        <f t="shared" si="4"/>
        <v>7</v>
      </c>
      <c r="D53" s="2" t="s">
        <v>99</v>
      </c>
      <c r="E53" s="188">
        <f t="shared" si="5"/>
        <v>1</v>
      </c>
      <c r="F53" s="156">
        <f t="shared" si="3"/>
        <v>0</v>
      </c>
      <c r="G53" s="156"/>
      <c r="H53" s="156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  <c r="AA53" s="1"/>
      <c r="AB53" s="3"/>
      <c r="AC53" s="158"/>
      <c r="AD53" s="158"/>
      <c r="AE53" s="158"/>
      <c r="AF53" s="158"/>
      <c r="AG53" s="158"/>
      <c r="AH53" s="158"/>
      <c r="AI53" s="158"/>
      <c r="AJ53" s="158"/>
      <c r="AK53" s="158"/>
      <c r="AL53" s="158"/>
      <c r="AM53" s="158"/>
      <c r="AN53" s="158"/>
      <c r="AO53" s="158"/>
      <c r="AP53" s="158"/>
      <c r="AQ53" s="158"/>
      <c r="AR53" s="158"/>
      <c r="AS53" s="158"/>
      <c r="AT53" s="158"/>
      <c r="AU53" s="158"/>
      <c r="AV53" s="158"/>
      <c r="AW53" s="158"/>
      <c r="AX53" s="158"/>
      <c r="AY53" s="158"/>
      <c r="AZ53" s="158"/>
      <c r="BA53" s="158"/>
      <c r="BB53" s="158"/>
      <c r="BC53" s="158"/>
      <c r="BD53" s="158"/>
      <c r="BE53" s="158"/>
      <c r="BF53" s="158"/>
      <c r="BG53" s="158"/>
      <c r="BH53" s="158"/>
      <c r="BI53" s="158"/>
      <c r="BJ53" s="158"/>
      <c r="BK53" s="158"/>
      <c r="BL53" s="158"/>
      <c r="BM53" s="158"/>
      <c r="BN53" s="158"/>
      <c r="BO53" s="158"/>
      <c r="BP53" s="158"/>
      <c r="BQ53" s="158"/>
      <c r="BR53" s="158"/>
      <c r="BS53" s="158"/>
      <c r="BT53" s="158"/>
      <c r="BU53" s="158"/>
    </row>
    <row r="54" spans="1:73" x14ac:dyDescent="0.15">
      <c r="A54" s="1"/>
      <c r="B54" s="20"/>
      <c r="C54" s="2">
        <f t="shared" si="4"/>
        <v>8</v>
      </c>
      <c r="D54" s="2" t="s">
        <v>99</v>
      </c>
      <c r="E54" s="188">
        <f t="shared" si="5"/>
        <v>1</v>
      </c>
      <c r="F54" s="156">
        <f t="shared" si="3"/>
        <v>0</v>
      </c>
      <c r="G54" s="156"/>
      <c r="H54" s="156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"/>
      <c r="AB54" s="3"/>
      <c r="AC54" s="158"/>
      <c r="AD54" s="158"/>
      <c r="AE54" s="158"/>
      <c r="AF54" s="158"/>
      <c r="AG54" s="158"/>
      <c r="AH54" s="158"/>
      <c r="AI54" s="158"/>
      <c r="AJ54" s="158"/>
      <c r="AK54" s="158"/>
      <c r="AL54" s="158"/>
      <c r="AM54" s="158"/>
      <c r="AN54" s="158"/>
      <c r="AO54" s="158"/>
      <c r="AP54" s="158"/>
      <c r="AQ54" s="158"/>
      <c r="AR54" s="158"/>
      <c r="AS54" s="158"/>
      <c r="AT54" s="158"/>
      <c r="AU54" s="158"/>
      <c r="AV54" s="158"/>
      <c r="AW54" s="158"/>
      <c r="AX54" s="158"/>
      <c r="AY54" s="158"/>
      <c r="AZ54" s="158"/>
      <c r="BA54" s="158"/>
      <c r="BB54" s="158"/>
      <c r="BC54" s="158"/>
      <c r="BD54" s="158"/>
      <c r="BE54" s="158"/>
      <c r="BF54" s="158"/>
      <c r="BG54" s="158"/>
      <c r="BH54" s="158"/>
      <c r="BI54" s="158"/>
      <c r="BJ54" s="158"/>
      <c r="BK54" s="158"/>
      <c r="BL54" s="158"/>
      <c r="BM54" s="158"/>
      <c r="BN54" s="158"/>
      <c r="BO54" s="158"/>
      <c r="BP54" s="158"/>
      <c r="BQ54" s="158"/>
      <c r="BR54" s="158"/>
      <c r="BS54" s="158"/>
      <c r="BT54" s="158"/>
      <c r="BU54" s="158"/>
    </row>
    <row r="55" spans="1:73" x14ac:dyDescent="0.15">
      <c r="A55" s="1"/>
      <c r="B55" s="20"/>
      <c r="C55" s="2">
        <f t="shared" si="4"/>
        <v>9</v>
      </c>
      <c r="D55" s="2" t="s">
        <v>99</v>
      </c>
      <c r="E55" s="188">
        <f t="shared" si="5"/>
        <v>1</v>
      </c>
      <c r="F55" s="156">
        <f t="shared" si="3"/>
        <v>0</v>
      </c>
      <c r="G55" s="156"/>
      <c r="H55" s="156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54"/>
      <c r="AA55" s="1"/>
      <c r="AB55" s="3"/>
      <c r="AC55" s="158"/>
      <c r="AD55" s="158"/>
      <c r="AE55" s="158"/>
      <c r="AF55" s="158"/>
      <c r="AG55" s="158"/>
      <c r="AH55" s="158"/>
      <c r="AI55" s="158"/>
      <c r="AJ55" s="158"/>
      <c r="AK55" s="158"/>
      <c r="AL55" s="158"/>
      <c r="AM55" s="158"/>
      <c r="AN55" s="158"/>
      <c r="AO55" s="158"/>
      <c r="AP55" s="158"/>
      <c r="AQ55" s="158"/>
      <c r="AR55" s="158"/>
      <c r="AS55" s="158"/>
      <c r="AT55" s="158"/>
      <c r="AU55" s="158"/>
      <c r="AV55" s="158"/>
      <c r="AW55" s="158"/>
      <c r="AX55" s="158"/>
      <c r="AY55" s="158"/>
      <c r="AZ55" s="158"/>
      <c r="BA55" s="158"/>
      <c r="BB55" s="158"/>
      <c r="BC55" s="158"/>
      <c r="BD55" s="158"/>
      <c r="BE55" s="158"/>
      <c r="BF55" s="158"/>
      <c r="BG55" s="158"/>
      <c r="BH55" s="158"/>
      <c r="BI55" s="158"/>
      <c r="BJ55" s="158"/>
      <c r="BK55" s="158"/>
      <c r="BL55" s="158"/>
      <c r="BM55" s="158"/>
      <c r="BN55" s="158"/>
      <c r="BO55" s="158"/>
      <c r="BP55" s="158"/>
      <c r="BQ55" s="158"/>
      <c r="BR55" s="158"/>
      <c r="BS55" s="158"/>
      <c r="BT55" s="158"/>
      <c r="BU55" s="158"/>
    </row>
    <row r="56" spans="1:73" x14ac:dyDescent="0.15">
      <c r="A56" s="1"/>
      <c r="B56" s="20" t="s">
        <v>186</v>
      </c>
      <c r="C56" s="2">
        <v>10</v>
      </c>
      <c r="D56" s="2" t="s">
        <v>99</v>
      </c>
      <c r="E56" s="188">
        <f>(1+Input!$E$54)</f>
        <v>1</v>
      </c>
      <c r="F56" s="156">
        <f t="shared" si="3"/>
        <v>0</v>
      </c>
      <c r="G56" s="156"/>
      <c r="H56" s="156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"/>
      <c r="AB56" s="3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  <c r="AP56" s="158"/>
      <c r="AQ56" s="158"/>
      <c r="AR56" s="158"/>
      <c r="AS56" s="158"/>
      <c r="AT56" s="158"/>
      <c r="AU56" s="158"/>
      <c r="AV56" s="158"/>
      <c r="AW56" s="158"/>
      <c r="AX56" s="158"/>
      <c r="AY56" s="158"/>
      <c r="AZ56" s="158"/>
      <c r="BA56" s="158"/>
      <c r="BB56" s="158"/>
      <c r="BC56" s="158"/>
      <c r="BD56" s="158"/>
      <c r="BE56" s="158"/>
      <c r="BF56" s="158"/>
      <c r="BG56" s="158"/>
      <c r="BH56" s="158"/>
      <c r="BI56" s="158"/>
      <c r="BJ56" s="158"/>
      <c r="BK56" s="158"/>
      <c r="BL56" s="158"/>
      <c r="BM56" s="158"/>
      <c r="BN56" s="158"/>
      <c r="BO56" s="158"/>
      <c r="BP56" s="158"/>
      <c r="BQ56" s="158"/>
      <c r="BR56" s="158"/>
      <c r="BS56" s="158"/>
      <c r="BT56" s="158"/>
      <c r="BU56" s="158"/>
    </row>
    <row r="57" spans="1:73" x14ac:dyDescent="0.15">
      <c r="A57" s="1"/>
      <c r="B57" s="20"/>
      <c r="C57" s="2">
        <f t="shared" si="4"/>
        <v>11</v>
      </c>
      <c r="D57" s="2" t="s">
        <v>99</v>
      </c>
      <c r="E57" s="188">
        <f>(E$66-E$56)/10+E56</f>
        <v>1</v>
      </c>
      <c r="F57" s="156">
        <f t="shared" si="3"/>
        <v>0</v>
      </c>
      <c r="G57" s="156"/>
      <c r="H57" s="156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"/>
      <c r="AB57" s="3"/>
      <c r="AC57" s="158"/>
      <c r="AD57" s="158"/>
      <c r="AE57" s="158"/>
      <c r="AF57" s="158"/>
      <c r="AG57" s="158"/>
      <c r="AH57" s="158"/>
      <c r="AI57" s="158"/>
      <c r="AJ57" s="158"/>
      <c r="AK57" s="158"/>
      <c r="AL57" s="158"/>
      <c r="AM57" s="158"/>
      <c r="AN57" s="158"/>
      <c r="AO57" s="158"/>
      <c r="AP57" s="158"/>
      <c r="AQ57" s="158"/>
      <c r="AR57" s="158"/>
      <c r="AS57" s="158"/>
      <c r="AT57" s="158"/>
      <c r="AU57" s="158"/>
      <c r="AV57" s="158"/>
      <c r="AW57" s="158"/>
      <c r="AX57" s="158"/>
      <c r="AY57" s="158"/>
      <c r="AZ57" s="158"/>
      <c r="BA57" s="158"/>
      <c r="BB57" s="158"/>
      <c r="BC57" s="158"/>
      <c r="BD57" s="158"/>
      <c r="BE57" s="158"/>
      <c r="BF57" s="158"/>
      <c r="BG57" s="158"/>
      <c r="BH57" s="158"/>
      <c r="BI57" s="158"/>
      <c r="BJ57" s="158"/>
      <c r="BK57" s="158"/>
      <c r="BL57" s="158"/>
      <c r="BM57" s="158"/>
      <c r="BN57" s="158"/>
      <c r="BO57" s="158"/>
      <c r="BP57" s="158"/>
      <c r="BQ57" s="158"/>
      <c r="BR57" s="158"/>
      <c r="BS57" s="158"/>
      <c r="BT57" s="158"/>
      <c r="BU57" s="158"/>
    </row>
    <row r="58" spans="1:73" x14ac:dyDescent="0.15">
      <c r="A58" s="1"/>
      <c r="B58" s="20"/>
      <c r="C58" s="2">
        <f t="shared" si="4"/>
        <v>12</v>
      </c>
      <c r="D58" s="2" t="s">
        <v>99</v>
      </c>
      <c r="E58" s="188">
        <f t="shared" ref="E58:E65" si="6">(E$66-E$56)/10+E57</f>
        <v>1</v>
      </c>
      <c r="F58" s="156">
        <f t="shared" si="3"/>
        <v>0</v>
      </c>
      <c r="G58" s="156"/>
      <c r="H58" s="156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"/>
      <c r="AB58" s="3"/>
      <c r="AC58" s="158"/>
      <c r="AD58" s="158"/>
      <c r="AE58" s="15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58"/>
      <c r="AQ58" s="158"/>
      <c r="AR58" s="158"/>
      <c r="AS58" s="158"/>
      <c r="AT58" s="158"/>
      <c r="AU58" s="158"/>
      <c r="AV58" s="158"/>
      <c r="AW58" s="158"/>
      <c r="AX58" s="158"/>
      <c r="AY58" s="158"/>
      <c r="AZ58" s="158"/>
      <c r="BA58" s="158"/>
      <c r="BB58" s="158"/>
      <c r="BC58" s="158"/>
      <c r="BD58" s="158"/>
      <c r="BE58" s="158"/>
      <c r="BF58" s="158"/>
      <c r="BG58" s="158"/>
      <c r="BH58" s="158"/>
      <c r="BI58" s="158"/>
      <c r="BJ58" s="158"/>
      <c r="BK58" s="158"/>
      <c r="BL58" s="158"/>
      <c r="BM58" s="158"/>
      <c r="BN58" s="158"/>
      <c r="BO58" s="158"/>
      <c r="BP58" s="158"/>
      <c r="BQ58" s="158"/>
      <c r="BR58" s="158"/>
      <c r="BS58" s="158"/>
      <c r="BT58" s="158"/>
      <c r="BU58" s="158"/>
    </row>
    <row r="59" spans="1:73" x14ac:dyDescent="0.15">
      <c r="A59" s="1"/>
      <c r="B59" s="20"/>
      <c r="C59" s="2">
        <f t="shared" si="4"/>
        <v>13</v>
      </c>
      <c r="D59" s="2" t="s">
        <v>99</v>
      </c>
      <c r="E59" s="188">
        <f t="shared" si="6"/>
        <v>1</v>
      </c>
      <c r="F59" s="156">
        <f t="shared" si="3"/>
        <v>0</v>
      </c>
      <c r="G59" s="156"/>
      <c r="H59" s="156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"/>
      <c r="AB59" s="3"/>
      <c r="AC59" s="158"/>
      <c r="AD59" s="158"/>
      <c r="AE59" s="158"/>
      <c r="AF59" s="158"/>
      <c r="AG59" s="158"/>
      <c r="AH59" s="158"/>
      <c r="AI59" s="158"/>
      <c r="AJ59" s="158"/>
      <c r="AK59" s="158"/>
      <c r="AL59" s="158"/>
      <c r="AM59" s="158"/>
      <c r="AN59" s="158"/>
      <c r="AO59" s="158"/>
      <c r="AP59" s="158"/>
      <c r="AQ59" s="158"/>
      <c r="AR59" s="158"/>
      <c r="AS59" s="158"/>
      <c r="AT59" s="158"/>
      <c r="AU59" s="158"/>
      <c r="AV59" s="158"/>
      <c r="AW59" s="158"/>
      <c r="AX59" s="158"/>
      <c r="AY59" s="158"/>
      <c r="AZ59" s="158"/>
      <c r="BA59" s="158"/>
      <c r="BB59" s="158"/>
      <c r="BC59" s="158"/>
      <c r="BD59" s="158"/>
      <c r="BE59" s="158"/>
      <c r="BF59" s="158"/>
      <c r="BG59" s="158"/>
      <c r="BH59" s="158"/>
      <c r="BI59" s="158"/>
      <c r="BJ59" s="158"/>
      <c r="BK59" s="158"/>
      <c r="BL59" s="158"/>
      <c r="BM59" s="158"/>
      <c r="BN59" s="158"/>
      <c r="BO59" s="158"/>
      <c r="BP59" s="158"/>
      <c r="BQ59" s="158"/>
      <c r="BR59" s="158"/>
      <c r="BS59" s="158"/>
      <c r="BT59" s="158"/>
      <c r="BU59" s="158"/>
    </row>
    <row r="60" spans="1:73" x14ac:dyDescent="0.15">
      <c r="A60" s="1"/>
      <c r="B60" s="20"/>
      <c r="C60" s="2">
        <f t="shared" si="4"/>
        <v>14</v>
      </c>
      <c r="D60" s="2" t="s">
        <v>99</v>
      </c>
      <c r="E60" s="188">
        <f t="shared" si="6"/>
        <v>1</v>
      </c>
      <c r="F60" s="156">
        <f t="shared" si="3"/>
        <v>0</v>
      </c>
      <c r="G60" s="156"/>
      <c r="H60" s="156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"/>
      <c r="AB60" s="3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158"/>
      <c r="BN60" s="158"/>
      <c r="BO60" s="158"/>
      <c r="BP60" s="158"/>
      <c r="BQ60" s="158"/>
      <c r="BR60" s="158"/>
      <c r="BS60" s="158"/>
      <c r="BT60" s="158"/>
      <c r="BU60" s="158"/>
    </row>
    <row r="61" spans="1:73" x14ac:dyDescent="0.15">
      <c r="A61" s="1"/>
      <c r="B61" s="20"/>
      <c r="C61" s="2">
        <f t="shared" si="4"/>
        <v>15</v>
      </c>
      <c r="D61" s="2" t="s">
        <v>99</v>
      </c>
      <c r="E61" s="188">
        <f t="shared" si="6"/>
        <v>1</v>
      </c>
      <c r="F61" s="156">
        <f t="shared" si="3"/>
        <v>0</v>
      </c>
      <c r="G61" s="156"/>
      <c r="H61" s="156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"/>
      <c r="AB61" s="3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158"/>
      <c r="BN61" s="158"/>
      <c r="BO61" s="158"/>
      <c r="BP61" s="158"/>
      <c r="BQ61" s="158"/>
      <c r="BR61" s="158"/>
      <c r="BS61" s="158"/>
      <c r="BT61" s="158"/>
      <c r="BU61" s="158"/>
    </row>
    <row r="62" spans="1:73" x14ac:dyDescent="0.15">
      <c r="A62" s="1"/>
      <c r="B62" s="20"/>
      <c r="C62" s="2">
        <f t="shared" si="4"/>
        <v>16</v>
      </c>
      <c r="D62" s="2" t="s">
        <v>99</v>
      </c>
      <c r="E62" s="188">
        <f t="shared" si="6"/>
        <v>1</v>
      </c>
      <c r="F62" s="156">
        <f t="shared" si="3"/>
        <v>0</v>
      </c>
      <c r="G62" s="156"/>
      <c r="H62" s="156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"/>
      <c r="AB62" s="3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158"/>
      <c r="BN62" s="158"/>
      <c r="BO62" s="158"/>
      <c r="BP62" s="158"/>
      <c r="BQ62" s="158"/>
      <c r="BR62" s="158"/>
      <c r="BS62" s="158"/>
      <c r="BT62" s="158"/>
      <c r="BU62" s="158"/>
    </row>
    <row r="63" spans="1:73" x14ac:dyDescent="0.15">
      <c r="A63" s="1"/>
      <c r="B63" s="20"/>
      <c r="C63" s="2">
        <f t="shared" si="4"/>
        <v>17</v>
      </c>
      <c r="D63" s="2" t="s">
        <v>99</v>
      </c>
      <c r="E63" s="188">
        <f t="shared" si="6"/>
        <v>1</v>
      </c>
      <c r="F63" s="156">
        <f t="shared" si="3"/>
        <v>0</v>
      </c>
      <c r="G63" s="156"/>
      <c r="H63" s="156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"/>
      <c r="AB63" s="3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158"/>
      <c r="BN63" s="158"/>
      <c r="BO63" s="158"/>
      <c r="BP63" s="158"/>
      <c r="BQ63" s="158"/>
      <c r="BR63" s="158"/>
      <c r="BS63" s="158"/>
      <c r="BT63" s="158"/>
      <c r="BU63" s="158"/>
    </row>
    <row r="64" spans="1:73" x14ac:dyDescent="0.15">
      <c r="A64" s="1"/>
      <c r="B64" s="20"/>
      <c r="C64" s="2">
        <f t="shared" si="4"/>
        <v>18</v>
      </c>
      <c r="D64" s="2" t="s">
        <v>99</v>
      </c>
      <c r="E64" s="188">
        <f t="shared" si="6"/>
        <v>1</v>
      </c>
      <c r="F64" s="156">
        <f t="shared" si="3"/>
        <v>0</v>
      </c>
      <c r="G64" s="156"/>
      <c r="H64" s="156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"/>
      <c r="AB64" s="3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158"/>
      <c r="BN64" s="158"/>
      <c r="BO64" s="158"/>
      <c r="BP64" s="158"/>
      <c r="BQ64" s="158"/>
      <c r="BR64" s="158"/>
      <c r="BS64" s="158"/>
      <c r="BT64" s="158"/>
      <c r="BU64" s="158"/>
    </row>
    <row r="65" spans="1:73" x14ac:dyDescent="0.15">
      <c r="A65" s="1"/>
      <c r="B65" s="20"/>
      <c r="C65" s="2">
        <f t="shared" si="4"/>
        <v>19</v>
      </c>
      <c r="D65" s="2" t="s">
        <v>99</v>
      </c>
      <c r="E65" s="188">
        <f t="shared" si="6"/>
        <v>1</v>
      </c>
      <c r="F65" s="156">
        <f t="shared" si="3"/>
        <v>0</v>
      </c>
      <c r="G65" s="156"/>
      <c r="H65" s="156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"/>
      <c r="AB65" s="3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158"/>
      <c r="BN65" s="158"/>
      <c r="BO65" s="158"/>
      <c r="BP65" s="158"/>
      <c r="BQ65" s="158"/>
      <c r="BR65" s="158"/>
      <c r="BS65" s="158"/>
      <c r="BT65" s="158"/>
      <c r="BU65" s="158"/>
    </row>
    <row r="66" spans="1:73" x14ac:dyDescent="0.15">
      <c r="A66" s="1"/>
      <c r="B66" s="20" t="s">
        <v>188</v>
      </c>
      <c r="C66" s="2">
        <v>20</v>
      </c>
      <c r="D66" s="2" t="s">
        <v>99</v>
      </c>
      <c r="E66" s="188">
        <f>(1+Input!$F$54)</f>
        <v>1</v>
      </c>
      <c r="F66" s="156">
        <f t="shared" si="3"/>
        <v>0</v>
      </c>
      <c r="G66" s="156"/>
      <c r="H66" s="156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"/>
      <c r="AB66" s="3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158"/>
      <c r="BN66" s="158"/>
      <c r="BO66" s="158"/>
      <c r="BP66" s="158"/>
      <c r="BQ66" s="158"/>
      <c r="BR66" s="158"/>
      <c r="BS66" s="158"/>
      <c r="BT66" s="158"/>
      <c r="BU66" s="158"/>
    </row>
    <row r="67" spans="1:73" x14ac:dyDescent="0.15">
      <c r="A67" s="1"/>
      <c r="B67" s="20"/>
      <c r="C67" s="2">
        <f t="shared" si="4"/>
        <v>21</v>
      </c>
      <c r="D67" s="2" t="s">
        <v>99</v>
      </c>
      <c r="E67" s="188">
        <f>(E$76-E$66)/10+E66</f>
        <v>1</v>
      </c>
      <c r="F67" s="156">
        <f t="shared" si="3"/>
        <v>0</v>
      </c>
      <c r="G67" s="156"/>
      <c r="H67" s="156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"/>
      <c r="AB67" s="3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158"/>
      <c r="BN67" s="158"/>
      <c r="BO67" s="158"/>
      <c r="BP67" s="158"/>
      <c r="BQ67" s="158"/>
      <c r="BR67" s="158"/>
      <c r="BS67" s="158"/>
      <c r="BT67" s="158"/>
      <c r="BU67" s="158"/>
    </row>
    <row r="68" spans="1:73" x14ac:dyDescent="0.15">
      <c r="A68" s="1"/>
      <c r="B68" s="20"/>
      <c r="C68" s="2">
        <f t="shared" si="4"/>
        <v>22</v>
      </c>
      <c r="D68" s="2" t="s">
        <v>99</v>
      </c>
      <c r="E68" s="188">
        <f t="shared" ref="E68:E74" si="7">(E$76-E$66)/10+E67</f>
        <v>1</v>
      </c>
      <c r="F68" s="156">
        <f t="shared" si="3"/>
        <v>0</v>
      </c>
      <c r="G68" s="156"/>
      <c r="H68" s="156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"/>
      <c r="AB68" s="3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158"/>
      <c r="BN68" s="158"/>
      <c r="BO68" s="158"/>
      <c r="BP68" s="158"/>
      <c r="BQ68" s="158"/>
      <c r="BR68" s="158"/>
      <c r="BS68" s="158"/>
      <c r="BT68" s="158"/>
      <c r="BU68" s="158"/>
    </row>
    <row r="69" spans="1:73" x14ac:dyDescent="0.15">
      <c r="A69" s="1"/>
      <c r="B69" s="20"/>
      <c r="C69" s="2">
        <f t="shared" si="4"/>
        <v>23</v>
      </c>
      <c r="D69" s="2" t="s">
        <v>99</v>
      </c>
      <c r="E69" s="188">
        <f t="shared" si="7"/>
        <v>1</v>
      </c>
      <c r="F69" s="156">
        <f t="shared" si="3"/>
        <v>0</v>
      </c>
      <c r="G69" s="156"/>
      <c r="H69" s="156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  <c r="AA69" s="1"/>
      <c r="AB69" s="3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  <c r="BB69" s="158"/>
      <c r="BC69" s="158"/>
      <c r="BD69" s="158"/>
      <c r="BE69" s="158"/>
      <c r="BF69" s="158"/>
      <c r="BG69" s="158"/>
      <c r="BH69" s="158"/>
      <c r="BI69" s="158"/>
      <c r="BJ69" s="158"/>
      <c r="BK69" s="158"/>
      <c r="BL69" s="158"/>
      <c r="BM69" s="158"/>
      <c r="BN69" s="158"/>
      <c r="BO69" s="158"/>
      <c r="BP69" s="158"/>
      <c r="BQ69" s="158"/>
      <c r="BR69" s="158"/>
      <c r="BS69" s="158"/>
      <c r="BT69" s="158"/>
      <c r="BU69" s="158"/>
    </row>
    <row r="70" spans="1:73" x14ac:dyDescent="0.15">
      <c r="A70" s="1"/>
      <c r="B70" s="20"/>
      <c r="C70" s="2">
        <f t="shared" si="4"/>
        <v>24</v>
      </c>
      <c r="D70" s="2" t="s">
        <v>99</v>
      </c>
      <c r="E70" s="188">
        <f t="shared" si="7"/>
        <v>1</v>
      </c>
      <c r="F70" s="156">
        <f t="shared" si="3"/>
        <v>0</v>
      </c>
      <c r="G70" s="156"/>
      <c r="H70" s="156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  <c r="AA70" s="1"/>
      <c r="AB70" s="3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  <c r="BJ70" s="158"/>
      <c r="BK70" s="158"/>
      <c r="BL70" s="158"/>
      <c r="BM70" s="158"/>
      <c r="BN70" s="158"/>
      <c r="BO70" s="158"/>
      <c r="BP70" s="158"/>
      <c r="BQ70" s="158"/>
      <c r="BR70" s="158"/>
      <c r="BS70" s="158"/>
      <c r="BT70" s="158"/>
      <c r="BU70" s="158"/>
    </row>
    <row r="71" spans="1:73" x14ac:dyDescent="0.15">
      <c r="A71" s="1"/>
      <c r="B71" s="20"/>
      <c r="C71" s="2">
        <f t="shared" si="4"/>
        <v>25</v>
      </c>
      <c r="D71" s="2" t="s">
        <v>99</v>
      </c>
      <c r="E71" s="188">
        <f t="shared" si="7"/>
        <v>1</v>
      </c>
      <c r="F71" s="156">
        <f t="shared" si="3"/>
        <v>0</v>
      </c>
      <c r="G71" s="156"/>
      <c r="H71" s="156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  <c r="AA71" s="1"/>
      <c r="AB71" s="3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58"/>
      <c r="BE71" s="158"/>
      <c r="BF71" s="158"/>
      <c r="BG71" s="158"/>
      <c r="BH71" s="158"/>
      <c r="BI71" s="158"/>
      <c r="BJ71" s="158"/>
      <c r="BK71" s="158"/>
      <c r="BL71" s="158"/>
      <c r="BM71" s="158"/>
      <c r="BN71" s="158"/>
      <c r="BO71" s="158"/>
      <c r="BP71" s="158"/>
      <c r="BQ71" s="158"/>
      <c r="BR71" s="158"/>
      <c r="BS71" s="158"/>
      <c r="BT71" s="158"/>
      <c r="BU71" s="158"/>
    </row>
    <row r="72" spans="1:73" x14ac:dyDescent="0.15">
      <c r="A72" s="1"/>
      <c r="B72" s="20"/>
      <c r="C72" s="2">
        <f t="shared" si="4"/>
        <v>26</v>
      </c>
      <c r="D72" s="2" t="s">
        <v>99</v>
      </c>
      <c r="E72" s="188">
        <f t="shared" si="7"/>
        <v>1</v>
      </c>
      <c r="F72" s="156">
        <f t="shared" si="3"/>
        <v>0</v>
      </c>
      <c r="G72" s="156"/>
      <c r="H72" s="156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  <c r="AA72" s="1"/>
      <c r="AB72" s="3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  <c r="BB72" s="158"/>
      <c r="BC72" s="158"/>
      <c r="BD72" s="158"/>
      <c r="BE72" s="158"/>
      <c r="BF72" s="158"/>
      <c r="BG72" s="158"/>
      <c r="BH72" s="158"/>
      <c r="BI72" s="158"/>
      <c r="BJ72" s="158"/>
      <c r="BK72" s="158"/>
      <c r="BL72" s="158"/>
      <c r="BM72" s="158"/>
      <c r="BN72" s="158"/>
      <c r="BO72" s="158"/>
      <c r="BP72" s="158"/>
      <c r="BQ72" s="158"/>
      <c r="BR72" s="158"/>
      <c r="BS72" s="158"/>
      <c r="BT72" s="158"/>
      <c r="BU72" s="158"/>
    </row>
    <row r="73" spans="1:73" x14ac:dyDescent="0.15">
      <c r="A73" s="1"/>
      <c r="B73" s="20"/>
      <c r="C73" s="2">
        <f t="shared" si="4"/>
        <v>27</v>
      </c>
      <c r="D73" s="2" t="s">
        <v>99</v>
      </c>
      <c r="E73" s="188">
        <f t="shared" si="7"/>
        <v>1</v>
      </c>
      <c r="F73" s="156">
        <f t="shared" si="3"/>
        <v>0</v>
      </c>
      <c r="G73" s="156"/>
      <c r="H73" s="156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  <c r="AA73" s="1"/>
      <c r="AB73" s="3"/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  <c r="AP73" s="158"/>
      <c r="AQ73" s="158"/>
      <c r="AR73" s="158"/>
      <c r="AS73" s="158"/>
      <c r="AT73" s="158"/>
      <c r="AU73" s="158"/>
      <c r="AV73" s="158"/>
      <c r="AW73" s="158"/>
      <c r="AX73" s="158"/>
      <c r="AY73" s="158"/>
      <c r="AZ73" s="158"/>
      <c r="BA73" s="158"/>
      <c r="BB73" s="158"/>
      <c r="BC73" s="158"/>
      <c r="BD73" s="158"/>
      <c r="BE73" s="158"/>
      <c r="BF73" s="158"/>
      <c r="BG73" s="158"/>
      <c r="BH73" s="158"/>
      <c r="BI73" s="158"/>
      <c r="BJ73" s="158"/>
      <c r="BK73" s="158"/>
      <c r="BL73" s="158"/>
      <c r="BM73" s="158"/>
      <c r="BN73" s="158"/>
      <c r="BO73" s="158"/>
      <c r="BP73" s="158"/>
      <c r="BQ73" s="158"/>
      <c r="BR73" s="158"/>
      <c r="BS73" s="158"/>
      <c r="BT73" s="158"/>
      <c r="BU73" s="158"/>
    </row>
    <row r="74" spans="1:73" x14ac:dyDescent="0.15">
      <c r="A74" s="1"/>
      <c r="B74" s="20"/>
      <c r="C74" s="2">
        <f t="shared" si="4"/>
        <v>28</v>
      </c>
      <c r="D74" s="2" t="s">
        <v>99</v>
      </c>
      <c r="E74" s="188">
        <f t="shared" si="7"/>
        <v>1</v>
      </c>
      <c r="F74" s="156">
        <f t="shared" si="3"/>
        <v>0</v>
      </c>
      <c r="G74" s="156"/>
      <c r="H74" s="156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"/>
      <c r="AB74" s="3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8"/>
      <c r="BK74" s="158"/>
      <c r="BL74" s="158"/>
      <c r="BM74" s="158"/>
      <c r="BN74" s="158"/>
      <c r="BO74" s="158"/>
      <c r="BP74" s="158"/>
      <c r="BQ74" s="158"/>
      <c r="BR74" s="158"/>
      <c r="BS74" s="158"/>
      <c r="BT74" s="158"/>
      <c r="BU74" s="158"/>
    </row>
    <row r="75" spans="1:73" x14ac:dyDescent="0.15">
      <c r="A75" s="1"/>
      <c r="B75" s="20"/>
      <c r="C75" s="2">
        <f t="shared" si="4"/>
        <v>29</v>
      </c>
      <c r="D75" s="2" t="s">
        <v>99</v>
      </c>
      <c r="E75" s="188">
        <f>(E$76-E$66)/10+E74</f>
        <v>1</v>
      </c>
      <c r="F75" s="156">
        <f t="shared" si="3"/>
        <v>0</v>
      </c>
      <c r="G75" s="156"/>
      <c r="H75" s="156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"/>
      <c r="AB75" s="3"/>
      <c r="AC75" s="158"/>
      <c r="AD75" s="158"/>
      <c r="AE75" s="158"/>
      <c r="AF75" s="158"/>
      <c r="AG75" s="158"/>
      <c r="AH75" s="158"/>
      <c r="AI75" s="158"/>
      <c r="AJ75" s="158"/>
      <c r="AK75" s="158"/>
      <c r="AL75" s="158"/>
      <c r="AM75" s="158"/>
      <c r="AN75" s="158"/>
      <c r="AO75" s="158"/>
      <c r="AP75" s="158"/>
      <c r="AQ75" s="158"/>
      <c r="AR75" s="158"/>
      <c r="AS75" s="158"/>
      <c r="AT75" s="158"/>
      <c r="AU75" s="158"/>
      <c r="AV75" s="158"/>
      <c r="AW75" s="158"/>
      <c r="AX75" s="158"/>
      <c r="AY75" s="158"/>
      <c r="AZ75" s="158"/>
      <c r="BA75" s="158"/>
      <c r="BB75" s="158"/>
      <c r="BC75" s="158"/>
      <c r="BD75" s="158"/>
      <c r="BE75" s="158"/>
      <c r="BF75" s="158"/>
      <c r="BG75" s="158"/>
      <c r="BH75" s="158"/>
      <c r="BI75" s="158"/>
      <c r="BJ75" s="158"/>
      <c r="BK75" s="158"/>
      <c r="BL75" s="158"/>
      <c r="BM75" s="158"/>
      <c r="BN75" s="158"/>
      <c r="BO75" s="158"/>
      <c r="BP75" s="158"/>
      <c r="BQ75" s="158"/>
      <c r="BR75" s="158"/>
      <c r="BS75" s="158"/>
      <c r="BT75" s="158"/>
      <c r="BU75" s="158"/>
    </row>
    <row r="76" spans="1:73" x14ac:dyDescent="0.15">
      <c r="A76" s="1"/>
      <c r="B76" s="20" t="s">
        <v>189</v>
      </c>
      <c r="C76" s="2">
        <v>30</v>
      </c>
      <c r="D76" s="2" t="s">
        <v>99</v>
      </c>
      <c r="E76" s="188">
        <f>(1+Input!$G$54)</f>
        <v>1</v>
      </c>
      <c r="F76" s="156">
        <f t="shared" si="3"/>
        <v>0</v>
      </c>
      <c r="G76" s="156"/>
      <c r="H76" s="156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  <c r="AA76" s="1"/>
      <c r="AB76" s="3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8"/>
      <c r="BH76" s="158"/>
      <c r="BI76" s="158"/>
      <c r="BJ76" s="158"/>
      <c r="BK76" s="158"/>
      <c r="BL76" s="158"/>
      <c r="BM76" s="158"/>
      <c r="BN76" s="158"/>
      <c r="BO76" s="158"/>
      <c r="BP76" s="158"/>
      <c r="BQ76" s="158"/>
      <c r="BR76" s="158"/>
      <c r="BS76" s="158"/>
      <c r="BT76" s="158"/>
      <c r="BU76" s="158"/>
    </row>
    <row r="77" spans="1:73" x14ac:dyDescent="0.15">
      <c r="A77" s="1"/>
      <c r="B77" s="1"/>
      <c r="C77" s="2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3"/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158"/>
      <c r="AO77" s="158"/>
      <c r="AP77" s="158"/>
      <c r="AQ77" s="158"/>
      <c r="AR77" s="158"/>
      <c r="AS77" s="158"/>
      <c r="AT77" s="158"/>
      <c r="AU77" s="158"/>
      <c r="AV77" s="158"/>
      <c r="AW77" s="158"/>
      <c r="AX77" s="158"/>
      <c r="AY77" s="158"/>
      <c r="AZ77" s="158"/>
      <c r="BA77" s="158"/>
      <c r="BB77" s="158"/>
      <c r="BC77" s="158"/>
      <c r="BD77" s="158"/>
      <c r="BE77" s="158"/>
      <c r="BF77" s="158"/>
      <c r="BG77" s="158"/>
      <c r="BH77" s="158"/>
      <c r="BI77" s="158"/>
      <c r="BJ77" s="158"/>
      <c r="BK77" s="158"/>
      <c r="BL77" s="158"/>
      <c r="BM77" s="158"/>
      <c r="BN77" s="158"/>
      <c r="BO77" s="158"/>
      <c r="BP77" s="158"/>
      <c r="BQ77" s="158"/>
      <c r="BR77" s="158"/>
      <c r="BS77" s="158"/>
      <c r="BT77" s="158"/>
      <c r="BU77" s="158"/>
    </row>
    <row r="78" spans="1:73" x14ac:dyDescent="0.15">
      <c r="A78" s="1"/>
      <c r="B78" s="170" t="s">
        <v>161</v>
      </c>
      <c r="C78" s="171"/>
      <c r="D78" s="171"/>
      <c r="E78" s="172"/>
      <c r="F78" s="168"/>
      <c r="G78" s="168"/>
      <c r="H78" s="172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"/>
      <c r="AB78" s="3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9"/>
      <c r="BB78" s="159"/>
      <c r="BC78" s="159"/>
      <c r="BD78" s="159"/>
      <c r="BE78" s="159"/>
      <c r="BF78" s="158"/>
      <c r="BG78" s="158"/>
      <c r="BH78" s="158"/>
      <c r="BI78" s="158"/>
      <c r="BJ78" s="158"/>
      <c r="BK78" s="158"/>
      <c r="BL78" s="158"/>
      <c r="BM78" s="158"/>
      <c r="BN78" s="158"/>
      <c r="BO78" s="158"/>
      <c r="BP78" s="158"/>
      <c r="BQ78" s="158"/>
      <c r="BR78" s="158"/>
      <c r="BS78" s="158"/>
      <c r="BT78" s="158"/>
      <c r="BU78" s="158"/>
    </row>
    <row r="79" spans="1:73" x14ac:dyDescent="0.15">
      <c r="A79" s="1"/>
      <c r="B79" s="1"/>
      <c r="C79" s="2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3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158"/>
      <c r="BN79" s="158"/>
      <c r="BO79" s="158"/>
      <c r="BP79" s="158"/>
      <c r="BQ79" s="158"/>
      <c r="BR79" s="158"/>
      <c r="BS79" s="158"/>
      <c r="BT79" s="158"/>
      <c r="BU79" s="158"/>
    </row>
    <row r="80" spans="1:73" ht="12.75" x14ac:dyDescent="0.15">
      <c r="A80" s="1"/>
      <c r="B80" s="1" t="s">
        <v>192</v>
      </c>
      <c r="C80" s="21"/>
      <c r="D80" s="21"/>
      <c r="E80" s="22"/>
      <c r="F80" s="153" t="s">
        <v>11</v>
      </c>
      <c r="G80" s="153"/>
      <c r="H80" s="22"/>
      <c r="I80" s="22"/>
      <c r="J80" s="22"/>
      <c r="K80" s="22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3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9"/>
      <c r="BB80" s="159"/>
      <c r="BC80" s="159"/>
      <c r="BD80" s="159"/>
      <c r="BE80" s="159"/>
      <c r="BF80" s="158"/>
      <c r="BG80" s="158"/>
      <c r="BH80" s="158"/>
      <c r="BI80" s="158"/>
      <c r="BJ80" s="158"/>
      <c r="BK80" s="158"/>
      <c r="BL80" s="158"/>
      <c r="BM80" s="158"/>
      <c r="BN80" s="158"/>
      <c r="BO80" s="158"/>
      <c r="BP80" s="158"/>
      <c r="BQ80" s="158"/>
      <c r="BR80" s="158"/>
      <c r="BS80" s="158"/>
      <c r="BT80" s="158"/>
      <c r="BU80" s="158"/>
    </row>
    <row r="81" spans="1:73" x14ac:dyDescent="0.15">
      <c r="A81" s="1"/>
      <c r="B81" s="20" t="s">
        <v>187</v>
      </c>
      <c r="C81" s="2">
        <v>0</v>
      </c>
      <c r="D81" s="2"/>
      <c r="E81" s="161"/>
      <c r="F81" s="169">
        <f>SUM(G81:Z81)</f>
        <v>2</v>
      </c>
      <c r="G81" s="161">
        <f>Input!$D$58*Input!D$26/1000</f>
        <v>0</v>
      </c>
      <c r="H81" s="161">
        <f>Input!$D$58*Input!E$26/1000</f>
        <v>1</v>
      </c>
      <c r="I81" s="161">
        <f>Input!$D$58*Input!F$26/1000</f>
        <v>1</v>
      </c>
      <c r="J81" s="161">
        <f>Input!$D$58*Input!G$26/1000</f>
        <v>0</v>
      </c>
      <c r="K81" s="161">
        <f>Input!$D$58*Input!H$26/1000</f>
        <v>0</v>
      </c>
      <c r="L81" s="161">
        <f>Input!$D$58*Input!I$26/1000</f>
        <v>0</v>
      </c>
      <c r="M81" s="161">
        <f>Input!$D$58*Input!J$26/1000</f>
        <v>0</v>
      </c>
      <c r="N81" s="161">
        <f>Input!$D$58*Input!K$26/1000</f>
        <v>0</v>
      </c>
      <c r="O81" s="161">
        <f>Input!$D$58*Input!L$26/1000</f>
        <v>0</v>
      </c>
      <c r="P81" s="161">
        <f>Input!$D$58*Input!M$26/1000</f>
        <v>0</v>
      </c>
      <c r="Q81" s="161">
        <f>Input!$D$58*Input!N$26/1000</f>
        <v>0</v>
      </c>
      <c r="R81" s="161">
        <f>Input!$D$58*Input!O$26/1000</f>
        <v>0</v>
      </c>
      <c r="S81" s="161">
        <f>Input!$D$58*Input!P$26/1000</f>
        <v>0</v>
      </c>
      <c r="T81" s="161">
        <f>Input!$D$58*Input!Q$26/1000</f>
        <v>0</v>
      </c>
      <c r="U81" s="161">
        <f>Input!$D$58*Input!R$26/1000</f>
        <v>0</v>
      </c>
      <c r="V81" s="161">
        <f>Input!$D$58*Input!S$26/1000</f>
        <v>0</v>
      </c>
      <c r="W81" s="161">
        <f>Input!$D$58*Input!T$26/1000</f>
        <v>0</v>
      </c>
      <c r="X81" s="161">
        <f>Input!$D$58*Input!U$26/1000</f>
        <v>0</v>
      </c>
      <c r="Y81" s="161">
        <f>Input!$D$58*Input!V$26/1000</f>
        <v>0</v>
      </c>
      <c r="Z81" s="161">
        <f>Input!$D$58*Input!W$26/1000</f>
        <v>0</v>
      </c>
      <c r="AA81" s="1"/>
      <c r="AB81" s="3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9"/>
      <c r="BB81" s="159"/>
      <c r="BC81" s="159"/>
      <c r="BD81" s="159"/>
      <c r="BE81" s="159"/>
      <c r="BF81" s="158"/>
      <c r="BG81" s="158"/>
      <c r="BH81" s="158"/>
      <c r="BI81" s="158"/>
      <c r="BJ81" s="158"/>
      <c r="BK81" s="158"/>
      <c r="BL81" s="158"/>
      <c r="BM81" s="158"/>
      <c r="BN81" s="158"/>
      <c r="BO81" s="158"/>
      <c r="BP81" s="158"/>
      <c r="BQ81" s="158"/>
      <c r="BR81" s="158"/>
      <c r="BS81" s="158"/>
      <c r="BT81" s="158"/>
      <c r="BU81" s="158"/>
    </row>
    <row r="82" spans="1:73" x14ac:dyDescent="0.15">
      <c r="A82" s="1"/>
      <c r="B82" s="20"/>
      <c r="C82" s="2">
        <f>C81+1</f>
        <v>1</v>
      </c>
      <c r="D82" s="2"/>
      <c r="E82" s="161"/>
      <c r="F82" s="169">
        <f t="shared" ref="F82:F111" si="8">SUM(G82:Z82)</f>
        <v>2.1</v>
      </c>
      <c r="G82" s="161">
        <f>(G$91-G$81)/10+G81</f>
        <v>0</v>
      </c>
      <c r="H82" s="161">
        <f>(H$91-H$81)/10+H81</f>
        <v>1.05</v>
      </c>
      <c r="I82" s="161">
        <f>(I$91-I$81)/10+I81</f>
        <v>1.05</v>
      </c>
      <c r="J82" s="161">
        <f t="shared" ref="J82:K90" si="9">(J$91-J$81)/10+J81</f>
        <v>0</v>
      </c>
      <c r="K82" s="161">
        <f t="shared" si="9"/>
        <v>0</v>
      </c>
      <c r="L82" s="161">
        <f t="shared" ref="L82:Z82" si="10">(L$91-L$81)/10+L81</f>
        <v>0</v>
      </c>
      <c r="M82" s="161">
        <f t="shared" si="10"/>
        <v>0</v>
      </c>
      <c r="N82" s="161">
        <f t="shared" si="10"/>
        <v>0</v>
      </c>
      <c r="O82" s="161">
        <f t="shared" si="10"/>
        <v>0</v>
      </c>
      <c r="P82" s="161">
        <f t="shared" si="10"/>
        <v>0</v>
      </c>
      <c r="Q82" s="161">
        <f t="shared" si="10"/>
        <v>0</v>
      </c>
      <c r="R82" s="161">
        <f t="shared" si="10"/>
        <v>0</v>
      </c>
      <c r="S82" s="161">
        <f t="shared" si="10"/>
        <v>0</v>
      </c>
      <c r="T82" s="161">
        <f t="shared" si="10"/>
        <v>0</v>
      </c>
      <c r="U82" s="161">
        <f t="shared" si="10"/>
        <v>0</v>
      </c>
      <c r="V82" s="161">
        <f t="shared" si="10"/>
        <v>0</v>
      </c>
      <c r="W82" s="161">
        <f t="shared" si="10"/>
        <v>0</v>
      </c>
      <c r="X82" s="161">
        <f t="shared" si="10"/>
        <v>0</v>
      </c>
      <c r="Y82" s="161">
        <f t="shared" si="10"/>
        <v>0</v>
      </c>
      <c r="Z82" s="161">
        <f t="shared" si="10"/>
        <v>0</v>
      </c>
      <c r="AA82" s="1"/>
      <c r="AB82" s="3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9"/>
      <c r="BB82" s="159"/>
      <c r="BC82" s="159"/>
      <c r="BD82" s="159"/>
      <c r="BE82" s="159"/>
      <c r="BF82" s="158"/>
      <c r="BG82" s="158"/>
      <c r="BH82" s="158"/>
      <c r="BI82" s="158"/>
      <c r="BJ82" s="158"/>
      <c r="BK82" s="158"/>
      <c r="BL82" s="158"/>
      <c r="BM82" s="158"/>
      <c r="BN82" s="158"/>
      <c r="BO82" s="158"/>
      <c r="BP82" s="158"/>
      <c r="BQ82" s="158"/>
      <c r="BR82" s="158"/>
      <c r="BS82" s="158"/>
      <c r="BT82" s="158"/>
      <c r="BU82" s="158"/>
    </row>
    <row r="83" spans="1:73" x14ac:dyDescent="0.15">
      <c r="A83" s="1"/>
      <c r="B83" s="20"/>
      <c r="C83" s="2">
        <f t="shared" ref="C83:C110" si="11">C82+1</f>
        <v>2</v>
      </c>
      <c r="D83" s="2"/>
      <c r="E83" s="161"/>
      <c r="F83" s="169">
        <f t="shared" si="8"/>
        <v>2.2000000000000002</v>
      </c>
      <c r="G83" s="161">
        <f t="shared" ref="G83" si="12">(G$91-G$81)/10+G82</f>
        <v>0</v>
      </c>
      <c r="H83" s="161">
        <f t="shared" ref="H83:I90" si="13">(H$91-H$81)/10+H82</f>
        <v>1.1000000000000001</v>
      </c>
      <c r="I83" s="161">
        <f t="shared" si="13"/>
        <v>1.1000000000000001</v>
      </c>
      <c r="J83" s="161">
        <f t="shared" si="9"/>
        <v>0</v>
      </c>
      <c r="K83" s="161">
        <f t="shared" si="9"/>
        <v>0</v>
      </c>
      <c r="L83" s="161">
        <f t="shared" ref="L83:Z83" si="14">(L$91-L$81)/10+L82</f>
        <v>0</v>
      </c>
      <c r="M83" s="161">
        <f t="shared" si="14"/>
        <v>0</v>
      </c>
      <c r="N83" s="161">
        <f t="shared" si="14"/>
        <v>0</v>
      </c>
      <c r="O83" s="161">
        <f t="shared" si="14"/>
        <v>0</v>
      </c>
      <c r="P83" s="161">
        <f t="shared" si="14"/>
        <v>0</v>
      </c>
      <c r="Q83" s="161">
        <f t="shared" si="14"/>
        <v>0</v>
      </c>
      <c r="R83" s="161">
        <f t="shared" si="14"/>
        <v>0</v>
      </c>
      <c r="S83" s="161">
        <f t="shared" si="14"/>
        <v>0</v>
      </c>
      <c r="T83" s="161">
        <f t="shared" si="14"/>
        <v>0</v>
      </c>
      <c r="U83" s="161">
        <f t="shared" si="14"/>
        <v>0</v>
      </c>
      <c r="V83" s="161">
        <f t="shared" si="14"/>
        <v>0</v>
      </c>
      <c r="W83" s="161">
        <f t="shared" si="14"/>
        <v>0</v>
      </c>
      <c r="X83" s="161">
        <f t="shared" si="14"/>
        <v>0</v>
      </c>
      <c r="Y83" s="161">
        <f t="shared" si="14"/>
        <v>0</v>
      </c>
      <c r="Z83" s="161">
        <f t="shared" si="14"/>
        <v>0</v>
      </c>
      <c r="AA83" s="1"/>
      <c r="AB83" s="3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9"/>
      <c r="BB83" s="159"/>
      <c r="BC83" s="159"/>
      <c r="BD83" s="159"/>
      <c r="BE83" s="159"/>
      <c r="BF83" s="158"/>
      <c r="BG83" s="158"/>
      <c r="BH83" s="158"/>
      <c r="BI83" s="158"/>
      <c r="BJ83" s="158"/>
      <c r="BK83" s="158"/>
      <c r="BL83" s="158"/>
      <c r="BM83" s="158"/>
      <c r="BN83" s="158"/>
      <c r="BO83" s="158"/>
      <c r="BP83" s="158"/>
      <c r="BQ83" s="158"/>
      <c r="BR83" s="158"/>
      <c r="BS83" s="158"/>
      <c r="BT83" s="158"/>
      <c r="BU83" s="158"/>
    </row>
    <row r="84" spans="1:73" x14ac:dyDescent="0.15">
      <c r="A84" s="1"/>
      <c r="B84" s="20"/>
      <c r="C84" s="2">
        <f t="shared" si="11"/>
        <v>3</v>
      </c>
      <c r="D84" s="2"/>
      <c r="E84" s="161"/>
      <c r="F84" s="169">
        <f t="shared" si="8"/>
        <v>2.3000000000000003</v>
      </c>
      <c r="G84" s="161">
        <f t="shared" ref="G84" si="15">(G$91-G$81)/10+G83</f>
        <v>0</v>
      </c>
      <c r="H84" s="161">
        <f t="shared" si="13"/>
        <v>1.1500000000000001</v>
      </c>
      <c r="I84" s="161">
        <f t="shared" si="13"/>
        <v>1.1500000000000001</v>
      </c>
      <c r="J84" s="161">
        <f t="shared" si="9"/>
        <v>0</v>
      </c>
      <c r="K84" s="161">
        <f t="shared" si="9"/>
        <v>0</v>
      </c>
      <c r="L84" s="161">
        <f t="shared" ref="L84:Z84" si="16">(L$91-L$81)/10+L83</f>
        <v>0</v>
      </c>
      <c r="M84" s="161">
        <f t="shared" si="16"/>
        <v>0</v>
      </c>
      <c r="N84" s="161">
        <f t="shared" si="16"/>
        <v>0</v>
      </c>
      <c r="O84" s="161">
        <f t="shared" si="16"/>
        <v>0</v>
      </c>
      <c r="P84" s="161">
        <f t="shared" si="16"/>
        <v>0</v>
      </c>
      <c r="Q84" s="161">
        <f t="shared" si="16"/>
        <v>0</v>
      </c>
      <c r="R84" s="161">
        <f t="shared" si="16"/>
        <v>0</v>
      </c>
      <c r="S84" s="161">
        <f t="shared" si="16"/>
        <v>0</v>
      </c>
      <c r="T84" s="161">
        <f t="shared" si="16"/>
        <v>0</v>
      </c>
      <c r="U84" s="161">
        <f t="shared" si="16"/>
        <v>0</v>
      </c>
      <c r="V84" s="161">
        <f t="shared" si="16"/>
        <v>0</v>
      </c>
      <c r="W84" s="161">
        <f t="shared" si="16"/>
        <v>0</v>
      </c>
      <c r="X84" s="161">
        <f t="shared" si="16"/>
        <v>0</v>
      </c>
      <c r="Y84" s="161">
        <f t="shared" si="16"/>
        <v>0</v>
      </c>
      <c r="Z84" s="161">
        <f t="shared" si="16"/>
        <v>0</v>
      </c>
      <c r="AA84" s="1"/>
      <c r="AB84" s="3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9"/>
      <c r="BB84" s="159"/>
      <c r="BC84" s="159"/>
      <c r="BD84" s="159"/>
      <c r="BE84" s="159"/>
      <c r="BF84" s="158"/>
      <c r="BG84" s="158"/>
      <c r="BH84" s="158"/>
      <c r="BI84" s="158"/>
      <c r="BJ84" s="158"/>
      <c r="BK84" s="158"/>
      <c r="BL84" s="158"/>
      <c r="BM84" s="158"/>
      <c r="BN84" s="158"/>
      <c r="BO84" s="158"/>
      <c r="BP84" s="158"/>
      <c r="BQ84" s="158"/>
      <c r="BR84" s="158"/>
      <c r="BS84" s="158"/>
      <c r="BT84" s="158"/>
      <c r="BU84" s="158"/>
    </row>
    <row r="85" spans="1:73" x14ac:dyDescent="0.15">
      <c r="A85" s="1"/>
      <c r="B85" s="20"/>
      <c r="C85" s="2">
        <f t="shared" si="11"/>
        <v>4</v>
      </c>
      <c r="D85" s="2"/>
      <c r="E85" s="161"/>
      <c r="F85" s="169">
        <f t="shared" si="8"/>
        <v>2.4000000000000004</v>
      </c>
      <c r="G85" s="161">
        <f t="shared" ref="G85" si="17">(G$91-G$81)/10+G84</f>
        <v>0</v>
      </c>
      <c r="H85" s="161">
        <f t="shared" si="13"/>
        <v>1.2000000000000002</v>
      </c>
      <c r="I85" s="161">
        <f t="shared" si="13"/>
        <v>1.2000000000000002</v>
      </c>
      <c r="J85" s="161">
        <f t="shared" si="9"/>
        <v>0</v>
      </c>
      <c r="K85" s="161">
        <f t="shared" si="9"/>
        <v>0</v>
      </c>
      <c r="L85" s="161">
        <f t="shared" ref="L85:Z85" si="18">(L$91-L$81)/10+L84</f>
        <v>0</v>
      </c>
      <c r="M85" s="161">
        <f t="shared" si="18"/>
        <v>0</v>
      </c>
      <c r="N85" s="161">
        <f t="shared" si="18"/>
        <v>0</v>
      </c>
      <c r="O85" s="161">
        <f t="shared" si="18"/>
        <v>0</v>
      </c>
      <c r="P85" s="161">
        <f t="shared" si="18"/>
        <v>0</v>
      </c>
      <c r="Q85" s="161">
        <f t="shared" si="18"/>
        <v>0</v>
      </c>
      <c r="R85" s="161">
        <f t="shared" si="18"/>
        <v>0</v>
      </c>
      <c r="S85" s="161">
        <f t="shared" si="18"/>
        <v>0</v>
      </c>
      <c r="T85" s="161">
        <f t="shared" si="18"/>
        <v>0</v>
      </c>
      <c r="U85" s="161">
        <f t="shared" si="18"/>
        <v>0</v>
      </c>
      <c r="V85" s="161">
        <f t="shared" si="18"/>
        <v>0</v>
      </c>
      <c r="W85" s="161">
        <f t="shared" si="18"/>
        <v>0</v>
      </c>
      <c r="X85" s="161">
        <f t="shared" si="18"/>
        <v>0</v>
      </c>
      <c r="Y85" s="161">
        <f t="shared" si="18"/>
        <v>0</v>
      </c>
      <c r="Z85" s="161">
        <f t="shared" si="18"/>
        <v>0</v>
      </c>
      <c r="AA85" s="1"/>
      <c r="AB85" s="3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9"/>
      <c r="BB85" s="159"/>
      <c r="BC85" s="159"/>
      <c r="BD85" s="159"/>
      <c r="BE85" s="159"/>
      <c r="BF85" s="158"/>
      <c r="BG85" s="158"/>
      <c r="BH85" s="158"/>
      <c r="BI85" s="158"/>
      <c r="BJ85" s="158"/>
      <c r="BK85" s="158"/>
      <c r="BL85" s="158"/>
      <c r="BM85" s="158"/>
      <c r="BN85" s="158"/>
      <c r="BO85" s="158"/>
      <c r="BP85" s="158"/>
      <c r="BQ85" s="158"/>
      <c r="BR85" s="158"/>
      <c r="BS85" s="158"/>
      <c r="BT85" s="158"/>
      <c r="BU85" s="158"/>
    </row>
    <row r="86" spans="1:73" x14ac:dyDescent="0.15">
      <c r="A86" s="1"/>
      <c r="B86" s="20"/>
      <c r="C86" s="2">
        <f t="shared" si="11"/>
        <v>5</v>
      </c>
      <c r="D86" s="2"/>
      <c r="E86" s="161"/>
      <c r="F86" s="169">
        <f t="shared" si="8"/>
        <v>2.5000000000000004</v>
      </c>
      <c r="G86" s="161">
        <f t="shared" ref="G86" si="19">(G$91-G$81)/10+G85</f>
        <v>0</v>
      </c>
      <c r="H86" s="161">
        <f t="shared" si="13"/>
        <v>1.2500000000000002</v>
      </c>
      <c r="I86" s="161">
        <f t="shared" si="13"/>
        <v>1.2500000000000002</v>
      </c>
      <c r="J86" s="161">
        <f t="shared" si="9"/>
        <v>0</v>
      </c>
      <c r="K86" s="161">
        <f t="shared" si="9"/>
        <v>0</v>
      </c>
      <c r="L86" s="161">
        <f t="shared" ref="L86:Z86" si="20">(L$91-L$81)/10+L85</f>
        <v>0</v>
      </c>
      <c r="M86" s="161">
        <f t="shared" si="20"/>
        <v>0</v>
      </c>
      <c r="N86" s="161">
        <f t="shared" si="20"/>
        <v>0</v>
      </c>
      <c r="O86" s="161">
        <f t="shared" si="20"/>
        <v>0</v>
      </c>
      <c r="P86" s="161">
        <f t="shared" si="20"/>
        <v>0</v>
      </c>
      <c r="Q86" s="161">
        <f t="shared" si="20"/>
        <v>0</v>
      </c>
      <c r="R86" s="161">
        <f t="shared" si="20"/>
        <v>0</v>
      </c>
      <c r="S86" s="161">
        <f t="shared" si="20"/>
        <v>0</v>
      </c>
      <c r="T86" s="161">
        <f t="shared" si="20"/>
        <v>0</v>
      </c>
      <c r="U86" s="161">
        <f t="shared" si="20"/>
        <v>0</v>
      </c>
      <c r="V86" s="161">
        <f t="shared" si="20"/>
        <v>0</v>
      </c>
      <c r="W86" s="161">
        <f t="shared" si="20"/>
        <v>0</v>
      </c>
      <c r="X86" s="161">
        <f t="shared" si="20"/>
        <v>0</v>
      </c>
      <c r="Y86" s="161">
        <f t="shared" si="20"/>
        <v>0</v>
      </c>
      <c r="Z86" s="161">
        <f t="shared" si="20"/>
        <v>0</v>
      </c>
      <c r="AA86" s="1"/>
      <c r="AB86" s="3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9"/>
      <c r="BB86" s="159"/>
      <c r="BC86" s="159"/>
      <c r="BD86" s="159"/>
      <c r="BE86" s="159"/>
      <c r="BF86" s="158"/>
      <c r="BG86" s="158"/>
      <c r="BH86" s="158"/>
      <c r="BI86" s="158"/>
      <c r="BJ86" s="158"/>
      <c r="BK86" s="158"/>
      <c r="BL86" s="158"/>
      <c r="BM86" s="158"/>
      <c r="BN86" s="158"/>
      <c r="BO86" s="158"/>
      <c r="BP86" s="158"/>
      <c r="BQ86" s="158"/>
      <c r="BR86" s="158"/>
      <c r="BS86" s="158"/>
      <c r="BT86" s="158"/>
      <c r="BU86" s="158"/>
    </row>
    <row r="87" spans="1:73" x14ac:dyDescent="0.15">
      <c r="A87" s="1"/>
      <c r="B87" s="20"/>
      <c r="C87" s="2">
        <f t="shared" si="11"/>
        <v>6</v>
      </c>
      <c r="D87" s="2"/>
      <c r="E87" s="161"/>
      <c r="F87" s="169">
        <f t="shared" si="8"/>
        <v>2.6000000000000005</v>
      </c>
      <c r="G87" s="161">
        <f t="shared" ref="G87" si="21">(G$91-G$81)/10+G86</f>
        <v>0</v>
      </c>
      <c r="H87" s="161">
        <f t="shared" si="13"/>
        <v>1.3000000000000003</v>
      </c>
      <c r="I87" s="161">
        <f t="shared" si="13"/>
        <v>1.3000000000000003</v>
      </c>
      <c r="J87" s="161">
        <f t="shared" si="9"/>
        <v>0</v>
      </c>
      <c r="K87" s="161">
        <f t="shared" si="9"/>
        <v>0</v>
      </c>
      <c r="L87" s="161">
        <f t="shared" ref="L87:Z87" si="22">(L$91-L$81)/10+L86</f>
        <v>0</v>
      </c>
      <c r="M87" s="161">
        <f t="shared" si="22"/>
        <v>0</v>
      </c>
      <c r="N87" s="161">
        <f t="shared" si="22"/>
        <v>0</v>
      </c>
      <c r="O87" s="161">
        <f t="shared" si="22"/>
        <v>0</v>
      </c>
      <c r="P87" s="161">
        <f t="shared" si="22"/>
        <v>0</v>
      </c>
      <c r="Q87" s="161">
        <f t="shared" si="22"/>
        <v>0</v>
      </c>
      <c r="R87" s="161">
        <f t="shared" si="22"/>
        <v>0</v>
      </c>
      <c r="S87" s="161">
        <f t="shared" si="22"/>
        <v>0</v>
      </c>
      <c r="T87" s="161">
        <f t="shared" si="22"/>
        <v>0</v>
      </c>
      <c r="U87" s="161">
        <f t="shared" si="22"/>
        <v>0</v>
      </c>
      <c r="V87" s="161">
        <f t="shared" si="22"/>
        <v>0</v>
      </c>
      <c r="W87" s="161">
        <f t="shared" si="22"/>
        <v>0</v>
      </c>
      <c r="X87" s="161">
        <f t="shared" si="22"/>
        <v>0</v>
      </c>
      <c r="Y87" s="161">
        <f t="shared" si="22"/>
        <v>0</v>
      </c>
      <c r="Z87" s="161">
        <f t="shared" si="22"/>
        <v>0</v>
      </c>
      <c r="AA87" s="1"/>
      <c r="AB87" s="3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9"/>
      <c r="BB87" s="159"/>
      <c r="BC87" s="159"/>
      <c r="BD87" s="159"/>
      <c r="BE87" s="159"/>
      <c r="BF87" s="158"/>
      <c r="BG87" s="158"/>
      <c r="BH87" s="158"/>
      <c r="BI87" s="158"/>
      <c r="BJ87" s="158"/>
      <c r="BK87" s="158"/>
      <c r="BL87" s="158"/>
      <c r="BM87" s="158"/>
      <c r="BN87" s="158"/>
      <c r="BO87" s="158"/>
      <c r="BP87" s="158"/>
      <c r="BQ87" s="158"/>
      <c r="BR87" s="158"/>
      <c r="BS87" s="158"/>
      <c r="BT87" s="158"/>
      <c r="BU87" s="158"/>
    </row>
    <row r="88" spans="1:73" x14ac:dyDescent="0.15">
      <c r="A88" s="1"/>
      <c r="B88" s="20"/>
      <c r="C88" s="2">
        <f t="shared" si="11"/>
        <v>7</v>
      </c>
      <c r="D88" s="2"/>
      <c r="E88" s="161"/>
      <c r="F88" s="169">
        <f t="shared" si="8"/>
        <v>2.7000000000000006</v>
      </c>
      <c r="G88" s="161">
        <f t="shared" ref="G88" si="23">(G$91-G$81)/10+G87</f>
        <v>0</v>
      </c>
      <c r="H88" s="161">
        <f t="shared" si="13"/>
        <v>1.3500000000000003</v>
      </c>
      <c r="I88" s="161">
        <f t="shared" si="13"/>
        <v>1.3500000000000003</v>
      </c>
      <c r="J88" s="161">
        <f t="shared" si="9"/>
        <v>0</v>
      </c>
      <c r="K88" s="161">
        <f t="shared" si="9"/>
        <v>0</v>
      </c>
      <c r="L88" s="161">
        <f t="shared" ref="L88:Z88" si="24">(L$91-L$81)/10+L87</f>
        <v>0</v>
      </c>
      <c r="M88" s="161">
        <f t="shared" si="24"/>
        <v>0</v>
      </c>
      <c r="N88" s="161">
        <f t="shared" si="24"/>
        <v>0</v>
      </c>
      <c r="O88" s="161">
        <f t="shared" si="24"/>
        <v>0</v>
      </c>
      <c r="P88" s="161">
        <f t="shared" si="24"/>
        <v>0</v>
      </c>
      <c r="Q88" s="161">
        <f t="shared" si="24"/>
        <v>0</v>
      </c>
      <c r="R88" s="161">
        <f t="shared" si="24"/>
        <v>0</v>
      </c>
      <c r="S88" s="161">
        <f t="shared" si="24"/>
        <v>0</v>
      </c>
      <c r="T88" s="161">
        <f t="shared" si="24"/>
        <v>0</v>
      </c>
      <c r="U88" s="161">
        <f t="shared" si="24"/>
        <v>0</v>
      </c>
      <c r="V88" s="161">
        <f t="shared" si="24"/>
        <v>0</v>
      </c>
      <c r="W88" s="161">
        <f t="shared" si="24"/>
        <v>0</v>
      </c>
      <c r="X88" s="161">
        <f t="shared" si="24"/>
        <v>0</v>
      </c>
      <c r="Y88" s="161">
        <f t="shared" si="24"/>
        <v>0</v>
      </c>
      <c r="Z88" s="161">
        <f t="shared" si="24"/>
        <v>0</v>
      </c>
      <c r="AA88" s="1"/>
      <c r="AB88" s="3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  <c r="AV88" s="158"/>
      <c r="AW88" s="158"/>
      <c r="AX88" s="158"/>
      <c r="AY88" s="158"/>
      <c r="AZ88" s="158"/>
      <c r="BA88" s="159"/>
      <c r="BB88" s="159"/>
      <c r="BC88" s="159"/>
      <c r="BD88" s="159"/>
      <c r="BE88" s="159"/>
      <c r="BF88" s="158"/>
      <c r="BG88" s="158"/>
      <c r="BH88" s="158"/>
      <c r="BI88" s="158"/>
      <c r="BJ88" s="158"/>
      <c r="BK88" s="158"/>
      <c r="BL88" s="158"/>
      <c r="BM88" s="158"/>
      <c r="BN88" s="158"/>
      <c r="BO88" s="158"/>
      <c r="BP88" s="158"/>
      <c r="BQ88" s="158"/>
      <c r="BR88" s="158"/>
      <c r="BS88" s="158"/>
      <c r="BT88" s="158"/>
      <c r="BU88" s="158"/>
    </row>
    <row r="89" spans="1:73" x14ac:dyDescent="0.15">
      <c r="A89" s="1"/>
      <c r="B89" s="20"/>
      <c r="C89" s="2">
        <f t="shared" si="11"/>
        <v>8</v>
      </c>
      <c r="D89" s="2"/>
      <c r="E89" s="161"/>
      <c r="F89" s="169">
        <f t="shared" si="8"/>
        <v>2.8000000000000007</v>
      </c>
      <c r="G89" s="161">
        <f t="shared" ref="G89" si="25">(G$91-G$81)/10+G88</f>
        <v>0</v>
      </c>
      <c r="H89" s="161">
        <f t="shared" si="13"/>
        <v>1.4000000000000004</v>
      </c>
      <c r="I89" s="161">
        <f t="shared" si="13"/>
        <v>1.4000000000000004</v>
      </c>
      <c r="J89" s="161">
        <f t="shared" si="9"/>
        <v>0</v>
      </c>
      <c r="K89" s="161">
        <f t="shared" si="9"/>
        <v>0</v>
      </c>
      <c r="L89" s="161">
        <f t="shared" ref="L89:Z89" si="26">(L$91-L$81)/10+L88</f>
        <v>0</v>
      </c>
      <c r="M89" s="161">
        <f t="shared" si="26"/>
        <v>0</v>
      </c>
      <c r="N89" s="161">
        <f t="shared" si="26"/>
        <v>0</v>
      </c>
      <c r="O89" s="161">
        <f t="shared" si="26"/>
        <v>0</v>
      </c>
      <c r="P89" s="161">
        <f t="shared" si="26"/>
        <v>0</v>
      </c>
      <c r="Q89" s="161">
        <f t="shared" si="26"/>
        <v>0</v>
      </c>
      <c r="R89" s="161">
        <f t="shared" si="26"/>
        <v>0</v>
      </c>
      <c r="S89" s="161">
        <f t="shared" si="26"/>
        <v>0</v>
      </c>
      <c r="T89" s="161">
        <f t="shared" si="26"/>
        <v>0</v>
      </c>
      <c r="U89" s="161">
        <f t="shared" si="26"/>
        <v>0</v>
      </c>
      <c r="V89" s="161">
        <f t="shared" si="26"/>
        <v>0</v>
      </c>
      <c r="W89" s="161">
        <f t="shared" si="26"/>
        <v>0</v>
      </c>
      <c r="X89" s="161">
        <f t="shared" si="26"/>
        <v>0</v>
      </c>
      <c r="Y89" s="161">
        <f t="shared" si="26"/>
        <v>0</v>
      </c>
      <c r="Z89" s="161">
        <f t="shared" si="26"/>
        <v>0</v>
      </c>
      <c r="AA89" s="1"/>
      <c r="AB89" s="3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9"/>
      <c r="BB89" s="159"/>
      <c r="BC89" s="159"/>
      <c r="BD89" s="159"/>
      <c r="BE89" s="159"/>
      <c r="BF89" s="158"/>
      <c r="BG89" s="158"/>
      <c r="BH89" s="158"/>
      <c r="BI89" s="158"/>
      <c r="BJ89" s="158"/>
      <c r="BK89" s="158"/>
      <c r="BL89" s="158"/>
      <c r="BM89" s="158"/>
      <c r="BN89" s="158"/>
      <c r="BO89" s="158"/>
      <c r="BP89" s="158"/>
      <c r="BQ89" s="158"/>
      <c r="BR89" s="158"/>
      <c r="BS89" s="158"/>
      <c r="BT89" s="158"/>
      <c r="BU89" s="158"/>
    </row>
    <row r="90" spans="1:73" x14ac:dyDescent="0.15">
      <c r="A90" s="1"/>
      <c r="B90" s="20"/>
      <c r="C90" s="2">
        <f t="shared" si="11"/>
        <v>9</v>
      </c>
      <c r="D90" s="2"/>
      <c r="E90" s="161"/>
      <c r="F90" s="169">
        <f t="shared" si="8"/>
        <v>2.9000000000000008</v>
      </c>
      <c r="G90" s="161">
        <f t="shared" ref="G90" si="27">(G$91-G$81)/10+G89</f>
        <v>0</v>
      </c>
      <c r="H90" s="161">
        <f t="shared" si="13"/>
        <v>1.4500000000000004</v>
      </c>
      <c r="I90" s="161">
        <f t="shared" si="13"/>
        <v>1.4500000000000004</v>
      </c>
      <c r="J90" s="161">
        <f t="shared" si="9"/>
        <v>0</v>
      </c>
      <c r="K90" s="161">
        <f t="shared" si="9"/>
        <v>0</v>
      </c>
      <c r="L90" s="161">
        <f t="shared" ref="L90:Z90" si="28">(L$91-L$81)/10+L89</f>
        <v>0</v>
      </c>
      <c r="M90" s="161">
        <f t="shared" si="28"/>
        <v>0</v>
      </c>
      <c r="N90" s="161">
        <f t="shared" si="28"/>
        <v>0</v>
      </c>
      <c r="O90" s="161">
        <f t="shared" si="28"/>
        <v>0</v>
      </c>
      <c r="P90" s="161">
        <f t="shared" si="28"/>
        <v>0</v>
      </c>
      <c r="Q90" s="161">
        <f t="shared" si="28"/>
        <v>0</v>
      </c>
      <c r="R90" s="161">
        <f t="shared" si="28"/>
        <v>0</v>
      </c>
      <c r="S90" s="161">
        <f t="shared" si="28"/>
        <v>0</v>
      </c>
      <c r="T90" s="161">
        <f t="shared" si="28"/>
        <v>0</v>
      </c>
      <c r="U90" s="161">
        <f t="shared" si="28"/>
        <v>0</v>
      </c>
      <c r="V90" s="161">
        <f t="shared" si="28"/>
        <v>0</v>
      </c>
      <c r="W90" s="161">
        <f t="shared" si="28"/>
        <v>0</v>
      </c>
      <c r="X90" s="161">
        <f t="shared" si="28"/>
        <v>0</v>
      </c>
      <c r="Y90" s="161">
        <f t="shared" si="28"/>
        <v>0</v>
      </c>
      <c r="Z90" s="161">
        <f t="shared" si="28"/>
        <v>0</v>
      </c>
      <c r="AA90" s="1"/>
      <c r="AB90" s="3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9"/>
      <c r="BB90" s="159"/>
      <c r="BC90" s="159"/>
      <c r="BD90" s="159"/>
      <c r="BE90" s="159"/>
      <c r="BF90" s="158"/>
      <c r="BG90" s="158"/>
      <c r="BH90" s="158"/>
      <c r="BI90" s="158"/>
      <c r="BJ90" s="158"/>
      <c r="BK90" s="158"/>
      <c r="BL90" s="158"/>
      <c r="BM90" s="158"/>
      <c r="BN90" s="158"/>
      <c r="BO90" s="158"/>
      <c r="BP90" s="158"/>
      <c r="BQ90" s="158"/>
      <c r="BR90" s="158"/>
      <c r="BS90" s="158"/>
      <c r="BT90" s="158"/>
      <c r="BU90" s="158"/>
    </row>
    <row r="91" spans="1:73" x14ac:dyDescent="0.15">
      <c r="A91" s="1"/>
      <c r="B91" s="20" t="s">
        <v>186</v>
      </c>
      <c r="C91" s="2">
        <v>10</v>
      </c>
      <c r="D91" s="2"/>
      <c r="E91" s="161"/>
      <c r="F91" s="169">
        <f t="shared" si="8"/>
        <v>3</v>
      </c>
      <c r="G91" s="161">
        <f>Input!$E$58*Input!D$26/1000</f>
        <v>0</v>
      </c>
      <c r="H91" s="161">
        <f>Input!$E$58*Input!E$26/1000</f>
        <v>1.5</v>
      </c>
      <c r="I91" s="161">
        <f>Input!$E$58*Input!F$26/1000</f>
        <v>1.5</v>
      </c>
      <c r="J91" s="161">
        <f>Input!$E$58*Input!G$26/1000</f>
        <v>0</v>
      </c>
      <c r="K91" s="161">
        <f>Input!$E$58*Input!H$26/1000</f>
        <v>0</v>
      </c>
      <c r="L91" s="161">
        <f>Input!$E$58*Input!I$26/1000</f>
        <v>0</v>
      </c>
      <c r="M91" s="161">
        <f>Input!$E$58*Input!J$26/1000</f>
        <v>0</v>
      </c>
      <c r="N91" s="161">
        <f>Input!$E$58*Input!K$26/1000</f>
        <v>0</v>
      </c>
      <c r="O91" s="161">
        <f>Input!$E$58*Input!L$26/1000</f>
        <v>0</v>
      </c>
      <c r="P91" s="161">
        <f>Input!$E$58*Input!M$26/1000</f>
        <v>0</v>
      </c>
      <c r="Q91" s="161">
        <f>Input!$E$58*Input!N$26/1000</f>
        <v>0</v>
      </c>
      <c r="R91" s="161">
        <f>Input!$E$58*Input!O$26/1000</f>
        <v>0</v>
      </c>
      <c r="S91" s="161">
        <f>Input!$E$58*Input!P$26/1000</f>
        <v>0</v>
      </c>
      <c r="T91" s="161">
        <f>Input!$E$58*Input!Q$26/1000</f>
        <v>0</v>
      </c>
      <c r="U91" s="161">
        <f>Input!$E$58*Input!R$26/1000</f>
        <v>0</v>
      </c>
      <c r="V91" s="161">
        <f>Input!$E$58*Input!S$26/1000</f>
        <v>0</v>
      </c>
      <c r="W91" s="161">
        <f>Input!$E$58*Input!T$26/1000</f>
        <v>0</v>
      </c>
      <c r="X91" s="161">
        <f>Input!$E$58*Input!U$26/1000</f>
        <v>0</v>
      </c>
      <c r="Y91" s="161">
        <f>Input!$E$58*Input!V$26/1000</f>
        <v>0</v>
      </c>
      <c r="Z91" s="161">
        <f>Input!$E$58*Input!W$26/1000</f>
        <v>0</v>
      </c>
      <c r="AA91" s="1"/>
      <c r="AB91" s="3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9"/>
      <c r="BB91" s="159"/>
      <c r="BC91" s="159"/>
      <c r="BD91" s="159"/>
      <c r="BE91" s="159"/>
      <c r="BF91" s="158"/>
      <c r="BG91" s="158"/>
      <c r="BH91" s="158"/>
      <c r="BI91" s="158"/>
      <c r="BJ91" s="158"/>
      <c r="BK91" s="158"/>
      <c r="BL91" s="158"/>
      <c r="BM91" s="158"/>
      <c r="BN91" s="158"/>
      <c r="BO91" s="158"/>
      <c r="BP91" s="158"/>
      <c r="BQ91" s="158"/>
      <c r="BR91" s="158"/>
      <c r="BS91" s="158"/>
      <c r="BT91" s="158"/>
      <c r="BU91" s="158"/>
    </row>
    <row r="92" spans="1:73" x14ac:dyDescent="0.15">
      <c r="A92" s="1"/>
      <c r="B92" s="20"/>
      <c r="C92" s="2">
        <f t="shared" si="11"/>
        <v>11</v>
      </c>
      <c r="D92" s="2"/>
      <c r="E92" s="161"/>
      <c r="F92" s="169">
        <f t="shared" si="8"/>
        <v>3.1</v>
      </c>
      <c r="G92" s="161">
        <f>(G$101-G$91)/10+G91</f>
        <v>0</v>
      </c>
      <c r="H92" s="161">
        <f>(H$101-H$91)/10+H91</f>
        <v>1.55</v>
      </c>
      <c r="I92" s="161">
        <f t="shared" ref="I92:K100" si="29">(I$101-I$91)/10+I91</f>
        <v>1.55</v>
      </c>
      <c r="J92" s="161">
        <f t="shared" si="29"/>
        <v>0</v>
      </c>
      <c r="K92" s="161">
        <f t="shared" si="29"/>
        <v>0</v>
      </c>
      <c r="L92" s="161">
        <f t="shared" ref="L92:Z92" si="30">(L$101-L$91)/10+L91</f>
        <v>0</v>
      </c>
      <c r="M92" s="161">
        <f t="shared" si="30"/>
        <v>0</v>
      </c>
      <c r="N92" s="161">
        <f t="shared" si="30"/>
        <v>0</v>
      </c>
      <c r="O92" s="161">
        <f t="shared" si="30"/>
        <v>0</v>
      </c>
      <c r="P92" s="161">
        <f t="shared" si="30"/>
        <v>0</v>
      </c>
      <c r="Q92" s="161">
        <f t="shared" si="30"/>
        <v>0</v>
      </c>
      <c r="R92" s="161">
        <f t="shared" si="30"/>
        <v>0</v>
      </c>
      <c r="S92" s="161">
        <f t="shared" si="30"/>
        <v>0</v>
      </c>
      <c r="T92" s="161">
        <f t="shared" si="30"/>
        <v>0</v>
      </c>
      <c r="U92" s="161">
        <f t="shared" si="30"/>
        <v>0</v>
      </c>
      <c r="V92" s="161">
        <f t="shared" si="30"/>
        <v>0</v>
      </c>
      <c r="W92" s="161">
        <f t="shared" si="30"/>
        <v>0</v>
      </c>
      <c r="X92" s="161">
        <f t="shared" si="30"/>
        <v>0</v>
      </c>
      <c r="Y92" s="161">
        <f t="shared" si="30"/>
        <v>0</v>
      </c>
      <c r="Z92" s="161">
        <f t="shared" si="30"/>
        <v>0</v>
      </c>
      <c r="AA92" s="1"/>
      <c r="AB92" s="3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9"/>
      <c r="BB92" s="159"/>
      <c r="BC92" s="159"/>
      <c r="BD92" s="159"/>
      <c r="BE92" s="159"/>
      <c r="BF92" s="158"/>
      <c r="BG92" s="158"/>
      <c r="BH92" s="158"/>
      <c r="BI92" s="158"/>
      <c r="BJ92" s="158"/>
      <c r="BK92" s="158"/>
      <c r="BL92" s="158"/>
      <c r="BM92" s="158"/>
      <c r="BN92" s="158"/>
      <c r="BO92" s="158"/>
      <c r="BP92" s="158"/>
      <c r="BQ92" s="158"/>
      <c r="BR92" s="158"/>
      <c r="BS92" s="158"/>
      <c r="BT92" s="158"/>
      <c r="BU92" s="158"/>
    </row>
    <row r="93" spans="1:73" x14ac:dyDescent="0.15">
      <c r="A93" s="1"/>
      <c r="B93" s="20"/>
      <c r="C93" s="2">
        <f t="shared" si="11"/>
        <v>12</v>
      </c>
      <c r="D93" s="2"/>
      <c r="E93" s="161"/>
      <c r="F93" s="169">
        <f t="shared" si="8"/>
        <v>3.2</v>
      </c>
      <c r="G93" s="161">
        <f t="shared" ref="G93:H100" si="31">(G$101-G$91)/10+G92</f>
        <v>0</v>
      </c>
      <c r="H93" s="161">
        <f t="shared" si="31"/>
        <v>1.6</v>
      </c>
      <c r="I93" s="161">
        <f t="shared" si="29"/>
        <v>1.6</v>
      </c>
      <c r="J93" s="161">
        <f t="shared" si="29"/>
        <v>0</v>
      </c>
      <c r="K93" s="161">
        <f t="shared" si="29"/>
        <v>0</v>
      </c>
      <c r="L93" s="161">
        <f t="shared" ref="L93:Z93" si="32">(L$101-L$91)/10+L92</f>
        <v>0</v>
      </c>
      <c r="M93" s="161">
        <f t="shared" si="32"/>
        <v>0</v>
      </c>
      <c r="N93" s="161">
        <f t="shared" si="32"/>
        <v>0</v>
      </c>
      <c r="O93" s="161">
        <f t="shared" si="32"/>
        <v>0</v>
      </c>
      <c r="P93" s="161">
        <f t="shared" si="32"/>
        <v>0</v>
      </c>
      <c r="Q93" s="161">
        <f t="shared" si="32"/>
        <v>0</v>
      </c>
      <c r="R93" s="161">
        <f t="shared" si="32"/>
        <v>0</v>
      </c>
      <c r="S93" s="161">
        <f t="shared" si="32"/>
        <v>0</v>
      </c>
      <c r="T93" s="161">
        <f t="shared" si="32"/>
        <v>0</v>
      </c>
      <c r="U93" s="161">
        <f t="shared" si="32"/>
        <v>0</v>
      </c>
      <c r="V93" s="161">
        <f t="shared" si="32"/>
        <v>0</v>
      </c>
      <c r="W93" s="161">
        <f t="shared" si="32"/>
        <v>0</v>
      </c>
      <c r="X93" s="161">
        <f t="shared" si="32"/>
        <v>0</v>
      </c>
      <c r="Y93" s="161">
        <f t="shared" si="32"/>
        <v>0</v>
      </c>
      <c r="Z93" s="161">
        <f t="shared" si="32"/>
        <v>0</v>
      </c>
      <c r="AA93" s="1"/>
      <c r="AB93" s="3"/>
      <c r="AC93" s="158"/>
      <c r="AD93" s="158"/>
      <c r="AE93" s="158"/>
      <c r="AF93" s="158"/>
      <c r="AG93" s="158"/>
      <c r="AH93" s="158"/>
      <c r="AI93" s="158"/>
      <c r="AJ93" s="158"/>
      <c r="AK93" s="158"/>
      <c r="AL93" s="158"/>
      <c r="AM93" s="158"/>
      <c r="AN93" s="158"/>
      <c r="AO93" s="158"/>
      <c r="AP93" s="158"/>
      <c r="AQ93" s="158"/>
      <c r="AR93" s="158"/>
      <c r="AS93" s="158"/>
      <c r="AT93" s="158"/>
      <c r="AU93" s="158"/>
      <c r="AV93" s="158"/>
      <c r="AW93" s="158"/>
      <c r="AX93" s="158"/>
      <c r="AY93" s="158"/>
      <c r="AZ93" s="158"/>
      <c r="BA93" s="159"/>
      <c r="BB93" s="159"/>
      <c r="BC93" s="159"/>
      <c r="BD93" s="159"/>
      <c r="BE93" s="159"/>
      <c r="BF93" s="158"/>
      <c r="BG93" s="158"/>
      <c r="BH93" s="158"/>
      <c r="BI93" s="158"/>
      <c r="BJ93" s="158"/>
      <c r="BK93" s="158"/>
      <c r="BL93" s="158"/>
      <c r="BM93" s="158"/>
      <c r="BN93" s="158"/>
      <c r="BO93" s="158"/>
      <c r="BP93" s="158"/>
      <c r="BQ93" s="158"/>
      <c r="BR93" s="158"/>
      <c r="BS93" s="158"/>
      <c r="BT93" s="158"/>
      <c r="BU93" s="158"/>
    </row>
    <row r="94" spans="1:73" x14ac:dyDescent="0.15">
      <c r="A94" s="1"/>
      <c r="B94" s="20"/>
      <c r="C94" s="2">
        <f t="shared" si="11"/>
        <v>13</v>
      </c>
      <c r="D94" s="2"/>
      <c r="E94" s="161"/>
      <c r="F94" s="169">
        <f t="shared" si="8"/>
        <v>3.3000000000000003</v>
      </c>
      <c r="G94" s="161">
        <f t="shared" si="31"/>
        <v>0</v>
      </c>
      <c r="H94" s="161">
        <f t="shared" si="31"/>
        <v>1.6500000000000001</v>
      </c>
      <c r="I94" s="161">
        <f t="shared" si="29"/>
        <v>1.6500000000000001</v>
      </c>
      <c r="J94" s="161">
        <f t="shared" si="29"/>
        <v>0</v>
      </c>
      <c r="K94" s="161">
        <f t="shared" si="29"/>
        <v>0</v>
      </c>
      <c r="L94" s="161">
        <f t="shared" ref="L94:Z94" si="33">(L$101-L$91)/10+L93</f>
        <v>0</v>
      </c>
      <c r="M94" s="161">
        <f t="shared" si="33"/>
        <v>0</v>
      </c>
      <c r="N94" s="161">
        <f t="shared" si="33"/>
        <v>0</v>
      </c>
      <c r="O94" s="161">
        <f t="shared" si="33"/>
        <v>0</v>
      </c>
      <c r="P94" s="161">
        <f t="shared" si="33"/>
        <v>0</v>
      </c>
      <c r="Q94" s="161">
        <f t="shared" si="33"/>
        <v>0</v>
      </c>
      <c r="R94" s="161">
        <f t="shared" si="33"/>
        <v>0</v>
      </c>
      <c r="S94" s="161">
        <f t="shared" si="33"/>
        <v>0</v>
      </c>
      <c r="T94" s="161">
        <f t="shared" si="33"/>
        <v>0</v>
      </c>
      <c r="U94" s="161">
        <f t="shared" si="33"/>
        <v>0</v>
      </c>
      <c r="V94" s="161">
        <f t="shared" si="33"/>
        <v>0</v>
      </c>
      <c r="W94" s="161">
        <f t="shared" si="33"/>
        <v>0</v>
      </c>
      <c r="X94" s="161">
        <f t="shared" si="33"/>
        <v>0</v>
      </c>
      <c r="Y94" s="161">
        <f t="shared" si="33"/>
        <v>0</v>
      </c>
      <c r="Z94" s="161">
        <f t="shared" si="33"/>
        <v>0</v>
      </c>
      <c r="AA94" s="1"/>
      <c r="AB94" s="3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9"/>
      <c r="BB94" s="159"/>
      <c r="BC94" s="159"/>
      <c r="BD94" s="159"/>
      <c r="BE94" s="159"/>
      <c r="BF94" s="158"/>
      <c r="BG94" s="158"/>
      <c r="BH94" s="158"/>
      <c r="BI94" s="158"/>
      <c r="BJ94" s="158"/>
      <c r="BK94" s="158"/>
      <c r="BL94" s="158"/>
      <c r="BM94" s="158"/>
      <c r="BN94" s="158"/>
      <c r="BO94" s="158"/>
      <c r="BP94" s="158"/>
      <c r="BQ94" s="158"/>
      <c r="BR94" s="158"/>
      <c r="BS94" s="158"/>
      <c r="BT94" s="158"/>
      <c r="BU94" s="158"/>
    </row>
    <row r="95" spans="1:73" x14ac:dyDescent="0.15">
      <c r="A95" s="1"/>
      <c r="B95" s="20"/>
      <c r="C95" s="2">
        <f t="shared" si="11"/>
        <v>14</v>
      </c>
      <c r="D95" s="2"/>
      <c r="E95" s="161"/>
      <c r="F95" s="169">
        <f t="shared" si="8"/>
        <v>3.4000000000000004</v>
      </c>
      <c r="G95" s="161">
        <f t="shared" si="31"/>
        <v>0</v>
      </c>
      <c r="H95" s="161">
        <f t="shared" si="31"/>
        <v>1.7000000000000002</v>
      </c>
      <c r="I95" s="161">
        <f t="shared" si="29"/>
        <v>1.7000000000000002</v>
      </c>
      <c r="J95" s="161">
        <f t="shared" si="29"/>
        <v>0</v>
      </c>
      <c r="K95" s="161">
        <f t="shared" si="29"/>
        <v>0</v>
      </c>
      <c r="L95" s="161">
        <f t="shared" ref="L95:Z95" si="34">(L$101-L$91)/10+L94</f>
        <v>0</v>
      </c>
      <c r="M95" s="161">
        <f t="shared" si="34"/>
        <v>0</v>
      </c>
      <c r="N95" s="161">
        <f t="shared" si="34"/>
        <v>0</v>
      </c>
      <c r="O95" s="161">
        <f t="shared" si="34"/>
        <v>0</v>
      </c>
      <c r="P95" s="161">
        <f t="shared" si="34"/>
        <v>0</v>
      </c>
      <c r="Q95" s="161">
        <f t="shared" si="34"/>
        <v>0</v>
      </c>
      <c r="R95" s="161">
        <f t="shared" si="34"/>
        <v>0</v>
      </c>
      <c r="S95" s="161">
        <f t="shared" si="34"/>
        <v>0</v>
      </c>
      <c r="T95" s="161">
        <f t="shared" si="34"/>
        <v>0</v>
      </c>
      <c r="U95" s="161">
        <f t="shared" si="34"/>
        <v>0</v>
      </c>
      <c r="V95" s="161">
        <f t="shared" si="34"/>
        <v>0</v>
      </c>
      <c r="W95" s="161">
        <f t="shared" si="34"/>
        <v>0</v>
      </c>
      <c r="X95" s="161">
        <f t="shared" si="34"/>
        <v>0</v>
      </c>
      <c r="Y95" s="161">
        <f t="shared" si="34"/>
        <v>0</v>
      </c>
      <c r="Z95" s="161">
        <f t="shared" si="34"/>
        <v>0</v>
      </c>
      <c r="AA95" s="1"/>
      <c r="AB95" s="3"/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  <c r="AM95" s="158"/>
      <c r="AN95" s="158"/>
      <c r="AO95" s="158"/>
      <c r="AP95" s="158"/>
      <c r="AQ95" s="158"/>
      <c r="AR95" s="158"/>
      <c r="AS95" s="158"/>
      <c r="AT95" s="158"/>
      <c r="AU95" s="158"/>
      <c r="AV95" s="158"/>
      <c r="AW95" s="158"/>
      <c r="AX95" s="158"/>
      <c r="AY95" s="158"/>
      <c r="AZ95" s="158"/>
      <c r="BA95" s="159"/>
      <c r="BB95" s="159"/>
      <c r="BC95" s="159"/>
      <c r="BD95" s="159"/>
      <c r="BE95" s="159"/>
      <c r="BF95" s="158"/>
      <c r="BG95" s="158"/>
      <c r="BH95" s="158"/>
      <c r="BI95" s="158"/>
      <c r="BJ95" s="158"/>
      <c r="BK95" s="158"/>
      <c r="BL95" s="158"/>
      <c r="BM95" s="158"/>
      <c r="BN95" s="158"/>
      <c r="BO95" s="158"/>
      <c r="BP95" s="158"/>
      <c r="BQ95" s="158"/>
      <c r="BR95" s="158"/>
      <c r="BS95" s="158"/>
      <c r="BT95" s="158"/>
      <c r="BU95" s="158"/>
    </row>
    <row r="96" spans="1:73" x14ac:dyDescent="0.15">
      <c r="A96" s="1"/>
      <c r="B96" s="20"/>
      <c r="C96" s="2">
        <f t="shared" si="11"/>
        <v>15</v>
      </c>
      <c r="D96" s="2"/>
      <c r="E96" s="161"/>
      <c r="F96" s="169">
        <f t="shared" si="8"/>
        <v>3.5000000000000004</v>
      </c>
      <c r="G96" s="161">
        <f t="shared" si="31"/>
        <v>0</v>
      </c>
      <c r="H96" s="161">
        <f t="shared" si="31"/>
        <v>1.7500000000000002</v>
      </c>
      <c r="I96" s="161">
        <f t="shared" si="29"/>
        <v>1.7500000000000002</v>
      </c>
      <c r="J96" s="161">
        <f t="shared" si="29"/>
        <v>0</v>
      </c>
      <c r="K96" s="161">
        <f t="shared" si="29"/>
        <v>0</v>
      </c>
      <c r="L96" s="161">
        <f t="shared" ref="L96:Z96" si="35">(L$101-L$91)/10+L95</f>
        <v>0</v>
      </c>
      <c r="M96" s="161">
        <f t="shared" si="35"/>
        <v>0</v>
      </c>
      <c r="N96" s="161">
        <f t="shared" si="35"/>
        <v>0</v>
      </c>
      <c r="O96" s="161">
        <f t="shared" si="35"/>
        <v>0</v>
      </c>
      <c r="P96" s="161">
        <f t="shared" si="35"/>
        <v>0</v>
      </c>
      <c r="Q96" s="161">
        <f t="shared" si="35"/>
        <v>0</v>
      </c>
      <c r="R96" s="161">
        <f t="shared" si="35"/>
        <v>0</v>
      </c>
      <c r="S96" s="161">
        <f t="shared" si="35"/>
        <v>0</v>
      </c>
      <c r="T96" s="161">
        <f t="shared" si="35"/>
        <v>0</v>
      </c>
      <c r="U96" s="161">
        <f t="shared" si="35"/>
        <v>0</v>
      </c>
      <c r="V96" s="161">
        <f t="shared" si="35"/>
        <v>0</v>
      </c>
      <c r="W96" s="161">
        <f t="shared" si="35"/>
        <v>0</v>
      </c>
      <c r="X96" s="161">
        <f t="shared" si="35"/>
        <v>0</v>
      </c>
      <c r="Y96" s="161">
        <f t="shared" si="35"/>
        <v>0</v>
      </c>
      <c r="Z96" s="161">
        <f t="shared" si="35"/>
        <v>0</v>
      </c>
      <c r="AA96" s="1"/>
      <c r="AB96" s="3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9"/>
      <c r="BB96" s="159"/>
      <c r="BC96" s="159"/>
      <c r="BD96" s="159"/>
      <c r="BE96" s="159"/>
      <c r="BF96" s="158"/>
      <c r="BG96" s="158"/>
      <c r="BH96" s="158"/>
      <c r="BI96" s="158"/>
      <c r="BJ96" s="158"/>
      <c r="BK96" s="158"/>
      <c r="BL96" s="158"/>
      <c r="BM96" s="158"/>
      <c r="BN96" s="158"/>
      <c r="BO96" s="158"/>
      <c r="BP96" s="158"/>
      <c r="BQ96" s="158"/>
      <c r="BR96" s="158"/>
      <c r="BS96" s="158"/>
      <c r="BT96" s="158"/>
      <c r="BU96" s="158"/>
    </row>
    <row r="97" spans="1:73" x14ac:dyDescent="0.15">
      <c r="A97" s="1"/>
      <c r="B97" s="20"/>
      <c r="C97" s="2">
        <f t="shared" si="11"/>
        <v>16</v>
      </c>
      <c r="D97" s="2"/>
      <c r="E97" s="161"/>
      <c r="F97" s="169">
        <f t="shared" si="8"/>
        <v>3.6000000000000005</v>
      </c>
      <c r="G97" s="161">
        <f t="shared" si="31"/>
        <v>0</v>
      </c>
      <c r="H97" s="161">
        <f t="shared" si="31"/>
        <v>1.8000000000000003</v>
      </c>
      <c r="I97" s="161">
        <f t="shared" si="29"/>
        <v>1.8000000000000003</v>
      </c>
      <c r="J97" s="161">
        <f t="shared" si="29"/>
        <v>0</v>
      </c>
      <c r="K97" s="161">
        <f t="shared" si="29"/>
        <v>0</v>
      </c>
      <c r="L97" s="161">
        <f t="shared" ref="L97:Z97" si="36">(L$101-L$91)/10+L96</f>
        <v>0</v>
      </c>
      <c r="M97" s="161">
        <f t="shared" si="36"/>
        <v>0</v>
      </c>
      <c r="N97" s="161">
        <f t="shared" si="36"/>
        <v>0</v>
      </c>
      <c r="O97" s="161">
        <f t="shared" si="36"/>
        <v>0</v>
      </c>
      <c r="P97" s="161">
        <f t="shared" si="36"/>
        <v>0</v>
      </c>
      <c r="Q97" s="161">
        <f t="shared" si="36"/>
        <v>0</v>
      </c>
      <c r="R97" s="161">
        <f t="shared" si="36"/>
        <v>0</v>
      </c>
      <c r="S97" s="161">
        <f t="shared" si="36"/>
        <v>0</v>
      </c>
      <c r="T97" s="161">
        <f t="shared" si="36"/>
        <v>0</v>
      </c>
      <c r="U97" s="161">
        <f t="shared" si="36"/>
        <v>0</v>
      </c>
      <c r="V97" s="161">
        <f t="shared" si="36"/>
        <v>0</v>
      </c>
      <c r="W97" s="161">
        <f t="shared" si="36"/>
        <v>0</v>
      </c>
      <c r="X97" s="161">
        <f t="shared" si="36"/>
        <v>0</v>
      </c>
      <c r="Y97" s="161">
        <f t="shared" si="36"/>
        <v>0</v>
      </c>
      <c r="Z97" s="161">
        <f t="shared" si="36"/>
        <v>0</v>
      </c>
      <c r="AA97" s="1"/>
      <c r="AB97" s="3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9"/>
      <c r="BB97" s="159"/>
      <c r="BC97" s="159"/>
      <c r="BD97" s="159"/>
      <c r="BE97" s="159"/>
      <c r="BF97" s="158"/>
      <c r="BG97" s="158"/>
      <c r="BH97" s="158"/>
      <c r="BI97" s="158"/>
      <c r="BJ97" s="158"/>
      <c r="BK97" s="158"/>
      <c r="BL97" s="158"/>
      <c r="BM97" s="158"/>
      <c r="BN97" s="158"/>
      <c r="BO97" s="158"/>
      <c r="BP97" s="158"/>
      <c r="BQ97" s="158"/>
      <c r="BR97" s="158"/>
      <c r="BS97" s="158"/>
      <c r="BT97" s="158"/>
      <c r="BU97" s="158"/>
    </row>
    <row r="98" spans="1:73" x14ac:dyDescent="0.15">
      <c r="A98" s="1"/>
      <c r="B98" s="20"/>
      <c r="C98" s="2">
        <f t="shared" si="11"/>
        <v>17</v>
      </c>
      <c r="D98" s="2"/>
      <c r="E98" s="161"/>
      <c r="F98" s="169">
        <f t="shared" si="8"/>
        <v>3.7000000000000006</v>
      </c>
      <c r="G98" s="161">
        <f t="shared" si="31"/>
        <v>0</v>
      </c>
      <c r="H98" s="161">
        <f t="shared" si="31"/>
        <v>1.8500000000000003</v>
      </c>
      <c r="I98" s="161">
        <f t="shared" si="29"/>
        <v>1.8500000000000003</v>
      </c>
      <c r="J98" s="161">
        <f t="shared" si="29"/>
        <v>0</v>
      </c>
      <c r="K98" s="161">
        <f t="shared" si="29"/>
        <v>0</v>
      </c>
      <c r="L98" s="161">
        <f t="shared" ref="L98:Z98" si="37">(L$101-L$91)/10+L97</f>
        <v>0</v>
      </c>
      <c r="M98" s="161">
        <f t="shared" si="37"/>
        <v>0</v>
      </c>
      <c r="N98" s="161">
        <f t="shared" si="37"/>
        <v>0</v>
      </c>
      <c r="O98" s="161">
        <f t="shared" si="37"/>
        <v>0</v>
      </c>
      <c r="P98" s="161">
        <f t="shared" si="37"/>
        <v>0</v>
      </c>
      <c r="Q98" s="161">
        <f t="shared" si="37"/>
        <v>0</v>
      </c>
      <c r="R98" s="161">
        <f t="shared" si="37"/>
        <v>0</v>
      </c>
      <c r="S98" s="161">
        <f t="shared" si="37"/>
        <v>0</v>
      </c>
      <c r="T98" s="161">
        <f t="shared" si="37"/>
        <v>0</v>
      </c>
      <c r="U98" s="161">
        <f t="shared" si="37"/>
        <v>0</v>
      </c>
      <c r="V98" s="161">
        <f t="shared" si="37"/>
        <v>0</v>
      </c>
      <c r="W98" s="161">
        <f t="shared" si="37"/>
        <v>0</v>
      </c>
      <c r="X98" s="161">
        <f t="shared" si="37"/>
        <v>0</v>
      </c>
      <c r="Y98" s="161">
        <f t="shared" si="37"/>
        <v>0</v>
      </c>
      <c r="Z98" s="161">
        <f t="shared" si="37"/>
        <v>0</v>
      </c>
      <c r="AA98" s="1"/>
      <c r="AB98" s="3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9"/>
      <c r="BB98" s="159"/>
      <c r="BC98" s="159"/>
      <c r="BD98" s="159"/>
      <c r="BE98" s="159"/>
      <c r="BF98" s="158"/>
      <c r="BG98" s="158"/>
      <c r="BH98" s="158"/>
      <c r="BI98" s="158"/>
      <c r="BJ98" s="158"/>
      <c r="BK98" s="158"/>
      <c r="BL98" s="158"/>
      <c r="BM98" s="158"/>
      <c r="BN98" s="158"/>
      <c r="BO98" s="158"/>
      <c r="BP98" s="158"/>
      <c r="BQ98" s="158"/>
      <c r="BR98" s="158"/>
      <c r="BS98" s="158"/>
      <c r="BT98" s="158"/>
      <c r="BU98" s="158"/>
    </row>
    <row r="99" spans="1:73" x14ac:dyDescent="0.15">
      <c r="A99" s="1"/>
      <c r="B99" s="20"/>
      <c r="C99" s="2">
        <f t="shared" si="11"/>
        <v>18</v>
      </c>
      <c r="D99" s="2"/>
      <c r="E99" s="161"/>
      <c r="F99" s="169">
        <f t="shared" si="8"/>
        <v>3.8000000000000007</v>
      </c>
      <c r="G99" s="161">
        <f t="shared" si="31"/>
        <v>0</v>
      </c>
      <c r="H99" s="161">
        <f t="shared" si="31"/>
        <v>1.9000000000000004</v>
      </c>
      <c r="I99" s="161">
        <f t="shared" si="29"/>
        <v>1.9000000000000004</v>
      </c>
      <c r="J99" s="161">
        <f t="shared" si="29"/>
        <v>0</v>
      </c>
      <c r="K99" s="161">
        <f t="shared" si="29"/>
        <v>0</v>
      </c>
      <c r="L99" s="161">
        <f t="shared" ref="L99:Z99" si="38">(L$101-L$91)/10+L98</f>
        <v>0</v>
      </c>
      <c r="M99" s="161">
        <f t="shared" si="38"/>
        <v>0</v>
      </c>
      <c r="N99" s="161">
        <f t="shared" si="38"/>
        <v>0</v>
      </c>
      <c r="O99" s="161">
        <f t="shared" si="38"/>
        <v>0</v>
      </c>
      <c r="P99" s="161">
        <f t="shared" si="38"/>
        <v>0</v>
      </c>
      <c r="Q99" s="161">
        <f t="shared" si="38"/>
        <v>0</v>
      </c>
      <c r="R99" s="161">
        <f t="shared" si="38"/>
        <v>0</v>
      </c>
      <c r="S99" s="161">
        <f t="shared" si="38"/>
        <v>0</v>
      </c>
      <c r="T99" s="161">
        <f t="shared" si="38"/>
        <v>0</v>
      </c>
      <c r="U99" s="161">
        <f t="shared" si="38"/>
        <v>0</v>
      </c>
      <c r="V99" s="161">
        <f t="shared" si="38"/>
        <v>0</v>
      </c>
      <c r="W99" s="161">
        <f t="shared" si="38"/>
        <v>0</v>
      </c>
      <c r="X99" s="161">
        <f t="shared" si="38"/>
        <v>0</v>
      </c>
      <c r="Y99" s="161">
        <f t="shared" si="38"/>
        <v>0</v>
      </c>
      <c r="Z99" s="161">
        <f t="shared" si="38"/>
        <v>0</v>
      </c>
      <c r="AA99" s="1"/>
      <c r="AB99" s="3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9"/>
      <c r="BB99" s="159"/>
      <c r="BC99" s="159"/>
      <c r="BD99" s="159"/>
      <c r="BE99" s="159"/>
      <c r="BF99" s="158"/>
      <c r="BG99" s="158"/>
      <c r="BH99" s="158"/>
      <c r="BI99" s="158"/>
      <c r="BJ99" s="158"/>
      <c r="BK99" s="158"/>
      <c r="BL99" s="158"/>
      <c r="BM99" s="158"/>
      <c r="BN99" s="158"/>
      <c r="BO99" s="158"/>
      <c r="BP99" s="158"/>
      <c r="BQ99" s="158"/>
      <c r="BR99" s="158"/>
      <c r="BS99" s="158"/>
      <c r="BT99" s="158"/>
      <c r="BU99" s="158"/>
    </row>
    <row r="100" spans="1:73" x14ac:dyDescent="0.15">
      <c r="A100" s="1"/>
      <c r="B100" s="20"/>
      <c r="C100" s="2">
        <f t="shared" si="11"/>
        <v>19</v>
      </c>
      <c r="D100" s="2"/>
      <c r="E100" s="161"/>
      <c r="F100" s="169">
        <f t="shared" si="8"/>
        <v>3.9000000000000008</v>
      </c>
      <c r="G100" s="161">
        <f t="shared" si="31"/>
        <v>0</v>
      </c>
      <c r="H100" s="161">
        <f t="shared" si="31"/>
        <v>1.9500000000000004</v>
      </c>
      <c r="I100" s="161">
        <f t="shared" si="29"/>
        <v>1.9500000000000004</v>
      </c>
      <c r="J100" s="161">
        <f t="shared" si="29"/>
        <v>0</v>
      </c>
      <c r="K100" s="161">
        <f t="shared" si="29"/>
        <v>0</v>
      </c>
      <c r="L100" s="161">
        <f t="shared" ref="L100:Z100" si="39">(L$101-L$91)/10+L99</f>
        <v>0</v>
      </c>
      <c r="M100" s="161">
        <f t="shared" si="39"/>
        <v>0</v>
      </c>
      <c r="N100" s="161">
        <f t="shared" si="39"/>
        <v>0</v>
      </c>
      <c r="O100" s="161">
        <f t="shared" si="39"/>
        <v>0</v>
      </c>
      <c r="P100" s="161">
        <f t="shared" si="39"/>
        <v>0</v>
      </c>
      <c r="Q100" s="161">
        <f t="shared" si="39"/>
        <v>0</v>
      </c>
      <c r="R100" s="161">
        <f t="shared" si="39"/>
        <v>0</v>
      </c>
      <c r="S100" s="161">
        <f t="shared" si="39"/>
        <v>0</v>
      </c>
      <c r="T100" s="161">
        <f t="shared" si="39"/>
        <v>0</v>
      </c>
      <c r="U100" s="161">
        <f t="shared" si="39"/>
        <v>0</v>
      </c>
      <c r="V100" s="161">
        <f t="shared" si="39"/>
        <v>0</v>
      </c>
      <c r="W100" s="161">
        <f t="shared" si="39"/>
        <v>0</v>
      </c>
      <c r="X100" s="161">
        <f t="shared" si="39"/>
        <v>0</v>
      </c>
      <c r="Y100" s="161">
        <f t="shared" si="39"/>
        <v>0</v>
      </c>
      <c r="Z100" s="161">
        <f t="shared" si="39"/>
        <v>0</v>
      </c>
      <c r="AA100" s="1"/>
      <c r="AB100" s="3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9"/>
      <c r="BB100" s="159"/>
      <c r="BC100" s="159"/>
      <c r="BD100" s="159"/>
      <c r="BE100" s="159"/>
      <c r="BF100" s="158"/>
      <c r="BG100" s="158"/>
      <c r="BH100" s="158"/>
      <c r="BI100" s="158"/>
      <c r="BJ100" s="158"/>
      <c r="BK100" s="158"/>
      <c r="BL100" s="158"/>
      <c r="BM100" s="158"/>
      <c r="BN100" s="158"/>
      <c r="BO100" s="158"/>
      <c r="BP100" s="158"/>
      <c r="BQ100" s="158"/>
      <c r="BR100" s="158"/>
      <c r="BS100" s="158"/>
      <c r="BT100" s="158"/>
      <c r="BU100" s="158"/>
    </row>
    <row r="101" spans="1:73" x14ac:dyDescent="0.15">
      <c r="A101" s="1"/>
      <c r="B101" s="20" t="s">
        <v>188</v>
      </c>
      <c r="C101" s="2">
        <v>20</v>
      </c>
      <c r="D101" s="2"/>
      <c r="E101" s="161"/>
      <c r="F101" s="169">
        <f t="shared" si="8"/>
        <v>4</v>
      </c>
      <c r="G101" s="161">
        <f>Input!$F$58*Input!D$26/1000</f>
        <v>0</v>
      </c>
      <c r="H101" s="161">
        <f>Input!$F$58*Input!E$26/1000</f>
        <v>2</v>
      </c>
      <c r="I101" s="161">
        <f>Input!$F$58*Input!F$26/1000</f>
        <v>2</v>
      </c>
      <c r="J101" s="161">
        <f>Input!$F$58*Input!G$26/1000</f>
        <v>0</v>
      </c>
      <c r="K101" s="161">
        <f>Input!$F$58*Input!H$26/1000</f>
        <v>0</v>
      </c>
      <c r="L101" s="161">
        <f>Input!$F$58*Input!I$26/1000</f>
        <v>0</v>
      </c>
      <c r="M101" s="161">
        <f>Input!$F$58*Input!J$26/1000</f>
        <v>0</v>
      </c>
      <c r="N101" s="161">
        <f>Input!$F$58*Input!K$26/1000</f>
        <v>0</v>
      </c>
      <c r="O101" s="161">
        <f>Input!$F$58*Input!L$26/1000</f>
        <v>0</v>
      </c>
      <c r="P101" s="161">
        <f>Input!$F$58*Input!M$26/1000</f>
        <v>0</v>
      </c>
      <c r="Q101" s="161">
        <f>Input!$F$58*Input!N$26/1000</f>
        <v>0</v>
      </c>
      <c r="R101" s="161">
        <f>Input!$F$58*Input!O$26/1000</f>
        <v>0</v>
      </c>
      <c r="S101" s="161">
        <f>Input!$F$58*Input!P$26/1000</f>
        <v>0</v>
      </c>
      <c r="T101" s="161">
        <f>Input!$F$58*Input!Q$26/1000</f>
        <v>0</v>
      </c>
      <c r="U101" s="161">
        <f>Input!$F$58*Input!R$26/1000</f>
        <v>0</v>
      </c>
      <c r="V101" s="161">
        <f>Input!$F$58*Input!S$26/1000</f>
        <v>0</v>
      </c>
      <c r="W101" s="161">
        <f>Input!$F$58*Input!T$26/1000</f>
        <v>0</v>
      </c>
      <c r="X101" s="161">
        <f>Input!$F$58*Input!U$26/1000</f>
        <v>0</v>
      </c>
      <c r="Y101" s="161">
        <f>Input!$F$58*Input!V$26/1000</f>
        <v>0</v>
      </c>
      <c r="Z101" s="161">
        <f>Input!$F$58*Input!W$26/1000</f>
        <v>0</v>
      </c>
      <c r="AA101" s="1"/>
      <c r="AB101" s="3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9"/>
      <c r="BB101" s="159"/>
      <c r="BC101" s="159"/>
      <c r="BD101" s="159"/>
      <c r="BE101" s="159"/>
      <c r="BF101" s="158"/>
      <c r="BG101" s="158"/>
      <c r="BH101" s="158"/>
      <c r="BI101" s="158"/>
      <c r="BJ101" s="158"/>
      <c r="BK101" s="158"/>
      <c r="BL101" s="158"/>
      <c r="BM101" s="158"/>
      <c r="BN101" s="158"/>
      <c r="BO101" s="158"/>
      <c r="BP101" s="158"/>
      <c r="BQ101" s="158"/>
      <c r="BR101" s="158"/>
      <c r="BS101" s="158"/>
      <c r="BT101" s="158"/>
      <c r="BU101" s="158"/>
    </row>
    <row r="102" spans="1:73" x14ac:dyDescent="0.15">
      <c r="A102" s="1"/>
      <c r="B102" s="20"/>
      <c r="C102" s="2">
        <f t="shared" si="11"/>
        <v>21</v>
      </c>
      <c r="D102" s="2"/>
      <c r="E102" s="161"/>
      <c r="F102" s="169">
        <f t="shared" si="8"/>
        <v>4.0999999999999996</v>
      </c>
      <c r="G102" s="161">
        <f>(G$111-G$101)/10+G101</f>
        <v>0</v>
      </c>
      <c r="H102" s="161">
        <f>(H$111-H$101)/10+H101</f>
        <v>2.0499999999999998</v>
      </c>
      <c r="I102" s="161">
        <f t="shared" ref="I102:K110" si="40">(I$111-I$101)/10+I101</f>
        <v>2.0499999999999998</v>
      </c>
      <c r="J102" s="161">
        <f t="shared" si="40"/>
        <v>0</v>
      </c>
      <c r="K102" s="161">
        <f t="shared" si="40"/>
        <v>0</v>
      </c>
      <c r="L102" s="161">
        <f t="shared" ref="L102:Z102" si="41">(L$111-L$101)/10+L101</f>
        <v>0</v>
      </c>
      <c r="M102" s="161">
        <f t="shared" si="41"/>
        <v>0</v>
      </c>
      <c r="N102" s="161">
        <f t="shared" si="41"/>
        <v>0</v>
      </c>
      <c r="O102" s="161">
        <f t="shared" si="41"/>
        <v>0</v>
      </c>
      <c r="P102" s="161">
        <f t="shared" si="41"/>
        <v>0</v>
      </c>
      <c r="Q102" s="161">
        <f t="shared" si="41"/>
        <v>0</v>
      </c>
      <c r="R102" s="161">
        <f t="shared" si="41"/>
        <v>0</v>
      </c>
      <c r="S102" s="161">
        <f t="shared" si="41"/>
        <v>0</v>
      </c>
      <c r="T102" s="161">
        <f t="shared" si="41"/>
        <v>0</v>
      </c>
      <c r="U102" s="161">
        <f t="shared" si="41"/>
        <v>0</v>
      </c>
      <c r="V102" s="161">
        <f t="shared" si="41"/>
        <v>0</v>
      </c>
      <c r="W102" s="161">
        <f t="shared" si="41"/>
        <v>0</v>
      </c>
      <c r="X102" s="161">
        <f t="shared" si="41"/>
        <v>0</v>
      </c>
      <c r="Y102" s="161">
        <f t="shared" si="41"/>
        <v>0</v>
      </c>
      <c r="Z102" s="161">
        <f t="shared" si="41"/>
        <v>0</v>
      </c>
      <c r="AA102" s="1"/>
      <c r="AB102" s="3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9"/>
      <c r="BB102" s="159"/>
      <c r="BC102" s="159"/>
      <c r="BD102" s="159"/>
      <c r="BE102" s="159"/>
      <c r="BF102" s="158"/>
      <c r="BG102" s="158"/>
      <c r="BH102" s="158"/>
      <c r="BI102" s="158"/>
      <c r="BJ102" s="158"/>
      <c r="BK102" s="158"/>
      <c r="BL102" s="158"/>
      <c r="BM102" s="158"/>
      <c r="BN102" s="158"/>
      <c r="BO102" s="158"/>
      <c r="BP102" s="158"/>
      <c r="BQ102" s="158"/>
      <c r="BR102" s="158"/>
      <c r="BS102" s="158"/>
      <c r="BT102" s="158"/>
      <c r="BU102" s="158"/>
    </row>
    <row r="103" spans="1:73" x14ac:dyDescent="0.15">
      <c r="A103" s="1"/>
      <c r="B103" s="20"/>
      <c r="C103" s="2">
        <f t="shared" si="11"/>
        <v>22</v>
      </c>
      <c r="D103" s="2"/>
      <c r="E103" s="161"/>
      <c r="F103" s="169">
        <f t="shared" si="8"/>
        <v>4.1999999999999993</v>
      </c>
      <c r="G103" s="161">
        <f t="shared" ref="G103:H110" si="42">(G$111-G$101)/10+G102</f>
        <v>0</v>
      </c>
      <c r="H103" s="161">
        <f t="shared" si="42"/>
        <v>2.0999999999999996</v>
      </c>
      <c r="I103" s="161">
        <f t="shared" si="40"/>
        <v>2.0999999999999996</v>
      </c>
      <c r="J103" s="161">
        <f t="shared" si="40"/>
        <v>0</v>
      </c>
      <c r="K103" s="161">
        <f t="shared" si="40"/>
        <v>0</v>
      </c>
      <c r="L103" s="161">
        <f t="shared" ref="L103:Z103" si="43">(L$111-L$101)/10+L102</f>
        <v>0</v>
      </c>
      <c r="M103" s="161">
        <f t="shared" si="43"/>
        <v>0</v>
      </c>
      <c r="N103" s="161">
        <f t="shared" si="43"/>
        <v>0</v>
      </c>
      <c r="O103" s="161">
        <f t="shared" si="43"/>
        <v>0</v>
      </c>
      <c r="P103" s="161">
        <f t="shared" si="43"/>
        <v>0</v>
      </c>
      <c r="Q103" s="161">
        <f t="shared" si="43"/>
        <v>0</v>
      </c>
      <c r="R103" s="161">
        <f t="shared" si="43"/>
        <v>0</v>
      </c>
      <c r="S103" s="161">
        <f t="shared" si="43"/>
        <v>0</v>
      </c>
      <c r="T103" s="161">
        <f t="shared" si="43"/>
        <v>0</v>
      </c>
      <c r="U103" s="161">
        <f t="shared" si="43"/>
        <v>0</v>
      </c>
      <c r="V103" s="161">
        <f t="shared" si="43"/>
        <v>0</v>
      </c>
      <c r="W103" s="161">
        <f t="shared" si="43"/>
        <v>0</v>
      </c>
      <c r="X103" s="161">
        <f t="shared" si="43"/>
        <v>0</v>
      </c>
      <c r="Y103" s="161">
        <f t="shared" si="43"/>
        <v>0</v>
      </c>
      <c r="Z103" s="161">
        <f t="shared" si="43"/>
        <v>0</v>
      </c>
      <c r="AA103" s="1"/>
      <c r="AB103" s="3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9"/>
      <c r="BB103" s="159"/>
      <c r="BC103" s="159"/>
      <c r="BD103" s="159"/>
      <c r="BE103" s="159"/>
      <c r="BF103" s="158"/>
      <c r="BG103" s="158"/>
      <c r="BH103" s="158"/>
      <c r="BI103" s="158"/>
      <c r="BJ103" s="158"/>
      <c r="BK103" s="158"/>
      <c r="BL103" s="158"/>
      <c r="BM103" s="158"/>
      <c r="BN103" s="158"/>
      <c r="BO103" s="158"/>
      <c r="BP103" s="158"/>
      <c r="BQ103" s="158"/>
      <c r="BR103" s="158"/>
      <c r="BS103" s="158"/>
      <c r="BT103" s="158"/>
      <c r="BU103" s="158"/>
    </row>
    <row r="104" spans="1:73" x14ac:dyDescent="0.15">
      <c r="A104" s="1"/>
      <c r="B104" s="20"/>
      <c r="C104" s="2">
        <f t="shared" si="11"/>
        <v>23</v>
      </c>
      <c r="D104" s="2"/>
      <c r="E104" s="161"/>
      <c r="F104" s="169">
        <f t="shared" si="8"/>
        <v>4.2999999999999989</v>
      </c>
      <c r="G104" s="161">
        <f t="shared" si="42"/>
        <v>0</v>
      </c>
      <c r="H104" s="161">
        <f t="shared" si="42"/>
        <v>2.1499999999999995</v>
      </c>
      <c r="I104" s="161">
        <f t="shared" si="40"/>
        <v>2.1499999999999995</v>
      </c>
      <c r="J104" s="161">
        <f t="shared" si="40"/>
        <v>0</v>
      </c>
      <c r="K104" s="161">
        <f t="shared" si="40"/>
        <v>0</v>
      </c>
      <c r="L104" s="161">
        <f t="shared" ref="L104:Z104" si="44">(L$111-L$101)/10+L103</f>
        <v>0</v>
      </c>
      <c r="M104" s="161">
        <f t="shared" si="44"/>
        <v>0</v>
      </c>
      <c r="N104" s="161">
        <f t="shared" si="44"/>
        <v>0</v>
      </c>
      <c r="O104" s="161">
        <f t="shared" si="44"/>
        <v>0</v>
      </c>
      <c r="P104" s="161">
        <f t="shared" si="44"/>
        <v>0</v>
      </c>
      <c r="Q104" s="161">
        <f t="shared" si="44"/>
        <v>0</v>
      </c>
      <c r="R104" s="161">
        <f t="shared" si="44"/>
        <v>0</v>
      </c>
      <c r="S104" s="161">
        <f t="shared" si="44"/>
        <v>0</v>
      </c>
      <c r="T104" s="161">
        <f t="shared" si="44"/>
        <v>0</v>
      </c>
      <c r="U104" s="161">
        <f t="shared" si="44"/>
        <v>0</v>
      </c>
      <c r="V104" s="161">
        <f t="shared" si="44"/>
        <v>0</v>
      </c>
      <c r="W104" s="161">
        <f t="shared" si="44"/>
        <v>0</v>
      </c>
      <c r="X104" s="161">
        <f t="shared" si="44"/>
        <v>0</v>
      </c>
      <c r="Y104" s="161">
        <f t="shared" si="44"/>
        <v>0</v>
      </c>
      <c r="Z104" s="161">
        <f t="shared" si="44"/>
        <v>0</v>
      </c>
      <c r="AA104" s="1"/>
      <c r="AB104" s="3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9"/>
      <c r="BB104" s="159"/>
      <c r="BC104" s="159"/>
      <c r="BD104" s="159"/>
      <c r="BE104" s="159"/>
      <c r="BF104" s="158"/>
      <c r="BG104" s="158"/>
      <c r="BH104" s="158"/>
      <c r="BI104" s="158"/>
      <c r="BJ104" s="158"/>
      <c r="BK104" s="158"/>
      <c r="BL104" s="158"/>
      <c r="BM104" s="158"/>
      <c r="BN104" s="158"/>
      <c r="BO104" s="158"/>
      <c r="BP104" s="158"/>
      <c r="BQ104" s="158"/>
      <c r="BR104" s="158"/>
      <c r="BS104" s="158"/>
      <c r="BT104" s="158"/>
      <c r="BU104" s="158"/>
    </row>
    <row r="105" spans="1:73" x14ac:dyDescent="0.15">
      <c r="A105" s="1"/>
      <c r="B105" s="20"/>
      <c r="C105" s="2">
        <f t="shared" si="11"/>
        <v>24</v>
      </c>
      <c r="D105" s="2"/>
      <c r="E105" s="161"/>
      <c r="F105" s="169">
        <f t="shared" si="8"/>
        <v>4.3999999999999986</v>
      </c>
      <c r="G105" s="161">
        <f t="shared" si="42"/>
        <v>0</v>
      </c>
      <c r="H105" s="161">
        <f t="shared" si="42"/>
        <v>2.1999999999999993</v>
      </c>
      <c r="I105" s="161">
        <f t="shared" si="40"/>
        <v>2.1999999999999993</v>
      </c>
      <c r="J105" s="161">
        <f t="shared" si="40"/>
        <v>0</v>
      </c>
      <c r="K105" s="161">
        <f t="shared" si="40"/>
        <v>0</v>
      </c>
      <c r="L105" s="161">
        <f t="shared" ref="L105:Z105" si="45">(L$111-L$101)/10+L104</f>
        <v>0</v>
      </c>
      <c r="M105" s="161">
        <f t="shared" si="45"/>
        <v>0</v>
      </c>
      <c r="N105" s="161">
        <f t="shared" si="45"/>
        <v>0</v>
      </c>
      <c r="O105" s="161">
        <f t="shared" si="45"/>
        <v>0</v>
      </c>
      <c r="P105" s="161">
        <f t="shared" si="45"/>
        <v>0</v>
      </c>
      <c r="Q105" s="161">
        <f t="shared" si="45"/>
        <v>0</v>
      </c>
      <c r="R105" s="161">
        <f t="shared" si="45"/>
        <v>0</v>
      </c>
      <c r="S105" s="161">
        <f t="shared" si="45"/>
        <v>0</v>
      </c>
      <c r="T105" s="161">
        <f t="shared" si="45"/>
        <v>0</v>
      </c>
      <c r="U105" s="161">
        <f t="shared" si="45"/>
        <v>0</v>
      </c>
      <c r="V105" s="161">
        <f t="shared" si="45"/>
        <v>0</v>
      </c>
      <c r="W105" s="161">
        <f t="shared" si="45"/>
        <v>0</v>
      </c>
      <c r="X105" s="161">
        <f t="shared" si="45"/>
        <v>0</v>
      </c>
      <c r="Y105" s="161">
        <f t="shared" si="45"/>
        <v>0</v>
      </c>
      <c r="Z105" s="161">
        <f t="shared" si="45"/>
        <v>0</v>
      </c>
      <c r="AA105" s="1"/>
      <c r="AB105" s="3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8"/>
      <c r="AV105" s="158"/>
      <c r="AW105" s="158"/>
      <c r="AX105" s="158"/>
      <c r="AY105" s="158"/>
      <c r="AZ105" s="158"/>
      <c r="BA105" s="159"/>
      <c r="BB105" s="159"/>
      <c r="BC105" s="159"/>
      <c r="BD105" s="159"/>
      <c r="BE105" s="159"/>
      <c r="BF105" s="158"/>
      <c r="BG105" s="158"/>
      <c r="BH105" s="158"/>
      <c r="BI105" s="158"/>
      <c r="BJ105" s="158"/>
      <c r="BK105" s="158"/>
      <c r="BL105" s="158"/>
      <c r="BM105" s="158"/>
      <c r="BN105" s="158"/>
      <c r="BO105" s="158"/>
      <c r="BP105" s="158"/>
      <c r="BQ105" s="158"/>
      <c r="BR105" s="158"/>
      <c r="BS105" s="158"/>
      <c r="BT105" s="158"/>
      <c r="BU105" s="158"/>
    </row>
    <row r="106" spans="1:73" x14ac:dyDescent="0.15">
      <c r="A106" s="1"/>
      <c r="B106" s="20"/>
      <c r="C106" s="2">
        <f t="shared" si="11"/>
        <v>25</v>
      </c>
      <c r="D106" s="2"/>
      <c r="E106" s="161"/>
      <c r="F106" s="169">
        <f t="shared" si="8"/>
        <v>4.4999999999999982</v>
      </c>
      <c r="G106" s="161">
        <f t="shared" si="42"/>
        <v>0</v>
      </c>
      <c r="H106" s="161">
        <f t="shared" si="42"/>
        <v>2.2499999999999991</v>
      </c>
      <c r="I106" s="161">
        <f t="shared" si="40"/>
        <v>2.2499999999999991</v>
      </c>
      <c r="J106" s="161">
        <f t="shared" si="40"/>
        <v>0</v>
      </c>
      <c r="K106" s="161">
        <f t="shared" si="40"/>
        <v>0</v>
      </c>
      <c r="L106" s="161">
        <f t="shared" ref="L106:Z106" si="46">(L$111-L$101)/10+L105</f>
        <v>0</v>
      </c>
      <c r="M106" s="161">
        <f t="shared" si="46"/>
        <v>0</v>
      </c>
      <c r="N106" s="161">
        <f t="shared" si="46"/>
        <v>0</v>
      </c>
      <c r="O106" s="161">
        <f t="shared" si="46"/>
        <v>0</v>
      </c>
      <c r="P106" s="161">
        <f t="shared" si="46"/>
        <v>0</v>
      </c>
      <c r="Q106" s="161">
        <f t="shared" si="46"/>
        <v>0</v>
      </c>
      <c r="R106" s="161">
        <f t="shared" si="46"/>
        <v>0</v>
      </c>
      <c r="S106" s="161">
        <f t="shared" si="46"/>
        <v>0</v>
      </c>
      <c r="T106" s="161">
        <f t="shared" si="46"/>
        <v>0</v>
      </c>
      <c r="U106" s="161">
        <f t="shared" si="46"/>
        <v>0</v>
      </c>
      <c r="V106" s="161">
        <f t="shared" si="46"/>
        <v>0</v>
      </c>
      <c r="W106" s="161">
        <f t="shared" si="46"/>
        <v>0</v>
      </c>
      <c r="X106" s="161">
        <f t="shared" si="46"/>
        <v>0</v>
      </c>
      <c r="Y106" s="161">
        <f t="shared" si="46"/>
        <v>0</v>
      </c>
      <c r="Z106" s="161">
        <f t="shared" si="46"/>
        <v>0</v>
      </c>
      <c r="AA106" s="1"/>
      <c r="AB106" s="3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9"/>
      <c r="BB106" s="159"/>
      <c r="BC106" s="159"/>
      <c r="BD106" s="159"/>
      <c r="BE106" s="159"/>
      <c r="BF106" s="158"/>
      <c r="BG106" s="158"/>
      <c r="BH106" s="158"/>
      <c r="BI106" s="158"/>
      <c r="BJ106" s="158"/>
      <c r="BK106" s="158"/>
      <c r="BL106" s="158"/>
      <c r="BM106" s="158"/>
      <c r="BN106" s="158"/>
      <c r="BO106" s="158"/>
      <c r="BP106" s="158"/>
      <c r="BQ106" s="158"/>
      <c r="BR106" s="158"/>
      <c r="BS106" s="158"/>
      <c r="BT106" s="158"/>
      <c r="BU106" s="158"/>
    </row>
    <row r="107" spans="1:73" x14ac:dyDescent="0.15">
      <c r="A107" s="1"/>
      <c r="B107" s="20"/>
      <c r="C107" s="2">
        <f t="shared" si="11"/>
        <v>26</v>
      </c>
      <c r="D107" s="2"/>
      <c r="E107" s="161"/>
      <c r="F107" s="169">
        <f t="shared" si="8"/>
        <v>4.5999999999999979</v>
      </c>
      <c r="G107" s="161">
        <f t="shared" si="42"/>
        <v>0</v>
      </c>
      <c r="H107" s="161">
        <f t="shared" si="42"/>
        <v>2.2999999999999989</v>
      </c>
      <c r="I107" s="161">
        <f t="shared" si="40"/>
        <v>2.2999999999999989</v>
      </c>
      <c r="J107" s="161">
        <f t="shared" si="40"/>
        <v>0</v>
      </c>
      <c r="K107" s="161">
        <f t="shared" si="40"/>
        <v>0</v>
      </c>
      <c r="L107" s="161">
        <f t="shared" ref="L107:Z107" si="47">(L$111-L$101)/10+L106</f>
        <v>0</v>
      </c>
      <c r="M107" s="161">
        <f t="shared" si="47"/>
        <v>0</v>
      </c>
      <c r="N107" s="161">
        <f t="shared" si="47"/>
        <v>0</v>
      </c>
      <c r="O107" s="161">
        <f t="shared" si="47"/>
        <v>0</v>
      </c>
      <c r="P107" s="161">
        <f t="shared" si="47"/>
        <v>0</v>
      </c>
      <c r="Q107" s="161">
        <f t="shared" si="47"/>
        <v>0</v>
      </c>
      <c r="R107" s="161">
        <f t="shared" si="47"/>
        <v>0</v>
      </c>
      <c r="S107" s="161">
        <f t="shared" si="47"/>
        <v>0</v>
      </c>
      <c r="T107" s="161">
        <f t="shared" si="47"/>
        <v>0</v>
      </c>
      <c r="U107" s="161">
        <f t="shared" si="47"/>
        <v>0</v>
      </c>
      <c r="V107" s="161">
        <f t="shared" si="47"/>
        <v>0</v>
      </c>
      <c r="W107" s="161">
        <f t="shared" si="47"/>
        <v>0</v>
      </c>
      <c r="X107" s="161">
        <f t="shared" si="47"/>
        <v>0</v>
      </c>
      <c r="Y107" s="161">
        <f t="shared" si="47"/>
        <v>0</v>
      </c>
      <c r="Z107" s="161">
        <f t="shared" si="47"/>
        <v>0</v>
      </c>
      <c r="AA107" s="1"/>
      <c r="AB107" s="3"/>
      <c r="AC107" s="158"/>
      <c r="AD107" s="158"/>
      <c r="AE107" s="158"/>
      <c r="AF107" s="158"/>
      <c r="AG107" s="158"/>
      <c r="AH107" s="158"/>
      <c r="AI107" s="158"/>
      <c r="AJ107" s="158"/>
      <c r="AK107" s="158"/>
      <c r="AL107" s="158"/>
      <c r="AM107" s="158"/>
      <c r="AN107" s="158"/>
      <c r="AO107" s="158"/>
      <c r="AP107" s="158"/>
      <c r="AQ107" s="158"/>
      <c r="AR107" s="158"/>
      <c r="AS107" s="158"/>
      <c r="AT107" s="158"/>
      <c r="AU107" s="158"/>
      <c r="AV107" s="158"/>
      <c r="AW107" s="158"/>
      <c r="AX107" s="158"/>
      <c r="AY107" s="158"/>
      <c r="AZ107" s="158"/>
      <c r="BA107" s="159"/>
      <c r="BB107" s="159"/>
      <c r="BC107" s="159"/>
      <c r="BD107" s="159"/>
      <c r="BE107" s="159"/>
      <c r="BF107" s="158"/>
      <c r="BG107" s="158"/>
      <c r="BH107" s="158"/>
      <c r="BI107" s="158"/>
      <c r="BJ107" s="158"/>
      <c r="BK107" s="158"/>
      <c r="BL107" s="158"/>
      <c r="BM107" s="158"/>
      <c r="BN107" s="158"/>
      <c r="BO107" s="158"/>
      <c r="BP107" s="158"/>
      <c r="BQ107" s="158"/>
      <c r="BR107" s="158"/>
      <c r="BS107" s="158"/>
      <c r="BT107" s="158"/>
      <c r="BU107" s="158"/>
    </row>
    <row r="108" spans="1:73" x14ac:dyDescent="0.15">
      <c r="A108" s="1"/>
      <c r="B108" s="20"/>
      <c r="C108" s="2">
        <f t="shared" si="11"/>
        <v>27</v>
      </c>
      <c r="D108" s="2"/>
      <c r="E108" s="161"/>
      <c r="F108" s="169">
        <f t="shared" si="8"/>
        <v>4.6999999999999975</v>
      </c>
      <c r="G108" s="161">
        <f t="shared" si="42"/>
        <v>0</v>
      </c>
      <c r="H108" s="161">
        <f t="shared" si="42"/>
        <v>2.3499999999999988</v>
      </c>
      <c r="I108" s="161">
        <f t="shared" si="40"/>
        <v>2.3499999999999988</v>
      </c>
      <c r="J108" s="161">
        <f t="shared" si="40"/>
        <v>0</v>
      </c>
      <c r="K108" s="161">
        <f t="shared" si="40"/>
        <v>0</v>
      </c>
      <c r="L108" s="161">
        <f t="shared" ref="L108:Z108" si="48">(L$111-L$101)/10+L107</f>
        <v>0</v>
      </c>
      <c r="M108" s="161">
        <f t="shared" si="48"/>
        <v>0</v>
      </c>
      <c r="N108" s="161">
        <f t="shared" si="48"/>
        <v>0</v>
      </c>
      <c r="O108" s="161">
        <f t="shared" si="48"/>
        <v>0</v>
      </c>
      <c r="P108" s="161">
        <f t="shared" si="48"/>
        <v>0</v>
      </c>
      <c r="Q108" s="161">
        <f t="shared" si="48"/>
        <v>0</v>
      </c>
      <c r="R108" s="161">
        <f t="shared" si="48"/>
        <v>0</v>
      </c>
      <c r="S108" s="161">
        <f t="shared" si="48"/>
        <v>0</v>
      </c>
      <c r="T108" s="161">
        <f t="shared" si="48"/>
        <v>0</v>
      </c>
      <c r="U108" s="161">
        <f t="shared" si="48"/>
        <v>0</v>
      </c>
      <c r="V108" s="161">
        <f t="shared" si="48"/>
        <v>0</v>
      </c>
      <c r="W108" s="161">
        <f t="shared" si="48"/>
        <v>0</v>
      </c>
      <c r="X108" s="161">
        <f t="shared" si="48"/>
        <v>0</v>
      </c>
      <c r="Y108" s="161">
        <f t="shared" si="48"/>
        <v>0</v>
      </c>
      <c r="Z108" s="161">
        <f t="shared" si="48"/>
        <v>0</v>
      </c>
      <c r="AA108" s="1"/>
      <c r="AB108" s="3"/>
      <c r="AC108" s="158"/>
      <c r="AD108" s="158"/>
      <c r="AE108" s="158"/>
      <c r="AF108" s="158"/>
      <c r="AG108" s="158"/>
      <c r="AH108" s="158"/>
      <c r="AI108" s="158"/>
      <c r="AJ108" s="158"/>
      <c r="AK108" s="158"/>
      <c r="AL108" s="158"/>
      <c r="AM108" s="158"/>
      <c r="AN108" s="158"/>
      <c r="AO108" s="158"/>
      <c r="AP108" s="158"/>
      <c r="AQ108" s="158"/>
      <c r="AR108" s="158"/>
      <c r="AS108" s="158"/>
      <c r="AT108" s="158"/>
      <c r="AU108" s="158"/>
      <c r="AV108" s="158"/>
      <c r="AW108" s="158"/>
      <c r="AX108" s="158"/>
      <c r="AY108" s="158"/>
      <c r="AZ108" s="158"/>
      <c r="BA108" s="159"/>
      <c r="BB108" s="159"/>
      <c r="BC108" s="159"/>
      <c r="BD108" s="159"/>
      <c r="BE108" s="159"/>
      <c r="BF108" s="158"/>
      <c r="BG108" s="158"/>
      <c r="BH108" s="158"/>
      <c r="BI108" s="158"/>
      <c r="BJ108" s="158"/>
      <c r="BK108" s="158"/>
      <c r="BL108" s="158"/>
      <c r="BM108" s="158"/>
      <c r="BN108" s="158"/>
      <c r="BO108" s="158"/>
      <c r="BP108" s="158"/>
      <c r="BQ108" s="158"/>
      <c r="BR108" s="158"/>
      <c r="BS108" s="158"/>
      <c r="BT108" s="158"/>
      <c r="BU108" s="158"/>
    </row>
    <row r="109" spans="1:73" x14ac:dyDescent="0.15">
      <c r="A109" s="1"/>
      <c r="B109" s="20"/>
      <c r="C109" s="2">
        <f t="shared" si="11"/>
        <v>28</v>
      </c>
      <c r="D109" s="2"/>
      <c r="E109" s="161"/>
      <c r="F109" s="169">
        <f t="shared" si="8"/>
        <v>4.7999999999999972</v>
      </c>
      <c r="G109" s="161">
        <f t="shared" si="42"/>
        <v>0</v>
      </c>
      <c r="H109" s="161">
        <f t="shared" si="42"/>
        <v>2.3999999999999986</v>
      </c>
      <c r="I109" s="161">
        <f t="shared" si="40"/>
        <v>2.3999999999999986</v>
      </c>
      <c r="J109" s="161">
        <f t="shared" si="40"/>
        <v>0</v>
      </c>
      <c r="K109" s="161">
        <f t="shared" si="40"/>
        <v>0</v>
      </c>
      <c r="L109" s="161">
        <f t="shared" ref="L109:Z109" si="49">(L$111-L$101)/10+L108</f>
        <v>0</v>
      </c>
      <c r="M109" s="161">
        <f t="shared" si="49"/>
        <v>0</v>
      </c>
      <c r="N109" s="161">
        <f t="shared" si="49"/>
        <v>0</v>
      </c>
      <c r="O109" s="161">
        <f t="shared" si="49"/>
        <v>0</v>
      </c>
      <c r="P109" s="161">
        <f t="shared" si="49"/>
        <v>0</v>
      </c>
      <c r="Q109" s="161">
        <f t="shared" si="49"/>
        <v>0</v>
      </c>
      <c r="R109" s="161">
        <f t="shared" si="49"/>
        <v>0</v>
      </c>
      <c r="S109" s="161">
        <f t="shared" si="49"/>
        <v>0</v>
      </c>
      <c r="T109" s="161">
        <f t="shared" si="49"/>
        <v>0</v>
      </c>
      <c r="U109" s="161">
        <f t="shared" si="49"/>
        <v>0</v>
      </c>
      <c r="V109" s="161">
        <f t="shared" si="49"/>
        <v>0</v>
      </c>
      <c r="W109" s="161">
        <f t="shared" si="49"/>
        <v>0</v>
      </c>
      <c r="X109" s="161">
        <f t="shared" si="49"/>
        <v>0</v>
      </c>
      <c r="Y109" s="161">
        <f t="shared" si="49"/>
        <v>0</v>
      </c>
      <c r="Z109" s="161">
        <f t="shared" si="49"/>
        <v>0</v>
      </c>
      <c r="AA109" s="1"/>
      <c r="AB109" s="3"/>
      <c r="AC109" s="158"/>
      <c r="AD109" s="158"/>
      <c r="AE109" s="158"/>
      <c r="AF109" s="158"/>
      <c r="AG109" s="158"/>
      <c r="AH109" s="158"/>
      <c r="AI109" s="158"/>
      <c r="AJ109" s="158"/>
      <c r="AK109" s="158"/>
      <c r="AL109" s="158"/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  <c r="AW109" s="158"/>
      <c r="AX109" s="158"/>
      <c r="AY109" s="158"/>
      <c r="AZ109" s="158"/>
      <c r="BA109" s="159"/>
      <c r="BB109" s="159"/>
      <c r="BC109" s="159"/>
      <c r="BD109" s="159"/>
      <c r="BE109" s="159"/>
      <c r="BF109" s="158"/>
      <c r="BG109" s="158"/>
      <c r="BH109" s="158"/>
      <c r="BI109" s="158"/>
      <c r="BJ109" s="158"/>
      <c r="BK109" s="158"/>
      <c r="BL109" s="158"/>
      <c r="BM109" s="158"/>
      <c r="BN109" s="158"/>
      <c r="BO109" s="158"/>
      <c r="BP109" s="158"/>
      <c r="BQ109" s="158"/>
      <c r="BR109" s="158"/>
      <c r="BS109" s="158"/>
      <c r="BT109" s="158"/>
      <c r="BU109" s="158"/>
    </row>
    <row r="110" spans="1:73" x14ac:dyDescent="0.15">
      <c r="A110" s="1"/>
      <c r="B110" s="20"/>
      <c r="C110" s="2">
        <f t="shared" si="11"/>
        <v>29</v>
      </c>
      <c r="D110" s="2"/>
      <c r="E110" s="161"/>
      <c r="F110" s="169">
        <f t="shared" si="8"/>
        <v>4.8999999999999968</v>
      </c>
      <c r="G110" s="161">
        <f t="shared" si="42"/>
        <v>0</v>
      </c>
      <c r="H110" s="161">
        <f t="shared" si="42"/>
        <v>2.4499999999999984</v>
      </c>
      <c r="I110" s="161">
        <f t="shared" si="40"/>
        <v>2.4499999999999984</v>
      </c>
      <c r="J110" s="161">
        <f t="shared" si="40"/>
        <v>0</v>
      </c>
      <c r="K110" s="161">
        <f t="shared" si="40"/>
        <v>0</v>
      </c>
      <c r="L110" s="161">
        <f t="shared" ref="L110:Z110" si="50">(L$111-L$101)/10+L109</f>
        <v>0</v>
      </c>
      <c r="M110" s="161">
        <f t="shared" si="50"/>
        <v>0</v>
      </c>
      <c r="N110" s="161">
        <f t="shared" si="50"/>
        <v>0</v>
      </c>
      <c r="O110" s="161">
        <f t="shared" si="50"/>
        <v>0</v>
      </c>
      <c r="P110" s="161">
        <f t="shared" si="50"/>
        <v>0</v>
      </c>
      <c r="Q110" s="161">
        <f t="shared" si="50"/>
        <v>0</v>
      </c>
      <c r="R110" s="161">
        <f t="shared" si="50"/>
        <v>0</v>
      </c>
      <c r="S110" s="161">
        <f t="shared" si="50"/>
        <v>0</v>
      </c>
      <c r="T110" s="161">
        <f t="shared" si="50"/>
        <v>0</v>
      </c>
      <c r="U110" s="161">
        <f t="shared" si="50"/>
        <v>0</v>
      </c>
      <c r="V110" s="161">
        <f t="shared" si="50"/>
        <v>0</v>
      </c>
      <c r="W110" s="161">
        <f t="shared" si="50"/>
        <v>0</v>
      </c>
      <c r="X110" s="161">
        <f t="shared" si="50"/>
        <v>0</v>
      </c>
      <c r="Y110" s="161">
        <f t="shared" si="50"/>
        <v>0</v>
      </c>
      <c r="Z110" s="161">
        <f t="shared" si="50"/>
        <v>0</v>
      </c>
      <c r="AA110" s="1"/>
      <c r="AB110" s="3"/>
      <c r="AC110" s="158"/>
      <c r="AD110" s="158"/>
      <c r="AE110" s="158"/>
      <c r="AF110" s="158"/>
      <c r="AG110" s="158"/>
      <c r="AH110" s="158"/>
      <c r="AI110" s="158"/>
      <c r="AJ110" s="158"/>
      <c r="AK110" s="158"/>
      <c r="AL110" s="158"/>
      <c r="AM110" s="158"/>
      <c r="AN110" s="158"/>
      <c r="AO110" s="158"/>
      <c r="AP110" s="158"/>
      <c r="AQ110" s="158"/>
      <c r="AR110" s="158"/>
      <c r="AS110" s="158"/>
      <c r="AT110" s="158"/>
      <c r="AU110" s="158"/>
      <c r="AV110" s="158"/>
      <c r="AW110" s="158"/>
      <c r="AX110" s="158"/>
      <c r="AY110" s="158"/>
      <c r="AZ110" s="158"/>
      <c r="BA110" s="159"/>
      <c r="BB110" s="159"/>
      <c r="BC110" s="159"/>
      <c r="BD110" s="159"/>
      <c r="BE110" s="159"/>
      <c r="BF110" s="158"/>
      <c r="BG110" s="158"/>
      <c r="BH110" s="158"/>
      <c r="BI110" s="158"/>
      <c r="BJ110" s="158"/>
      <c r="BK110" s="158"/>
      <c r="BL110" s="158"/>
      <c r="BM110" s="158"/>
      <c r="BN110" s="158"/>
      <c r="BO110" s="158"/>
      <c r="BP110" s="158"/>
      <c r="BQ110" s="158"/>
      <c r="BR110" s="158"/>
      <c r="BS110" s="158"/>
      <c r="BT110" s="158"/>
      <c r="BU110" s="158"/>
    </row>
    <row r="111" spans="1:73" x14ac:dyDescent="0.15">
      <c r="A111" s="1"/>
      <c r="B111" s="20" t="s">
        <v>189</v>
      </c>
      <c r="C111" s="2">
        <v>30</v>
      </c>
      <c r="D111" s="2"/>
      <c r="E111" s="161"/>
      <c r="F111" s="169">
        <f t="shared" si="8"/>
        <v>5</v>
      </c>
      <c r="G111" s="161">
        <f>Input!$G$58*Input!D$26/1000</f>
        <v>0</v>
      </c>
      <c r="H111" s="161">
        <f>Input!$G$58*Input!E$26/1000</f>
        <v>2.5</v>
      </c>
      <c r="I111" s="161">
        <f>Input!$G$58*Input!F$26/1000</f>
        <v>2.5</v>
      </c>
      <c r="J111" s="161">
        <f>Input!$G$58*Input!G$26/1000</f>
        <v>0</v>
      </c>
      <c r="K111" s="161">
        <f>Input!$G$58*Input!H$26/1000</f>
        <v>0</v>
      </c>
      <c r="L111" s="161">
        <f>Input!$G$58*Input!I$26/1000</f>
        <v>0</v>
      </c>
      <c r="M111" s="161">
        <f>Input!$G$58*Input!J$26/1000</f>
        <v>0</v>
      </c>
      <c r="N111" s="161">
        <f>Input!$G$58*Input!K$26/1000</f>
        <v>0</v>
      </c>
      <c r="O111" s="161">
        <f>Input!$G$58*Input!L$26/1000</f>
        <v>0</v>
      </c>
      <c r="P111" s="161">
        <f>Input!$G$58*Input!M$26/1000</f>
        <v>0</v>
      </c>
      <c r="Q111" s="161">
        <f>Input!$G$58*Input!N$26/1000</f>
        <v>0</v>
      </c>
      <c r="R111" s="161">
        <f>Input!$G$58*Input!O$26/1000</f>
        <v>0</v>
      </c>
      <c r="S111" s="161">
        <f>Input!$G$58*Input!P$26/1000</f>
        <v>0</v>
      </c>
      <c r="T111" s="161">
        <f>Input!$G$58*Input!Q$26/1000</f>
        <v>0</v>
      </c>
      <c r="U111" s="161">
        <f>Input!$G$58*Input!R$26/1000</f>
        <v>0</v>
      </c>
      <c r="V111" s="161">
        <f>Input!$G$58*Input!S$26/1000</f>
        <v>0</v>
      </c>
      <c r="W111" s="161">
        <f>Input!$G$58*Input!T$26/1000</f>
        <v>0</v>
      </c>
      <c r="X111" s="161">
        <f>Input!$G$58*Input!U$26/1000</f>
        <v>0</v>
      </c>
      <c r="Y111" s="161">
        <f>Input!$G$58*Input!V$26/1000</f>
        <v>0</v>
      </c>
      <c r="Z111" s="161">
        <f>Input!$G$58*Input!W$26/1000</f>
        <v>0</v>
      </c>
      <c r="AA111" s="1"/>
      <c r="AB111" s="3"/>
      <c r="AC111" s="158"/>
      <c r="AD111" s="158"/>
      <c r="AE111" s="158"/>
      <c r="AF111" s="158"/>
      <c r="AG111" s="158"/>
      <c r="AH111" s="158"/>
      <c r="AI111" s="158"/>
      <c r="AJ111" s="158"/>
      <c r="AK111" s="158"/>
      <c r="AL111" s="158"/>
      <c r="AM111" s="158"/>
      <c r="AN111" s="158"/>
      <c r="AO111" s="158"/>
      <c r="AP111" s="158"/>
      <c r="AQ111" s="158"/>
      <c r="AR111" s="158"/>
      <c r="AS111" s="158"/>
      <c r="AT111" s="158"/>
      <c r="AU111" s="158"/>
      <c r="AV111" s="158"/>
      <c r="AW111" s="158"/>
      <c r="AX111" s="158"/>
      <c r="AY111" s="158"/>
      <c r="AZ111" s="158"/>
      <c r="BA111" s="159"/>
      <c r="BB111" s="159"/>
      <c r="BC111" s="159"/>
      <c r="BD111" s="159"/>
      <c r="BE111" s="159"/>
      <c r="BF111" s="158"/>
      <c r="BG111" s="158"/>
      <c r="BH111" s="158"/>
      <c r="BI111" s="158"/>
      <c r="BJ111" s="158"/>
      <c r="BK111" s="158"/>
      <c r="BL111" s="158"/>
      <c r="BM111" s="158"/>
      <c r="BN111" s="158"/>
      <c r="BO111" s="158"/>
      <c r="BP111" s="158"/>
      <c r="BQ111" s="158"/>
      <c r="BR111" s="158"/>
      <c r="BS111" s="158"/>
      <c r="BT111" s="158"/>
      <c r="BU111" s="158"/>
    </row>
    <row r="112" spans="1:73" x14ac:dyDescent="0.15">
      <c r="A112" s="1"/>
      <c r="B112" s="20"/>
      <c r="C112" s="2"/>
      <c r="D112" s="2"/>
      <c r="E112" s="2"/>
      <c r="F112" s="1"/>
      <c r="G112" s="1"/>
      <c r="H112" s="2"/>
      <c r="I112" s="2"/>
      <c r="J112" s="2"/>
      <c r="K112" s="2"/>
      <c r="L112" s="2"/>
      <c r="M112" s="2"/>
      <c r="N112" s="2"/>
      <c r="O112" s="2"/>
      <c r="P112" s="135"/>
      <c r="Q112" s="2"/>
      <c r="R112" s="2"/>
      <c r="S112" s="2"/>
      <c r="T112" s="2"/>
      <c r="U112" s="2"/>
      <c r="V112" s="2"/>
      <c r="W112" s="1"/>
      <c r="X112" s="1"/>
      <c r="Y112" s="1"/>
      <c r="Z112" s="3"/>
      <c r="AA112" s="1"/>
      <c r="AB112" s="3"/>
      <c r="AC112" s="158"/>
      <c r="AD112" s="158"/>
      <c r="AE112" s="158"/>
      <c r="AF112" s="158"/>
      <c r="AG112" s="158"/>
      <c r="AH112" s="158"/>
      <c r="AI112" s="158"/>
      <c r="AJ112" s="158"/>
      <c r="AK112" s="158"/>
      <c r="AL112" s="158"/>
      <c r="AM112" s="158"/>
      <c r="AN112" s="158"/>
      <c r="AO112" s="158"/>
      <c r="AP112" s="158"/>
      <c r="AQ112" s="158"/>
      <c r="AR112" s="158"/>
      <c r="AS112" s="158"/>
      <c r="AT112" s="158"/>
      <c r="AU112" s="158"/>
      <c r="AV112" s="158"/>
      <c r="AW112" s="158"/>
      <c r="AX112" s="158"/>
      <c r="AY112" s="158"/>
      <c r="AZ112" s="158"/>
      <c r="BA112" s="159"/>
      <c r="BB112" s="159"/>
      <c r="BC112" s="159"/>
      <c r="BD112" s="159"/>
      <c r="BE112" s="159"/>
      <c r="BF112" s="158"/>
      <c r="BG112" s="158"/>
      <c r="BH112" s="158"/>
      <c r="BI112" s="158"/>
      <c r="BJ112" s="158"/>
      <c r="BK112" s="158"/>
      <c r="BL112" s="158"/>
      <c r="BM112" s="158"/>
      <c r="BN112" s="158"/>
      <c r="BO112" s="158"/>
      <c r="BP112" s="158"/>
      <c r="BQ112" s="158"/>
      <c r="BR112" s="158"/>
      <c r="BS112" s="158"/>
      <c r="BT112" s="158"/>
      <c r="BU112" s="158"/>
    </row>
    <row r="113" spans="1:73" x14ac:dyDescent="0.15">
      <c r="A113" s="1"/>
      <c r="B113" s="1" t="s">
        <v>212</v>
      </c>
      <c r="C113" s="2"/>
      <c r="D113" s="2"/>
      <c r="E113" s="179" t="s">
        <v>213</v>
      </c>
      <c r="F113" s="2" t="s">
        <v>11</v>
      </c>
      <c r="G113" s="2"/>
      <c r="H113" s="2"/>
      <c r="I113" s="2"/>
      <c r="J113" s="2"/>
      <c r="K113" s="2"/>
      <c r="L113" s="2"/>
      <c r="M113" s="2"/>
      <c r="N113" s="2"/>
      <c r="O113" s="2"/>
      <c r="P113" s="135"/>
      <c r="Q113" s="2"/>
      <c r="R113" s="2"/>
      <c r="S113" s="2"/>
      <c r="T113" s="2"/>
      <c r="U113" s="2"/>
      <c r="V113" s="2"/>
      <c r="W113" s="1"/>
      <c r="X113" s="1"/>
      <c r="Y113" s="1"/>
      <c r="Z113" s="3"/>
      <c r="AA113" s="1"/>
      <c r="AB113" s="3"/>
      <c r="AC113" s="158"/>
      <c r="AD113" s="158"/>
      <c r="AE113" s="158"/>
      <c r="AF113" s="158"/>
      <c r="AG113" s="158"/>
      <c r="AH113" s="158"/>
      <c r="AI113" s="158"/>
      <c r="AJ113" s="158"/>
      <c r="AK113" s="158"/>
      <c r="AL113" s="158"/>
      <c r="AM113" s="158"/>
      <c r="AN113" s="158"/>
      <c r="AO113" s="158"/>
      <c r="AP113" s="158"/>
      <c r="AQ113" s="158"/>
      <c r="AR113" s="158"/>
      <c r="AS113" s="158"/>
      <c r="AT113" s="158"/>
      <c r="AU113" s="158"/>
      <c r="AV113" s="158"/>
      <c r="AW113" s="158"/>
      <c r="AX113" s="158"/>
      <c r="AY113" s="158"/>
      <c r="AZ113" s="158"/>
      <c r="BA113" s="159"/>
      <c r="BB113" s="159"/>
      <c r="BC113" s="159"/>
      <c r="BD113" s="159"/>
      <c r="BE113" s="159"/>
      <c r="BF113" s="158"/>
      <c r="BG113" s="158"/>
      <c r="BH113" s="158"/>
      <c r="BI113" s="158"/>
      <c r="BJ113" s="158"/>
      <c r="BK113" s="158"/>
      <c r="BL113" s="158"/>
      <c r="BM113" s="158"/>
      <c r="BN113" s="158"/>
      <c r="BO113" s="158"/>
      <c r="BP113" s="158"/>
      <c r="BQ113" s="158"/>
      <c r="BR113" s="158"/>
      <c r="BS113" s="158"/>
      <c r="BT113" s="158"/>
      <c r="BU113" s="158"/>
    </row>
    <row r="114" spans="1:73" x14ac:dyDescent="0.15">
      <c r="A114" s="1"/>
      <c r="B114" s="20" t="s">
        <v>187</v>
      </c>
      <c r="C114" s="2">
        <v>0</v>
      </c>
      <c r="D114" s="2" t="s">
        <v>99</v>
      </c>
      <c r="E114" s="188">
        <f>(1+Input!$D$53)</f>
        <v>1</v>
      </c>
      <c r="F114" s="156">
        <f>SUM(G114:Z114)</f>
        <v>30</v>
      </c>
      <c r="G114" s="154">
        <f>G81*Input!D$30/1000*$E114</f>
        <v>0</v>
      </c>
      <c r="H114" s="154">
        <f>H81*Input!E$30/1000*$E114</f>
        <v>13</v>
      </c>
      <c r="I114" s="154">
        <f>I81*Input!F$30/1000*$E114</f>
        <v>17</v>
      </c>
      <c r="J114" s="154">
        <f>J81*Input!G$30/1000*$E114</f>
        <v>0</v>
      </c>
      <c r="K114" s="154">
        <f>K81*Input!H$30/1000*$E114</f>
        <v>0</v>
      </c>
      <c r="L114" s="154">
        <f>L81*Input!I$30/1000*$E114</f>
        <v>0</v>
      </c>
      <c r="M114" s="154">
        <f>M81*Input!J$30/1000*$E114</f>
        <v>0</v>
      </c>
      <c r="N114" s="154">
        <f>N81*Input!K$30/1000*$E114</f>
        <v>0</v>
      </c>
      <c r="O114" s="154">
        <f>O81*Input!L$30/1000*$E114</f>
        <v>0</v>
      </c>
      <c r="P114" s="154">
        <f>P81*Input!M$30/1000*$E114</f>
        <v>0</v>
      </c>
      <c r="Q114" s="154">
        <f>Q81*Input!N$30/1000*$E114</f>
        <v>0</v>
      </c>
      <c r="R114" s="154">
        <f>R81*Input!O$30/1000*$E114</f>
        <v>0</v>
      </c>
      <c r="S114" s="154">
        <f>S81*Input!P$30/1000*$E114</f>
        <v>0</v>
      </c>
      <c r="T114" s="154">
        <f>T81*Input!Q$30/1000*$E114</f>
        <v>0</v>
      </c>
      <c r="U114" s="154">
        <f>U81*Input!R$30/1000*$E114</f>
        <v>0</v>
      </c>
      <c r="V114" s="154">
        <f>V81*Input!S$30/1000*$E114</f>
        <v>0</v>
      </c>
      <c r="W114" s="154">
        <f>W81*Input!T$30/1000*$E114</f>
        <v>0</v>
      </c>
      <c r="X114" s="154">
        <f>X81*Input!U$30/1000*$E114</f>
        <v>0</v>
      </c>
      <c r="Y114" s="154">
        <f>Y81*Input!V$30/1000*$E114</f>
        <v>0</v>
      </c>
      <c r="Z114" s="154">
        <f>Z81*Input!W$30/1000*$E114</f>
        <v>0</v>
      </c>
      <c r="AA114" s="1"/>
      <c r="AB114" s="3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9"/>
      <c r="BB114" s="159"/>
      <c r="BC114" s="159"/>
      <c r="BD114" s="159"/>
      <c r="BE114" s="159"/>
      <c r="BF114" s="158"/>
      <c r="BG114" s="158"/>
      <c r="BH114" s="158"/>
      <c r="BI114" s="158"/>
      <c r="BJ114" s="158"/>
      <c r="BK114" s="158"/>
      <c r="BL114" s="158"/>
      <c r="BM114" s="158"/>
      <c r="BN114" s="158"/>
      <c r="BO114" s="158"/>
      <c r="BP114" s="158"/>
      <c r="BQ114" s="158"/>
      <c r="BR114" s="158"/>
      <c r="BS114" s="158"/>
      <c r="BT114" s="158"/>
      <c r="BU114" s="158"/>
    </row>
    <row r="115" spans="1:73" x14ac:dyDescent="0.15">
      <c r="A115" s="1"/>
      <c r="B115" s="20"/>
      <c r="C115" s="2">
        <f t="shared" ref="C115:C143" si="51">C114+1</f>
        <v>1</v>
      </c>
      <c r="D115" s="2" t="s">
        <v>99</v>
      </c>
      <c r="E115" s="188">
        <f t="shared" ref="E115:E123" si="52">(E$124-E$114)/10+E114</f>
        <v>1.0049999999999999</v>
      </c>
      <c r="F115" s="156">
        <f t="shared" ref="F115:F144" si="53">SUM(G115:Z115)</f>
        <v>31.657499999999999</v>
      </c>
      <c r="G115" s="154">
        <f>G82*Input!D$30/1000*$E115</f>
        <v>0</v>
      </c>
      <c r="H115" s="154">
        <f>H82*Input!E$30/1000*$E115</f>
        <v>13.718249999999999</v>
      </c>
      <c r="I115" s="154">
        <f>I82*Input!F$30/1000*$E115</f>
        <v>17.939250000000001</v>
      </c>
      <c r="J115" s="154">
        <f>J82*Input!G$30/1000*$E115</f>
        <v>0</v>
      </c>
      <c r="K115" s="154">
        <f>K82*Input!H$30/1000*$E115</f>
        <v>0</v>
      </c>
      <c r="L115" s="154">
        <f>L82*Input!I$30/1000*$E115</f>
        <v>0</v>
      </c>
      <c r="M115" s="154">
        <f>M82*Input!J$30/1000*$E115</f>
        <v>0</v>
      </c>
      <c r="N115" s="154">
        <f>N82*Input!K$30/1000*$E115</f>
        <v>0</v>
      </c>
      <c r="O115" s="154">
        <f>O82*Input!L$30/1000*$E115</f>
        <v>0</v>
      </c>
      <c r="P115" s="154">
        <f>P82*Input!M$30/1000*$E115</f>
        <v>0</v>
      </c>
      <c r="Q115" s="154">
        <f>Q82*Input!N$30/1000*$E115</f>
        <v>0</v>
      </c>
      <c r="R115" s="154">
        <f>R82*Input!O$30/1000*$E115</f>
        <v>0</v>
      </c>
      <c r="S115" s="154">
        <f>S82*Input!P$30/1000*$E115</f>
        <v>0</v>
      </c>
      <c r="T115" s="154">
        <f>T82*Input!Q$30/1000*$E115</f>
        <v>0</v>
      </c>
      <c r="U115" s="154">
        <f>U82*Input!R$30/1000*$E115</f>
        <v>0</v>
      </c>
      <c r="V115" s="154">
        <f>V82*Input!S$30/1000*$E115</f>
        <v>0</v>
      </c>
      <c r="W115" s="154">
        <f>W82*Input!T$30/1000*$E115</f>
        <v>0</v>
      </c>
      <c r="X115" s="154">
        <f>X82*Input!U$30/1000*$E115</f>
        <v>0</v>
      </c>
      <c r="Y115" s="154">
        <f>Y82*Input!V$30/1000*$E115</f>
        <v>0</v>
      </c>
      <c r="Z115" s="154">
        <f>Z82*Input!W$30/1000*$E115</f>
        <v>0</v>
      </c>
      <c r="AA115" s="1"/>
      <c r="AB115" s="3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9"/>
      <c r="BB115" s="159"/>
      <c r="BC115" s="159"/>
      <c r="BD115" s="159"/>
      <c r="BE115" s="159"/>
      <c r="BF115" s="158"/>
      <c r="BG115" s="158"/>
      <c r="BH115" s="158"/>
      <c r="BI115" s="158"/>
      <c r="BJ115" s="158"/>
      <c r="BK115" s="158"/>
      <c r="BL115" s="158"/>
      <c r="BM115" s="158"/>
      <c r="BN115" s="158"/>
      <c r="BO115" s="158"/>
      <c r="BP115" s="158"/>
      <c r="BQ115" s="158"/>
      <c r="BR115" s="158"/>
      <c r="BS115" s="158"/>
      <c r="BT115" s="158"/>
      <c r="BU115" s="158"/>
    </row>
    <row r="116" spans="1:73" x14ac:dyDescent="0.15">
      <c r="A116" s="1"/>
      <c r="B116" s="20"/>
      <c r="C116" s="2">
        <f t="shared" si="51"/>
        <v>2</v>
      </c>
      <c r="D116" s="2" t="s">
        <v>99</v>
      </c>
      <c r="E116" s="188">
        <f t="shared" si="52"/>
        <v>1.0099999999999998</v>
      </c>
      <c r="F116" s="156">
        <f t="shared" si="53"/>
        <v>33.33</v>
      </c>
      <c r="G116" s="154">
        <f>G83*Input!D$30/1000*$E116</f>
        <v>0</v>
      </c>
      <c r="H116" s="154">
        <f>H83*Input!E$30/1000*$E116</f>
        <v>14.443</v>
      </c>
      <c r="I116" s="154">
        <f>I83*Input!F$30/1000*$E116</f>
        <v>18.886999999999997</v>
      </c>
      <c r="J116" s="154">
        <f>J83*Input!G$30/1000*$E116</f>
        <v>0</v>
      </c>
      <c r="K116" s="154">
        <f>K83*Input!H$30/1000*$E116</f>
        <v>0</v>
      </c>
      <c r="L116" s="154">
        <f>L83*Input!I$30/1000*$E116</f>
        <v>0</v>
      </c>
      <c r="M116" s="154">
        <f>M83*Input!J$30/1000*$E116</f>
        <v>0</v>
      </c>
      <c r="N116" s="154">
        <f>N83*Input!K$30/1000*$E116</f>
        <v>0</v>
      </c>
      <c r="O116" s="154">
        <f>O83*Input!L$30/1000*$E116</f>
        <v>0</v>
      </c>
      <c r="P116" s="154">
        <f>P83*Input!M$30/1000*$E116</f>
        <v>0</v>
      </c>
      <c r="Q116" s="154">
        <f>Q83*Input!N$30/1000*$E116</f>
        <v>0</v>
      </c>
      <c r="R116" s="154">
        <f>R83*Input!O$30/1000*$E116</f>
        <v>0</v>
      </c>
      <c r="S116" s="154">
        <f>S83*Input!P$30/1000*$E116</f>
        <v>0</v>
      </c>
      <c r="T116" s="154">
        <f>T83*Input!Q$30/1000*$E116</f>
        <v>0</v>
      </c>
      <c r="U116" s="154">
        <f>U83*Input!R$30/1000*$E116</f>
        <v>0</v>
      </c>
      <c r="V116" s="154">
        <f>V83*Input!S$30/1000*$E116</f>
        <v>0</v>
      </c>
      <c r="W116" s="154">
        <f>W83*Input!T$30/1000*$E116</f>
        <v>0</v>
      </c>
      <c r="X116" s="154">
        <f>X83*Input!U$30/1000*$E116</f>
        <v>0</v>
      </c>
      <c r="Y116" s="154">
        <f>Y83*Input!V$30/1000*$E116</f>
        <v>0</v>
      </c>
      <c r="Z116" s="154">
        <f>Z83*Input!W$30/1000*$E116</f>
        <v>0</v>
      </c>
      <c r="AA116" s="1"/>
      <c r="AB116" s="3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9"/>
      <c r="BB116" s="159"/>
      <c r="BC116" s="159"/>
      <c r="BD116" s="159"/>
      <c r="BE116" s="159"/>
      <c r="BF116" s="158"/>
      <c r="BG116" s="158"/>
      <c r="BH116" s="158"/>
      <c r="BI116" s="158"/>
      <c r="BJ116" s="158"/>
      <c r="BK116" s="158"/>
      <c r="BL116" s="158"/>
      <c r="BM116" s="158"/>
      <c r="BN116" s="158"/>
      <c r="BO116" s="158"/>
      <c r="BP116" s="158"/>
      <c r="BQ116" s="158"/>
      <c r="BR116" s="158"/>
      <c r="BS116" s="158"/>
      <c r="BT116" s="158"/>
      <c r="BU116" s="158"/>
    </row>
    <row r="117" spans="1:73" x14ac:dyDescent="0.15">
      <c r="A117" s="1"/>
      <c r="B117" s="20"/>
      <c r="C117" s="2">
        <f t="shared" si="51"/>
        <v>3</v>
      </c>
      <c r="D117" s="2" t="s">
        <v>99</v>
      </c>
      <c r="E117" s="188">
        <f t="shared" si="52"/>
        <v>1.0149999999999997</v>
      </c>
      <c r="F117" s="156">
        <f t="shared" si="53"/>
        <v>35.017499999999998</v>
      </c>
      <c r="G117" s="154">
        <f>G84*Input!D$30/1000*$E117</f>
        <v>0</v>
      </c>
      <c r="H117" s="154">
        <f>H84*Input!E$30/1000*$E117</f>
        <v>15.174249999999997</v>
      </c>
      <c r="I117" s="154">
        <f>I84*Input!F$30/1000*$E117</f>
        <v>19.843249999999998</v>
      </c>
      <c r="J117" s="154">
        <f>J84*Input!G$30/1000*$E117</f>
        <v>0</v>
      </c>
      <c r="K117" s="154">
        <f>K84*Input!H$30/1000*$E117</f>
        <v>0</v>
      </c>
      <c r="L117" s="154">
        <f>L84*Input!I$30/1000*$E117</f>
        <v>0</v>
      </c>
      <c r="M117" s="154">
        <f>M84*Input!J$30/1000*$E117</f>
        <v>0</v>
      </c>
      <c r="N117" s="154">
        <f>N84*Input!K$30/1000*$E117</f>
        <v>0</v>
      </c>
      <c r="O117" s="154">
        <f>O84*Input!L$30/1000*$E117</f>
        <v>0</v>
      </c>
      <c r="P117" s="154">
        <f>P84*Input!M$30/1000*$E117</f>
        <v>0</v>
      </c>
      <c r="Q117" s="154">
        <f>Q84*Input!N$30/1000*$E117</f>
        <v>0</v>
      </c>
      <c r="R117" s="154">
        <f>R84*Input!O$30/1000*$E117</f>
        <v>0</v>
      </c>
      <c r="S117" s="154">
        <f>S84*Input!P$30/1000*$E117</f>
        <v>0</v>
      </c>
      <c r="T117" s="154">
        <f>T84*Input!Q$30/1000*$E117</f>
        <v>0</v>
      </c>
      <c r="U117" s="154">
        <f>U84*Input!R$30/1000*$E117</f>
        <v>0</v>
      </c>
      <c r="V117" s="154">
        <f>V84*Input!S$30/1000*$E117</f>
        <v>0</v>
      </c>
      <c r="W117" s="154">
        <f>W84*Input!T$30/1000*$E117</f>
        <v>0</v>
      </c>
      <c r="X117" s="154">
        <f>X84*Input!U$30/1000*$E117</f>
        <v>0</v>
      </c>
      <c r="Y117" s="154">
        <f>Y84*Input!V$30/1000*$E117</f>
        <v>0</v>
      </c>
      <c r="Z117" s="154">
        <f>Z84*Input!W$30/1000*$E117</f>
        <v>0</v>
      </c>
      <c r="AA117" s="1"/>
      <c r="AB117" s="3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9"/>
      <c r="BB117" s="159"/>
      <c r="BC117" s="159"/>
      <c r="BD117" s="159"/>
      <c r="BE117" s="159"/>
      <c r="BF117" s="158"/>
      <c r="BG117" s="158"/>
      <c r="BH117" s="158"/>
      <c r="BI117" s="158"/>
      <c r="BJ117" s="158"/>
      <c r="BK117" s="158"/>
      <c r="BL117" s="158"/>
      <c r="BM117" s="158"/>
      <c r="BN117" s="158"/>
      <c r="BO117" s="158"/>
      <c r="BP117" s="158"/>
      <c r="BQ117" s="158"/>
      <c r="BR117" s="158"/>
      <c r="BS117" s="158"/>
      <c r="BT117" s="158"/>
      <c r="BU117" s="158"/>
    </row>
    <row r="118" spans="1:73" x14ac:dyDescent="0.15">
      <c r="A118" s="1"/>
      <c r="B118" s="20"/>
      <c r="C118" s="2">
        <f t="shared" si="51"/>
        <v>4</v>
      </c>
      <c r="D118" s="2" t="s">
        <v>99</v>
      </c>
      <c r="E118" s="188">
        <f t="shared" si="52"/>
        <v>1.0199999999999996</v>
      </c>
      <c r="F118" s="156">
        <f t="shared" si="53"/>
        <v>36.719999999999985</v>
      </c>
      <c r="G118" s="154">
        <f>G85*Input!D$30/1000*$E118</f>
        <v>0</v>
      </c>
      <c r="H118" s="154">
        <f>H85*Input!E$30/1000*$E118</f>
        <v>15.911999999999995</v>
      </c>
      <c r="I118" s="154">
        <f>I85*Input!F$30/1000*$E118</f>
        <v>20.807999999999993</v>
      </c>
      <c r="J118" s="154">
        <f>J85*Input!G$30/1000*$E118</f>
        <v>0</v>
      </c>
      <c r="K118" s="154">
        <f>K85*Input!H$30/1000*$E118</f>
        <v>0</v>
      </c>
      <c r="L118" s="154">
        <f>L85*Input!I$30/1000*$E118</f>
        <v>0</v>
      </c>
      <c r="M118" s="154">
        <f>M85*Input!J$30/1000*$E118</f>
        <v>0</v>
      </c>
      <c r="N118" s="154">
        <f>N85*Input!K$30/1000*$E118</f>
        <v>0</v>
      </c>
      <c r="O118" s="154">
        <f>O85*Input!L$30/1000*$E118</f>
        <v>0</v>
      </c>
      <c r="P118" s="154">
        <f>P85*Input!M$30/1000*$E118</f>
        <v>0</v>
      </c>
      <c r="Q118" s="154">
        <f>Q85*Input!N$30/1000*$E118</f>
        <v>0</v>
      </c>
      <c r="R118" s="154">
        <f>R85*Input!O$30/1000*$E118</f>
        <v>0</v>
      </c>
      <c r="S118" s="154">
        <f>S85*Input!P$30/1000*$E118</f>
        <v>0</v>
      </c>
      <c r="T118" s="154">
        <f>T85*Input!Q$30/1000*$E118</f>
        <v>0</v>
      </c>
      <c r="U118" s="154">
        <f>U85*Input!R$30/1000*$E118</f>
        <v>0</v>
      </c>
      <c r="V118" s="154">
        <f>V85*Input!S$30/1000*$E118</f>
        <v>0</v>
      </c>
      <c r="W118" s="154">
        <f>W85*Input!T$30/1000*$E118</f>
        <v>0</v>
      </c>
      <c r="X118" s="154">
        <f>X85*Input!U$30/1000*$E118</f>
        <v>0</v>
      </c>
      <c r="Y118" s="154">
        <f>Y85*Input!V$30/1000*$E118</f>
        <v>0</v>
      </c>
      <c r="Z118" s="154">
        <f>Z85*Input!W$30/1000*$E118</f>
        <v>0</v>
      </c>
      <c r="AA118" s="1"/>
      <c r="AB118" s="3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9"/>
      <c r="BB118" s="159"/>
      <c r="BC118" s="159"/>
      <c r="BD118" s="159"/>
      <c r="BE118" s="159"/>
      <c r="BF118" s="158"/>
      <c r="BG118" s="158"/>
      <c r="BH118" s="158"/>
      <c r="BI118" s="158"/>
      <c r="BJ118" s="158"/>
      <c r="BK118" s="158"/>
      <c r="BL118" s="158"/>
      <c r="BM118" s="158"/>
      <c r="BN118" s="158"/>
      <c r="BO118" s="158"/>
      <c r="BP118" s="158"/>
      <c r="BQ118" s="158"/>
      <c r="BR118" s="158"/>
      <c r="BS118" s="158"/>
      <c r="BT118" s="158"/>
      <c r="BU118" s="158"/>
    </row>
    <row r="119" spans="1:73" x14ac:dyDescent="0.15">
      <c r="A119" s="1"/>
      <c r="B119" s="20"/>
      <c r="C119" s="2">
        <f t="shared" si="51"/>
        <v>5</v>
      </c>
      <c r="D119" s="2" t="s">
        <v>99</v>
      </c>
      <c r="E119" s="188">
        <f t="shared" si="52"/>
        <v>1.0249999999999995</v>
      </c>
      <c r="F119" s="156">
        <f t="shared" si="53"/>
        <v>38.437499999999986</v>
      </c>
      <c r="G119" s="154">
        <f>G86*Input!D$30/1000*$E119</f>
        <v>0</v>
      </c>
      <c r="H119" s="154">
        <f>H86*Input!E$30/1000*$E119</f>
        <v>16.656249999999996</v>
      </c>
      <c r="I119" s="154">
        <f>I86*Input!F$30/1000*$E119</f>
        <v>21.781249999999993</v>
      </c>
      <c r="J119" s="154">
        <f>J86*Input!G$30/1000*$E119</f>
        <v>0</v>
      </c>
      <c r="K119" s="154">
        <f>K86*Input!H$30/1000*$E119</f>
        <v>0</v>
      </c>
      <c r="L119" s="154">
        <f>L86*Input!I$30/1000*$E119</f>
        <v>0</v>
      </c>
      <c r="M119" s="154">
        <f>M86*Input!J$30/1000*$E119</f>
        <v>0</v>
      </c>
      <c r="N119" s="154">
        <f>N86*Input!K$30/1000*$E119</f>
        <v>0</v>
      </c>
      <c r="O119" s="154">
        <f>O86*Input!L$30/1000*$E119</f>
        <v>0</v>
      </c>
      <c r="P119" s="154">
        <f>P86*Input!M$30/1000*$E119</f>
        <v>0</v>
      </c>
      <c r="Q119" s="154">
        <f>Q86*Input!N$30/1000*$E119</f>
        <v>0</v>
      </c>
      <c r="R119" s="154">
        <f>R86*Input!O$30/1000*$E119</f>
        <v>0</v>
      </c>
      <c r="S119" s="154">
        <f>S86*Input!P$30/1000*$E119</f>
        <v>0</v>
      </c>
      <c r="T119" s="154">
        <f>T86*Input!Q$30/1000*$E119</f>
        <v>0</v>
      </c>
      <c r="U119" s="154">
        <f>U86*Input!R$30/1000*$E119</f>
        <v>0</v>
      </c>
      <c r="V119" s="154">
        <f>V86*Input!S$30/1000*$E119</f>
        <v>0</v>
      </c>
      <c r="W119" s="154">
        <f>W86*Input!T$30/1000*$E119</f>
        <v>0</v>
      </c>
      <c r="X119" s="154">
        <f>X86*Input!U$30/1000*$E119</f>
        <v>0</v>
      </c>
      <c r="Y119" s="154">
        <f>Y86*Input!V$30/1000*$E119</f>
        <v>0</v>
      </c>
      <c r="Z119" s="154">
        <f>Z86*Input!W$30/1000*$E119</f>
        <v>0</v>
      </c>
      <c r="AA119" s="1"/>
      <c r="AB119" s="3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9"/>
      <c r="BB119" s="159"/>
      <c r="BC119" s="159"/>
      <c r="BD119" s="159"/>
      <c r="BE119" s="159"/>
      <c r="BF119" s="158"/>
      <c r="BG119" s="158"/>
      <c r="BH119" s="158"/>
      <c r="BI119" s="158"/>
      <c r="BJ119" s="158"/>
      <c r="BK119" s="158"/>
      <c r="BL119" s="158"/>
      <c r="BM119" s="158"/>
      <c r="BN119" s="158"/>
      <c r="BO119" s="158"/>
      <c r="BP119" s="158"/>
      <c r="BQ119" s="158"/>
      <c r="BR119" s="158"/>
      <c r="BS119" s="158"/>
      <c r="BT119" s="158"/>
      <c r="BU119" s="158"/>
    </row>
    <row r="120" spans="1:73" x14ac:dyDescent="0.15">
      <c r="A120" s="1"/>
      <c r="B120" s="20"/>
      <c r="C120" s="2">
        <f t="shared" si="51"/>
        <v>6</v>
      </c>
      <c r="D120" s="2" t="s">
        <v>99</v>
      </c>
      <c r="E120" s="188">
        <f t="shared" si="52"/>
        <v>1.0299999999999994</v>
      </c>
      <c r="F120" s="156">
        <f t="shared" si="53"/>
        <v>40.169999999999987</v>
      </c>
      <c r="G120" s="154">
        <f>G87*Input!D$30/1000*$E120</f>
        <v>0</v>
      </c>
      <c r="H120" s="154">
        <f>H87*Input!E$30/1000*$E120</f>
        <v>17.406999999999993</v>
      </c>
      <c r="I120" s="154">
        <f>I87*Input!F$30/1000*$E120</f>
        <v>22.762999999999991</v>
      </c>
      <c r="J120" s="154">
        <f>J87*Input!G$30/1000*$E120</f>
        <v>0</v>
      </c>
      <c r="K120" s="154">
        <f>K87*Input!H$30/1000*$E120</f>
        <v>0</v>
      </c>
      <c r="L120" s="154">
        <f>L87*Input!I$30/1000*$E120</f>
        <v>0</v>
      </c>
      <c r="M120" s="154">
        <f>M87*Input!J$30/1000*$E120</f>
        <v>0</v>
      </c>
      <c r="N120" s="154">
        <f>N87*Input!K$30/1000*$E120</f>
        <v>0</v>
      </c>
      <c r="O120" s="154">
        <f>O87*Input!L$30/1000*$E120</f>
        <v>0</v>
      </c>
      <c r="P120" s="154">
        <f>P87*Input!M$30/1000*$E120</f>
        <v>0</v>
      </c>
      <c r="Q120" s="154">
        <f>Q87*Input!N$30/1000*$E120</f>
        <v>0</v>
      </c>
      <c r="R120" s="154">
        <f>R87*Input!O$30/1000*$E120</f>
        <v>0</v>
      </c>
      <c r="S120" s="154">
        <f>S87*Input!P$30/1000*$E120</f>
        <v>0</v>
      </c>
      <c r="T120" s="154">
        <f>T87*Input!Q$30/1000*$E120</f>
        <v>0</v>
      </c>
      <c r="U120" s="154">
        <f>U87*Input!R$30/1000*$E120</f>
        <v>0</v>
      </c>
      <c r="V120" s="154">
        <f>V87*Input!S$30/1000*$E120</f>
        <v>0</v>
      </c>
      <c r="W120" s="154">
        <f>W87*Input!T$30/1000*$E120</f>
        <v>0</v>
      </c>
      <c r="X120" s="154">
        <f>X87*Input!U$30/1000*$E120</f>
        <v>0</v>
      </c>
      <c r="Y120" s="154">
        <f>Y87*Input!V$30/1000*$E120</f>
        <v>0</v>
      </c>
      <c r="Z120" s="154">
        <f>Z87*Input!W$30/1000*$E120</f>
        <v>0</v>
      </c>
      <c r="AA120" s="1"/>
      <c r="AB120" s="3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9"/>
      <c r="BB120" s="159"/>
      <c r="BC120" s="159"/>
      <c r="BD120" s="159"/>
      <c r="BE120" s="159"/>
      <c r="BF120" s="158"/>
      <c r="BG120" s="158"/>
      <c r="BH120" s="158"/>
      <c r="BI120" s="158"/>
      <c r="BJ120" s="158"/>
      <c r="BK120" s="158"/>
      <c r="BL120" s="158"/>
      <c r="BM120" s="158"/>
      <c r="BN120" s="158"/>
      <c r="BO120" s="158"/>
      <c r="BP120" s="158"/>
      <c r="BQ120" s="158"/>
      <c r="BR120" s="158"/>
      <c r="BS120" s="158"/>
      <c r="BT120" s="158"/>
      <c r="BU120" s="158"/>
    </row>
    <row r="121" spans="1:73" x14ac:dyDescent="0.15">
      <c r="A121" s="1"/>
      <c r="B121" s="20"/>
      <c r="C121" s="2">
        <f t="shared" si="51"/>
        <v>7</v>
      </c>
      <c r="D121" s="2" t="s">
        <v>99</v>
      </c>
      <c r="E121" s="188">
        <f t="shared" si="52"/>
        <v>1.0349999999999993</v>
      </c>
      <c r="F121" s="156">
        <f t="shared" si="53"/>
        <v>41.917499999999976</v>
      </c>
      <c r="G121" s="154">
        <f>G88*Input!D$30/1000*$E121</f>
        <v>0</v>
      </c>
      <c r="H121" s="154">
        <f>H88*Input!E$30/1000*$E121</f>
        <v>18.164249999999992</v>
      </c>
      <c r="I121" s="154">
        <f>I88*Input!F$30/1000*$E121</f>
        <v>23.753249999999987</v>
      </c>
      <c r="J121" s="154">
        <f>J88*Input!G$30/1000*$E121</f>
        <v>0</v>
      </c>
      <c r="K121" s="154">
        <f>K88*Input!H$30/1000*$E121</f>
        <v>0</v>
      </c>
      <c r="L121" s="154">
        <f>L88*Input!I$30/1000*$E121</f>
        <v>0</v>
      </c>
      <c r="M121" s="154">
        <f>M88*Input!J$30/1000*$E121</f>
        <v>0</v>
      </c>
      <c r="N121" s="154">
        <f>N88*Input!K$30/1000*$E121</f>
        <v>0</v>
      </c>
      <c r="O121" s="154">
        <f>O88*Input!L$30/1000*$E121</f>
        <v>0</v>
      </c>
      <c r="P121" s="154">
        <f>P88*Input!M$30/1000*$E121</f>
        <v>0</v>
      </c>
      <c r="Q121" s="154">
        <f>Q88*Input!N$30/1000*$E121</f>
        <v>0</v>
      </c>
      <c r="R121" s="154">
        <f>R88*Input!O$30/1000*$E121</f>
        <v>0</v>
      </c>
      <c r="S121" s="154">
        <f>S88*Input!P$30/1000*$E121</f>
        <v>0</v>
      </c>
      <c r="T121" s="154">
        <f>T88*Input!Q$30/1000*$E121</f>
        <v>0</v>
      </c>
      <c r="U121" s="154">
        <f>U88*Input!R$30/1000*$E121</f>
        <v>0</v>
      </c>
      <c r="V121" s="154">
        <f>V88*Input!S$30/1000*$E121</f>
        <v>0</v>
      </c>
      <c r="W121" s="154">
        <f>W88*Input!T$30/1000*$E121</f>
        <v>0</v>
      </c>
      <c r="X121" s="154">
        <f>X88*Input!U$30/1000*$E121</f>
        <v>0</v>
      </c>
      <c r="Y121" s="154">
        <f>Y88*Input!V$30/1000*$E121</f>
        <v>0</v>
      </c>
      <c r="Z121" s="154">
        <f>Z88*Input!W$30/1000*$E121</f>
        <v>0</v>
      </c>
      <c r="AA121" s="1"/>
      <c r="AB121" s="3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9"/>
      <c r="BB121" s="159"/>
      <c r="BC121" s="159"/>
      <c r="BD121" s="159"/>
      <c r="BE121" s="159"/>
      <c r="BF121" s="158"/>
      <c r="BG121" s="158"/>
      <c r="BH121" s="158"/>
      <c r="BI121" s="158"/>
      <c r="BJ121" s="158"/>
      <c r="BK121" s="158"/>
      <c r="BL121" s="158"/>
      <c r="BM121" s="158"/>
      <c r="BN121" s="158"/>
      <c r="BO121" s="158"/>
      <c r="BP121" s="158"/>
      <c r="BQ121" s="158"/>
      <c r="BR121" s="158"/>
      <c r="BS121" s="158"/>
      <c r="BT121" s="158"/>
      <c r="BU121" s="158"/>
    </row>
    <row r="122" spans="1:73" x14ac:dyDescent="0.15">
      <c r="A122" s="1"/>
      <c r="B122" s="20"/>
      <c r="C122" s="2">
        <f t="shared" si="51"/>
        <v>8</v>
      </c>
      <c r="D122" s="2" t="s">
        <v>99</v>
      </c>
      <c r="E122" s="188">
        <f t="shared" si="52"/>
        <v>1.0399999999999991</v>
      </c>
      <c r="F122" s="156">
        <f t="shared" si="53"/>
        <v>43.679999999999978</v>
      </c>
      <c r="G122" s="154">
        <f>G89*Input!D$30/1000*$E122</f>
        <v>0</v>
      </c>
      <c r="H122" s="154">
        <f>H89*Input!E$30/1000*$E122</f>
        <v>18.927999999999987</v>
      </c>
      <c r="I122" s="154">
        <f>I89*Input!F$30/1000*$E122</f>
        <v>24.751999999999988</v>
      </c>
      <c r="J122" s="154">
        <f>J89*Input!G$30/1000*$E122</f>
        <v>0</v>
      </c>
      <c r="K122" s="154">
        <f>K89*Input!H$30/1000*$E122</f>
        <v>0</v>
      </c>
      <c r="L122" s="154">
        <f>L89*Input!I$30/1000*$E122</f>
        <v>0</v>
      </c>
      <c r="M122" s="154">
        <f>M89*Input!J$30/1000*$E122</f>
        <v>0</v>
      </c>
      <c r="N122" s="154">
        <f>N89*Input!K$30/1000*$E122</f>
        <v>0</v>
      </c>
      <c r="O122" s="154">
        <f>O89*Input!L$30/1000*$E122</f>
        <v>0</v>
      </c>
      <c r="P122" s="154">
        <f>P89*Input!M$30/1000*$E122</f>
        <v>0</v>
      </c>
      <c r="Q122" s="154">
        <f>Q89*Input!N$30/1000*$E122</f>
        <v>0</v>
      </c>
      <c r="R122" s="154">
        <f>R89*Input!O$30/1000*$E122</f>
        <v>0</v>
      </c>
      <c r="S122" s="154">
        <f>S89*Input!P$30/1000*$E122</f>
        <v>0</v>
      </c>
      <c r="T122" s="154">
        <f>T89*Input!Q$30/1000*$E122</f>
        <v>0</v>
      </c>
      <c r="U122" s="154">
        <f>U89*Input!R$30/1000*$E122</f>
        <v>0</v>
      </c>
      <c r="V122" s="154">
        <f>V89*Input!S$30/1000*$E122</f>
        <v>0</v>
      </c>
      <c r="W122" s="154">
        <f>W89*Input!T$30/1000*$E122</f>
        <v>0</v>
      </c>
      <c r="X122" s="154">
        <f>X89*Input!U$30/1000*$E122</f>
        <v>0</v>
      </c>
      <c r="Y122" s="154">
        <f>Y89*Input!V$30/1000*$E122</f>
        <v>0</v>
      </c>
      <c r="Z122" s="154">
        <f>Z89*Input!W$30/1000*$E122</f>
        <v>0</v>
      </c>
      <c r="AA122" s="1"/>
      <c r="AB122" s="3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8"/>
      <c r="AY122" s="158"/>
      <c r="AZ122" s="158"/>
      <c r="BA122" s="159"/>
      <c r="BB122" s="159"/>
      <c r="BC122" s="159"/>
      <c r="BD122" s="159"/>
      <c r="BE122" s="159"/>
      <c r="BF122" s="158"/>
      <c r="BG122" s="158"/>
      <c r="BH122" s="158"/>
      <c r="BI122" s="158"/>
      <c r="BJ122" s="158"/>
      <c r="BK122" s="158"/>
      <c r="BL122" s="158"/>
      <c r="BM122" s="158"/>
      <c r="BN122" s="158"/>
      <c r="BO122" s="158"/>
      <c r="BP122" s="158"/>
      <c r="BQ122" s="158"/>
      <c r="BR122" s="158"/>
      <c r="BS122" s="158"/>
      <c r="BT122" s="158"/>
      <c r="BU122" s="158"/>
    </row>
    <row r="123" spans="1:73" x14ac:dyDescent="0.15">
      <c r="A123" s="1"/>
      <c r="B123" s="20"/>
      <c r="C123" s="2">
        <f t="shared" si="51"/>
        <v>9</v>
      </c>
      <c r="D123" s="2" t="s">
        <v>99</v>
      </c>
      <c r="E123" s="188">
        <f t="shared" si="52"/>
        <v>1.044999999999999</v>
      </c>
      <c r="F123" s="156">
        <f t="shared" si="53"/>
        <v>45.457499999999968</v>
      </c>
      <c r="G123" s="154">
        <f>G90*Input!D$30/1000*$E123</f>
        <v>0</v>
      </c>
      <c r="H123" s="154">
        <f>H90*Input!E$30/1000*$E123</f>
        <v>19.698249999999987</v>
      </c>
      <c r="I123" s="154">
        <f>I90*Input!F$30/1000*$E123</f>
        <v>25.759249999999984</v>
      </c>
      <c r="J123" s="154">
        <f>J90*Input!G$30/1000*$E123</f>
        <v>0</v>
      </c>
      <c r="K123" s="154">
        <f>K90*Input!H$30/1000*$E123</f>
        <v>0</v>
      </c>
      <c r="L123" s="154">
        <f>L90*Input!I$30/1000*$E123</f>
        <v>0</v>
      </c>
      <c r="M123" s="154">
        <f>M90*Input!J$30/1000*$E123</f>
        <v>0</v>
      </c>
      <c r="N123" s="154">
        <f>N90*Input!K$30/1000*$E123</f>
        <v>0</v>
      </c>
      <c r="O123" s="154">
        <f>O90*Input!L$30/1000*$E123</f>
        <v>0</v>
      </c>
      <c r="P123" s="154">
        <f>P90*Input!M$30/1000*$E123</f>
        <v>0</v>
      </c>
      <c r="Q123" s="154">
        <f>Q90*Input!N$30/1000*$E123</f>
        <v>0</v>
      </c>
      <c r="R123" s="154">
        <f>R90*Input!O$30/1000*$E123</f>
        <v>0</v>
      </c>
      <c r="S123" s="154">
        <f>S90*Input!P$30/1000*$E123</f>
        <v>0</v>
      </c>
      <c r="T123" s="154">
        <f>T90*Input!Q$30/1000*$E123</f>
        <v>0</v>
      </c>
      <c r="U123" s="154">
        <f>U90*Input!R$30/1000*$E123</f>
        <v>0</v>
      </c>
      <c r="V123" s="154">
        <f>V90*Input!S$30/1000*$E123</f>
        <v>0</v>
      </c>
      <c r="W123" s="154">
        <f>W90*Input!T$30/1000*$E123</f>
        <v>0</v>
      </c>
      <c r="X123" s="154">
        <f>X90*Input!U$30/1000*$E123</f>
        <v>0</v>
      </c>
      <c r="Y123" s="154">
        <f>Y90*Input!V$30/1000*$E123</f>
        <v>0</v>
      </c>
      <c r="Z123" s="154">
        <f>Z90*Input!W$30/1000*$E123</f>
        <v>0</v>
      </c>
      <c r="AA123" s="1"/>
      <c r="AB123" s="3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  <c r="AU123" s="158"/>
      <c r="AV123" s="158"/>
      <c r="AW123" s="158"/>
      <c r="AX123" s="158"/>
      <c r="AY123" s="158"/>
      <c r="AZ123" s="158"/>
      <c r="BA123" s="159"/>
      <c r="BB123" s="159"/>
      <c r="BC123" s="159"/>
      <c r="BD123" s="159"/>
      <c r="BE123" s="159"/>
      <c r="BF123" s="158"/>
      <c r="BG123" s="158"/>
      <c r="BH123" s="158"/>
      <c r="BI123" s="158"/>
      <c r="BJ123" s="158"/>
      <c r="BK123" s="158"/>
      <c r="BL123" s="158"/>
      <c r="BM123" s="158"/>
      <c r="BN123" s="158"/>
      <c r="BO123" s="158"/>
      <c r="BP123" s="158"/>
      <c r="BQ123" s="158"/>
      <c r="BR123" s="158"/>
      <c r="BS123" s="158"/>
      <c r="BT123" s="158"/>
      <c r="BU123" s="158"/>
    </row>
    <row r="124" spans="1:73" x14ac:dyDescent="0.15">
      <c r="A124" s="1"/>
      <c r="B124" s="20" t="s">
        <v>186</v>
      </c>
      <c r="C124" s="2">
        <v>10</v>
      </c>
      <c r="D124" s="2" t="s">
        <v>99</v>
      </c>
      <c r="E124" s="188">
        <f>(1+Input!$E$53)</f>
        <v>1.05</v>
      </c>
      <c r="F124" s="156">
        <f t="shared" si="53"/>
        <v>47.25</v>
      </c>
      <c r="G124" s="154">
        <f>G91*Input!D$30/1000*$E124</f>
        <v>0</v>
      </c>
      <c r="H124" s="154">
        <f>H91*Input!E$30/1000*$E124</f>
        <v>20.475000000000001</v>
      </c>
      <c r="I124" s="154">
        <f>I91*Input!F$30/1000*$E124</f>
        <v>26.775000000000002</v>
      </c>
      <c r="J124" s="154">
        <f>J91*Input!G$30/1000*$E124</f>
        <v>0</v>
      </c>
      <c r="K124" s="154">
        <f>K91*Input!H$30/1000*$E124</f>
        <v>0</v>
      </c>
      <c r="L124" s="154">
        <f>L91*Input!I$30/1000*$E124</f>
        <v>0</v>
      </c>
      <c r="M124" s="154">
        <f>M91*Input!J$30/1000*$E124</f>
        <v>0</v>
      </c>
      <c r="N124" s="154">
        <f>N91*Input!K$30/1000*$E124</f>
        <v>0</v>
      </c>
      <c r="O124" s="154">
        <f>O91*Input!L$30/1000*$E124</f>
        <v>0</v>
      </c>
      <c r="P124" s="154">
        <f>P91*Input!M$30/1000*$E124</f>
        <v>0</v>
      </c>
      <c r="Q124" s="154">
        <f>Q91*Input!N$30/1000*$E124</f>
        <v>0</v>
      </c>
      <c r="R124" s="154">
        <f>R91*Input!O$30/1000*$E124</f>
        <v>0</v>
      </c>
      <c r="S124" s="154">
        <f>S91*Input!P$30/1000*$E124</f>
        <v>0</v>
      </c>
      <c r="T124" s="154">
        <f>T91*Input!Q$30/1000*$E124</f>
        <v>0</v>
      </c>
      <c r="U124" s="154">
        <f>U91*Input!R$30/1000*$E124</f>
        <v>0</v>
      </c>
      <c r="V124" s="154">
        <f>V91*Input!S$30/1000*$E124</f>
        <v>0</v>
      </c>
      <c r="W124" s="154">
        <f>W91*Input!T$30/1000*$E124</f>
        <v>0</v>
      </c>
      <c r="X124" s="154">
        <f>X91*Input!U$30/1000*$E124</f>
        <v>0</v>
      </c>
      <c r="Y124" s="154">
        <f>Y91*Input!V$30/1000*$E124</f>
        <v>0</v>
      </c>
      <c r="Z124" s="154">
        <f>Z91*Input!W$30/1000*$E124</f>
        <v>0</v>
      </c>
      <c r="AA124" s="1"/>
      <c r="AB124" s="3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  <c r="AU124" s="158"/>
      <c r="AV124" s="158"/>
      <c r="AW124" s="158"/>
      <c r="AX124" s="158"/>
      <c r="AY124" s="158"/>
      <c r="AZ124" s="158"/>
      <c r="BA124" s="159"/>
      <c r="BB124" s="159"/>
      <c r="BC124" s="159"/>
      <c r="BD124" s="159"/>
      <c r="BE124" s="159"/>
      <c r="BF124" s="158"/>
      <c r="BG124" s="158"/>
      <c r="BH124" s="158"/>
      <c r="BI124" s="158"/>
      <c r="BJ124" s="158"/>
      <c r="BK124" s="158"/>
      <c r="BL124" s="158"/>
      <c r="BM124" s="158"/>
      <c r="BN124" s="158"/>
      <c r="BO124" s="158"/>
      <c r="BP124" s="158"/>
      <c r="BQ124" s="158"/>
      <c r="BR124" s="158"/>
      <c r="BS124" s="158"/>
      <c r="BT124" s="158"/>
      <c r="BU124" s="158"/>
    </row>
    <row r="125" spans="1:73" x14ac:dyDescent="0.15">
      <c r="A125" s="1"/>
      <c r="B125" s="20"/>
      <c r="C125" s="2">
        <f t="shared" si="51"/>
        <v>11</v>
      </c>
      <c r="D125" s="2" t="s">
        <v>99</v>
      </c>
      <c r="E125" s="188">
        <f t="shared" ref="E125:E133" si="54">(E$134-E$124)/10+E124</f>
        <v>1.0550000000000002</v>
      </c>
      <c r="F125" s="156">
        <f t="shared" si="53"/>
        <v>49.057500000000005</v>
      </c>
      <c r="G125" s="154">
        <f>G92*Input!D$30/1000*$E125</f>
        <v>0</v>
      </c>
      <c r="H125" s="154">
        <f>H92*Input!E$30/1000*$E125</f>
        <v>21.25825</v>
      </c>
      <c r="I125" s="154">
        <f>I92*Input!F$30/1000*$E125</f>
        <v>27.799250000000004</v>
      </c>
      <c r="J125" s="154">
        <f>J92*Input!G$30/1000*$E125</f>
        <v>0</v>
      </c>
      <c r="K125" s="154">
        <f>K92*Input!H$30/1000*$E125</f>
        <v>0</v>
      </c>
      <c r="L125" s="154">
        <f>L92*Input!I$30/1000*$E125</f>
        <v>0</v>
      </c>
      <c r="M125" s="154">
        <f>M92*Input!J$30/1000*$E125</f>
        <v>0</v>
      </c>
      <c r="N125" s="154">
        <f>N92*Input!K$30/1000*$E125</f>
        <v>0</v>
      </c>
      <c r="O125" s="154">
        <f>O92*Input!L$30/1000*$E125</f>
        <v>0</v>
      </c>
      <c r="P125" s="154">
        <f>P92*Input!M$30/1000*$E125</f>
        <v>0</v>
      </c>
      <c r="Q125" s="154">
        <f>Q92*Input!N$30/1000*$E125</f>
        <v>0</v>
      </c>
      <c r="R125" s="154">
        <f>R92*Input!O$30/1000*$E125</f>
        <v>0</v>
      </c>
      <c r="S125" s="154">
        <f>S92*Input!P$30/1000*$E125</f>
        <v>0</v>
      </c>
      <c r="T125" s="154">
        <f>T92*Input!Q$30/1000*$E125</f>
        <v>0</v>
      </c>
      <c r="U125" s="154">
        <f>U92*Input!R$30/1000*$E125</f>
        <v>0</v>
      </c>
      <c r="V125" s="154">
        <f>V92*Input!S$30/1000*$E125</f>
        <v>0</v>
      </c>
      <c r="W125" s="154">
        <f>W92*Input!T$30/1000*$E125</f>
        <v>0</v>
      </c>
      <c r="X125" s="154">
        <f>X92*Input!U$30/1000*$E125</f>
        <v>0</v>
      </c>
      <c r="Y125" s="154">
        <f>Y92*Input!V$30/1000*$E125</f>
        <v>0</v>
      </c>
      <c r="Z125" s="154">
        <f>Z92*Input!W$30/1000*$E125</f>
        <v>0</v>
      </c>
      <c r="AA125" s="1"/>
      <c r="AB125" s="3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  <c r="AU125" s="158"/>
      <c r="AV125" s="158"/>
      <c r="AW125" s="158"/>
      <c r="AX125" s="158"/>
      <c r="AY125" s="158"/>
      <c r="AZ125" s="158"/>
      <c r="BA125" s="159"/>
      <c r="BB125" s="159"/>
      <c r="BC125" s="159"/>
      <c r="BD125" s="159"/>
      <c r="BE125" s="159"/>
      <c r="BF125" s="158"/>
      <c r="BG125" s="158"/>
      <c r="BH125" s="158"/>
      <c r="BI125" s="158"/>
      <c r="BJ125" s="158"/>
      <c r="BK125" s="158"/>
      <c r="BL125" s="158"/>
      <c r="BM125" s="158"/>
      <c r="BN125" s="158"/>
      <c r="BO125" s="158"/>
      <c r="BP125" s="158"/>
      <c r="BQ125" s="158"/>
      <c r="BR125" s="158"/>
      <c r="BS125" s="158"/>
      <c r="BT125" s="158"/>
      <c r="BU125" s="158"/>
    </row>
    <row r="126" spans="1:73" x14ac:dyDescent="0.15">
      <c r="A126" s="1"/>
      <c r="B126" s="20"/>
      <c r="C126" s="2">
        <f t="shared" si="51"/>
        <v>12</v>
      </c>
      <c r="D126" s="2" t="s">
        <v>99</v>
      </c>
      <c r="E126" s="188">
        <f t="shared" si="54"/>
        <v>1.06</v>
      </c>
      <c r="F126" s="156">
        <f t="shared" si="53"/>
        <v>50.88</v>
      </c>
      <c r="G126" s="154">
        <f>G93*Input!D$30/1000*$E126</f>
        <v>0</v>
      </c>
      <c r="H126" s="154">
        <f>H93*Input!E$30/1000*$E126</f>
        <v>22.048000000000002</v>
      </c>
      <c r="I126" s="154">
        <f>I93*Input!F$30/1000*$E126</f>
        <v>28.832000000000001</v>
      </c>
      <c r="J126" s="154">
        <f>J93*Input!G$30/1000*$E126</f>
        <v>0</v>
      </c>
      <c r="K126" s="154">
        <f>K93*Input!H$30/1000*$E126</f>
        <v>0</v>
      </c>
      <c r="L126" s="154">
        <f>L93*Input!I$30/1000*$E126</f>
        <v>0</v>
      </c>
      <c r="M126" s="154">
        <f>M93*Input!J$30/1000*$E126</f>
        <v>0</v>
      </c>
      <c r="N126" s="154">
        <f>N93*Input!K$30/1000*$E126</f>
        <v>0</v>
      </c>
      <c r="O126" s="154">
        <f>O93*Input!L$30/1000*$E126</f>
        <v>0</v>
      </c>
      <c r="P126" s="154">
        <f>P93*Input!M$30/1000*$E126</f>
        <v>0</v>
      </c>
      <c r="Q126" s="154">
        <f>Q93*Input!N$30/1000*$E126</f>
        <v>0</v>
      </c>
      <c r="R126" s="154">
        <f>R93*Input!O$30/1000*$E126</f>
        <v>0</v>
      </c>
      <c r="S126" s="154">
        <f>S93*Input!P$30/1000*$E126</f>
        <v>0</v>
      </c>
      <c r="T126" s="154">
        <f>T93*Input!Q$30/1000*$E126</f>
        <v>0</v>
      </c>
      <c r="U126" s="154">
        <f>U93*Input!R$30/1000*$E126</f>
        <v>0</v>
      </c>
      <c r="V126" s="154">
        <f>V93*Input!S$30/1000*$E126</f>
        <v>0</v>
      </c>
      <c r="W126" s="154">
        <f>W93*Input!T$30/1000*$E126</f>
        <v>0</v>
      </c>
      <c r="X126" s="154">
        <f>X93*Input!U$30/1000*$E126</f>
        <v>0</v>
      </c>
      <c r="Y126" s="154">
        <f>Y93*Input!V$30/1000*$E126</f>
        <v>0</v>
      </c>
      <c r="Z126" s="154">
        <f>Z93*Input!W$30/1000*$E126</f>
        <v>0</v>
      </c>
      <c r="AA126" s="1"/>
      <c r="AB126" s="3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  <c r="AU126" s="158"/>
      <c r="AV126" s="158"/>
      <c r="AW126" s="158"/>
      <c r="AX126" s="158"/>
      <c r="AY126" s="158"/>
      <c r="AZ126" s="158"/>
      <c r="BA126" s="159"/>
      <c r="BB126" s="159"/>
      <c r="BC126" s="159"/>
      <c r="BD126" s="159"/>
      <c r="BE126" s="159"/>
      <c r="BF126" s="158"/>
      <c r="BG126" s="158"/>
      <c r="BH126" s="158"/>
      <c r="BI126" s="158"/>
      <c r="BJ126" s="158"/>
      <c r="BK126" s="158"/>
      <c r="BL126" s="158"/>
      <c r="BM126" s="158"/>
      <c r="BN126" s="158"/>
      <c r="BO126" s="158"/>
      <c r="BP126" s="158"/>
      <c r="BQ126" s="158"/>
      <c r="BR126" s="158"/>
      <c r="BS126" s="158"/>
      <c r="BT126" s="158"/>
      <c r="BU126" s="158"/>
    </row>
    <row r="127" spans="1:73" x14ac:dyDescent="0.15">
      <c r="A127" s="1"/>
      <c r="B127" s="20"/>
      <c r="C127" s="2">
        <f t="shared" si="51"/>
        <v>13</v>
      </c>
      <c r="D127" s="2" t="s">
        <v>99</v>
      </c>
      <c r="E127" s="188">
        <f t="shared" si="54"/>
        <v>1.0649999999999999</v>
      </c>
      <c r="F127" s="156">
        <f t="shared" si="53"/>
        <v>52.717500000000001</v>
      </c>
      <c r="G127" s="154">
        <f>G94*Input!D$30/1000*$E127</f>
        <v>0</v>
      </c>
      <c r="H127" s="154">
        <f>H94*Input!E$30/1000*$E127</f>
        <v>22.844249999999999</v>
      </c>
      <c r="I127" s="154">
        <f>I94*Input!F$30/1000*$E127</f>
        <v>29.873250000000002</v>
      </c>
      <c r="J127" s="154">
        <f>J94*Input!G$30/1000*$E127</f>
        <v>0</v>
      </c>
      <c r="K127" s="154">
        <f>K94*Input!H$30/1000*$E127</f>
        <v>0</v>
      </c>
      <c r="L127" s="154">
        <f>L94*Input!I$30/1000*$E127</f>
        <v>0</v>
      </c>
      <c r="M127" s="154">
        <f>M94*Input!J$30/1000*$E127</f>
        <v>0</v>
      </c>
      <c r="N127" s="154">
        <f>N94*Input!K$30/1000*$E127</f>
        <v>0</v>
      </c>
      <c r="O127" s="154">
        <f>O94*Input!L$30/1000*$E127</f>
        <v>0</v>
      </c>
      <c r="P127" s="154">
        <f>P94*Input!M$30/1000*$E127</f>
        <v>0</v>
      </c>
      <c r="Q127" s="154">
        <f>Q94*Input!N$30/1000*$E127</f>
        <v>0</v>
      </c>
      <c r="R127" s="154">
        <f>R94*Input!O$30/1000*$E127</f>
        <v>0</v>
      </c>
      <c r="S127" s="154">
        <f>S94*Input!P$30/1000*$E127</f>
        <v>0</v>
      </c>
      <c r="T127" s="154">
        <f>T94*Input!Q$30/1000*$E127</f>
        <v>0</v>
      </c>
      <c r="U127" s="154">
        <f>U94*Input!R$30/1000*$E127</f>
        <v>0</v>
      </c>
      <c r="V127" s="154">
        <f>V94*Input!S$30/1000*$E127</f>
        <v>0</v>
      </c>
      <c r="W127" s="154">
        <f>W94*Input!T$30/1000*$E127</f>
        <v>0</v>
      </c>
      <c r="X127" s="154">
        <f>X94*Input!U$30/1000*$E127</f>
        <v>0</v>
      </c>
      <c r="Y127" s="154">
        <f>Y94*Input!V$30/1000*$E127</f>
        <v>0</v>
      </c>
      <c r="Z127" s="154">
        <f>Z94*Input!W$30/1000*$E127</f>
        <v>0</v>
      </c>
      <c r="AA127" s="1"/>
      <c r="AB127" s="3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  <c r="AU127" s="158"/>
      <c r="AV127" s="158"/>
      <c r="AW127" s="158"/>
      <c r="AX127" s="158"/>
      <c r="AY127" s="158"/>
      <c r="AZ127" s="158"/>
      <c r="BA127" s="159"/>
      <c r="BB127" s="159"/>
      <c r="BC127" s="159"/>
      <c r="BD127" s="159"/>
      <c r="BE127" s="159"/>
      <c r="BF127" s="158"/>
      <c r="BG127" s="158"/>
      <c r="BH127" s="158"/>
      <c r="BI127" s="158"/>
      <c r="BJ127" s="158"/>
      <c r="BK127" s="158"/>
      <c r="BL127" s="158"/>
      <c r="BM127" s="158"/>
      <c r="BN127" s="158"/>
      <c r="BO127" s="158"/>
      <c r="BP127" s="158"/>
      <c r="BQ127" s="158"/>
      <c r="BR127" s="158"/>
      <c r="BS127" s="158"/>
      <c r="BT127" s="158"/>
      <c r="BU127" s="158"/>
    </row>
    <row r="128" spans="1:73" x14ac:dyDescent="0.15">
      <c r="A128" s="1"/>
      <c r="B128" s="20"/>
      <c r="C128" s="2">
        <f t="shared" si="51"/>
        <v>14</v>
      </c>
      <c r="D128" s="2" t="s">
        <v>99</v>
      </c>
      <c r="E128" s="188">
        <f t="shared" si="54"/>
        <v>1.0699999999999998</v>
      </c>
      <c r="F128" s="156">
        <f t="shared" si="53"/>
        <v>54.57</v>
      </c>
      <c r="G128" s="154">
        <f>G95*Input!D$30/1000*$E128</f>
        <v>0</v>
      </c>
      <c r="H128" s="154">
        <f>H95*Input!E$30/1000*$E128</f>
        <v>23.647000000000002</v>
      </c>
      <c r="I128" s="154">
        <f>I95*Input!F$30/1000*$E128</f>
        <v>30.922999999999998</v>
      </c>
      <c r="J128" s="154">
        <f>J95*Input!G$30/1000*$E128</f>
        <v>0</v>
      </c>
      <c r="K128" s="154">
        <f>K95*Input!H$30/1000*$E128</f>
        <v>0</v>
      </c>
      <c r="L128" s="154">
        <f>L95*Input!I$30/1000*$E128</f>
        <v>0</v>
      </c>
      <c r="M128" s="154">
        <f>M95*Input!J$30/1000*$E128</f>
        <v>0</v>
      </c>
      <c r="N128" s="154">
        <f>N95*Input!K$30/1000*$E128</f>
        <v>0</v>
      </c>
      <c r="O128" s="154">
        <f>O95*Input!L$30/1000*$E128</f>
        <v>0</v>
      </c>
      <c r="P128" s="154">
        <f>P95*Input!M$30/1000*$E128</f>
        <v>0</v>
      </c>
      <c r="Q128" s="154">
        <f>Q95*Input!N$30/1000*$E128</f>
        <v>0</v>
      </c>
      <c r="R128" s="154">
        <f>R95*Input!O$30/1000*$E128</f>
        <v>0</v>
      </c>
      <c r="S128" s="154">
        <f>S95*Input!P$30/1000*$E128</f>
        <v>0</v>
      </c>
      <c r="T128" s="154">
        <f>T95*Input!Q$30/1000*$E128</f>
        <v>0</v>
      </c>
      <c r="U128" s="154">
        <f>U95*Input!R$30/1000*$E128</f>
        <v>0</v>
      </c>
      <c r="V128" s="154">
        <f>V95*Input!S$30/1000*$E128</f>
        <v>0</v>
      </c>
      <c r="W128" s="154">
        <f>W95*Input!T$30/1000*$E128</f>
        <v>0</v>
      </c>
      <c r="X128" s="154">
        <f>X95*Input!U$30/1000*$E128</f>
        <v>0</v>
      </c>
      <c r="Y128" s="154">
        <f>Y95*Input!V$30/1000*$E128</f>
        <v>0</v>
      </c>
      <c r="Z128" s="154">
        <f>Z95*Input!W$30/1000*$E128</f>
        <v>0</v>
      </c>
      <c r="AA128" s="1"/>
      <c r="AB128" s="3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  <c r="AU128" s="158"/>
      <c r="AV128" s="158"/>
      <c r="AW128" s="158"/>
      <c r="AX128" s="158"/>
      <c r="AY128" s="158"/>
      <c r="AZ128" s="158"/>
      <c r="BA128" s="159"/>
      <c r="BB128" s="159"/>
      <c r="BC128" s="159"/>
      <c r="BD128" s="159"/>
      <c r="BE128" s="159"/>
      <c r="BF128" s="158"/>
      <c r="BG128" s="158"/>
      <c r="BH128" s="158"/>
      <c r="BI128" s="158"/>
      <c r="BJ128" s="158"/>
      <c r="BK128" s="158"/>
      <c r="BL128" s="158"/>
      <c r="BM128" s="158"/>
      <c r="BN128" s="158"/>
      <c r="BO128" s="158"/>
      <c r="BP128" s="158"/>
      <c r="BQ128" s="158"/>
      <c r="BR128" s="158"/>
      <c r="BS128" s="158"/>
      <c r="BT128" s="158"/>
      <c r="BU128" s="158"/>
    </row>
    <row r="129" spans="1:73" x14ac:dyDescent="0.15">
      <c r="A129" s="1"/>
      <c r="B129" s="20"/>
      <c r="C129" s="2">
        <f t="shared" si="51"/>
        <v>15</v>
      </c>
      <c r="D129" s="2" t="s">
        <v>99</v>
      </c>
      <c r="E129" s="188">
        <f t="shared" si="54"/>
        <v>1.0749999999999997</v>
      </c>
      <c r="F129" s="156">
        <f t="shared" si="53"/>
        <v>56.437499999999993</v>
      </c>
      <c r="G129" s="154">
        <f>G96*Input!D$30/1000*$E129</f>
        <v>0</v>
      </c>
      <c r="H129" s="154">
        <f>H96*Input!E$30/1000*$E129</f>
        <v>24.456249999999997</v>
      </c>
      <c r="I129" s="154">
        <f>I96*Input!F$30/1000*$E129</f>
        <v>31.981249999999996</v>
      </c>
      <c r="J129" s="154">
        <f>J96*Input!G$30/1000*$E129</f>
        <v>0</v>
      </c>
      <c r="K129" s="154">
        <f>K96*Input!H$30/1000*$E129</f>
        <v>0</v>
      </c>
      <c r="L129" s="154">
        <f>L96*Input!I$30/1000*$E129</f>
        <v>0</v>
      </c>
      <c r="M129" s="154">
        <f>M96*Input!J$30/1000*$E129</f>
        <v>0</v>
      </c>
      <c r="N129" s="154">
        <f>N96*Input!K$30/1000*$E129</f>
        <v>0</v>
      </c>
      <c r="O129" s="154">
        <f>O96*Input!L$30/1000*$E129</f>
        <v>0</v>
      </c>
      <c r="P129" s="154">
        <f>P96*Input!M$30/1000*$E129</f>
        <v>0</v>
      </c>
      <c r="Q129" s="154">
        <f>Q96*Input!N$30/1000*$E129</f>
        <v>0</v>
      </c>
      <c r="R129" s="154">
        <f>R96*Input!O$30/1000*$E129</f>
        <v>0</v>
      </c>
      <c r="S129" s="154">
        <f>S96*Input!P$30/1000*$E129</f>
        <v>0</v>
      </c>
      <c r="T129" s="154">
        <f>T96*Input!Q$30/1000*$E129</f>
        <v>0</v>
      </c>
      <c r="U129" s="154">
        <f>U96*Input!R$30/1000*$E129</f>
        <v>0</v>
      </c>
      <c r="V129" s="154">
        <f>V96*Input!S$30/1000*$E129</f>
        <v>0</v>
      </c>
      <c r="W129" s="154">
        <f>W96*Input!T$30/1000*$E129</f>
        <v>0</v>
      </c>
      <c r="X129" s="154">
        <f>X96*Input!U$30/1000*$E129</f>
        <v>0</v>
      </c>
      <c r="Y129" s="154">
        <f>Y96*Input!V$30/1000*$E129</f>
        <v>0</v>
      </c>
      <c r="Z129" s="154">
        <f>Z96*Input!W$30/1000*$E129</f>
        <v>0</v>
      </c>
      <c r="AA129" s="1"/>
      <c r="AB129" s="3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  <c r="AU129" s="158"/>
      <c r="AV129" s="158"/>
      <c r="AW129" s="158"/>
      <c r="AX129" s="158"/>
      <c r="AY129" s="158"/>
      <c r="AZ129" s="158"/>
      <c r="BA129" s="159"/>
      <c r="BB129" s="159"/>
      <c r="BC129" s="159"/>
      <c r="BD129" s="159"/>
      <c r="BE129" s="159"/>
      <c r="BF129" s="158"/>
      <c r="BG129" s="158"/>
      <c r="BH129" s="158"/>
      <c r="BI129" s="158"/>
      <c r="BJ129" s="158"/>
      <c r="BK129" s="158"/>
      <c r="BL129" s="158"/>
      <c r="BM129" s="158"/>
      <c r="BN129" s="158"/>
      <c r="BO129" s="158"/>
      <c r="BP129" s="158"/>
      <c r="BQ129" s="158"/>
      <c r="BR129" s="158"/>
      <c r="BS129" s="158"/>
      <c r="BT129" s="158"/>
      <c r="BU129" s="158"/>
    </row>
    <row r="130" spans="1:73" x14ac:dyDescent="0.15">
      <c r="A130" s="1"/>
      <c r="B130" s="20"/>
      <c r="C130" s="2">
        <f t="shared" si="51"/>
        <v>16</v>
      </c>
      <c r="D130" s="2" t="s">
        <v>99</v>
      </c>
      <c r="E130" s="188">
        <f t="shared" si="54"/>
        <v>1.0799999999999996</v>
      </c>
      <c r="F130" s="156">
        <f t="shared" si="53"/>
        <v>58.319999999999993</v>
      </c>
      <c r="G130" s="154">
        <f>G97*Input!D$30/1000*$E130</f>
        <v>0</v>
      </c>
      <c r="H130" s="154">
        <f>H97*Input!E$30/1000*$E130</f>
        <v>25.271999999999995</v>
      </c>
      <c r="I130" s="154">
        <f>I97*Input!F$30/1000*$E130</f>
        <v>33.047999999999995</v>
      </c>
      <c r="J130" s="154">
        <f>J97*Input!G$30/1000*$E130</f>
        <v>0</v>
      </c>
      <c r="K130" s="154">
        <f>K97*Input!H$30/1000*$E130</f>
        <v>0</v>
      </c>
      <c r="L130" s="154">
        <f>L97*Input!I$30/1000*$E130</f>
        <v>0</v>
      </c>
      <c r="M130" s="154">
        <f>M97*Input!J$30/1000*$E130</f>
        <v>0</v>
      </c>
      <c r="N130" s="154">
        <f>N97*Input!K$30/1000*$E130</f>
        <v>0</v>
      </c>
      <c r="O130" s="154">
        <f>O97*Input!L$30/1000*$E130</f>
        <v>0</v>
      </c>
      <c r="P130" s="154">
        <f>P97*Input!M$30/1000*$E130</f>
        <v>0</v>
      </c>
      <c r="Q130" s="154">
        <f>Q97*Input!N$30/1000*$E130</f>
        <v>0</v>
      </c>
      <c r="R130" s="154">
        <f>R97*Input!O$30/1000*$E130</f>
        <v>0</v>
      </c>
      <c r="S130" s="154">
        <f>S97*Input!P$30/1000*$E130</f>
        <v>0</v>
      </c>
      <c r="T130" s="154">
        <f>T97*Input!Q$30/1000*$E130</f>
        <v>0</v>
      </c>
      <c r="U130" s="154">
        <f>U97*Input!R$30/1000*$E130</f>
        <v>0</v>
      </c>
      <c r="V130" s="154">
        <f>V97*Input!S$30/1000*$E130</f>
        <v>0</v>
      </c>
      <c r="W130" s="154">
        <f>W97*Input!T$30/1000*$E130</f>
        <v>0</v>
      </c>
      <c r="X130" s="154">
        <f>X97*Input!U$30/1000*$E130</f>
        <v>0</v>
      </c>
      <c r="Y130" s="154">
        <f>Y97*Input!V$30/1000*$E130</f>
        <v>0</v>
      </c>
      <c r="Z130" s="154">
        <f>Z97*Input!W$30/1000*$E130</f>
        <v>0</v>
      </c>
      <c r="AA130" s="1"/>
      <c r="AB130" s="3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  <c r="AU130" s="158"/>
      <c r="AV130" s="158"/>
      <c r="AW130" s="158"/>
      <c r="AX130" s="158"/>
      <c r="AY130" s="158"/>
      <c r="AZ130" s="158"/>
      <c r="BA130" s="159"/>
      <c r="BB130" s="159"/>
      <c r="BC130" s="159"/>
      <c r="BD130" s="159"/>
      <c r="BE130" s="159"/>
      <c r="BF130" s="158"/>
      <c r="BG130" s="158"/>
      <c r="BH130" s="158"/>
      <c r="BI130" s="158"/>
      <c r="BJ130" s="158"/>
      <c r="BK130" s="158"/>
      <c r="BL130" s="158"/>
      <c r="BM130" s="158"/>
      <c r="BN130" s="158"/>
      <c r="BO130" s="158"/>
      <c r="BP130" s="158"/>
      <c r="BQ130" s="158"/>
      <c r="BR130" s="158"/>
      <c r="BS130" s="158"/>
      <c r="BT130" s="158"/>
      <c r="BU130" s="158"/>
    </row>
    <row r="131" spans="1:73" x14ac:dyDescent="0.15">
      <c r="A131" s="1"/>
      <c r="B131" s="20"/>
      <c r="C131" s="2">
        <f t="shared" si="51"/>
        <v>17</v>
      </c>
      <c r="D131" s="2" t="s">
        <v>99</v>
      </c>
      <c r="E131" s="188">
        <f t="shared" si="54"/>
        <v>1.0849999999999995</v>
      </c>
      <c r="F131" s="156">
        <f t="shared" si="53"/>
        <v>60.217499999999973</v>
      </c>
      <c r="G131" s="154">
        <f>G98*Input!D$30/1000*$E131</f>
        <v>0</v>
      </c>
      <c r="H131" s="154">
        <f>H98*Input!E$30/1000*$E131</f>
        <v>26.094249999999992</v>
      </c>
      <c r="I131" s="154">
        <f>I98*Input!F$30/1000*$E131</f>
        <v>34.123249999999985</v>
      </c>
      <c r="J131" s="154">
        <f>J98*Input!G$30/1000*$E131</f>
        <v>0</v>
      </c>
      <c r="K131" s="154">
        <f>K98*Input!H$30/1000*$E131</f>
        <v>0</v>
      </c>
      <c r="L131" s="154">
        <f>L98*Input!I$30/1000*$E131</f>
        <v>0</v>
      </c>
      <c r="M131" s="154">
        <f>M98*Input!J$30/1000*$E131</f>
        <v>0</v>
      </c>
      <c r="N131" s="154">
        <f>N98*Input!K$30/1000*$E131</f>
        <v>0</v>
      </c>
      <c r="O131" s="154">
        <f>O98*Input!L$30/1000*$E131</f>
        <v>0</v>
      </c>
      <c r="P131" s="154">
        <f>P98*Input!M$30/1000*$E131</f>
        <v>0</v>
      </c>
      <c r="Q131" s="154">
        <f>Q98*Input!N$30/1000*$E131</f>
        <v>0</v>
      </c>
      <c r="R131" s="154">
        <f>R98*Input!O$30/1000*$E131</f>
        <v>0</v>
      </c>
      <c r="S131" s="154">
        <f>S98*Input!P$30/1000*$E131</f>
        <v>0</v>
      </c>
      <c r="T131" s="154">
        <f>T98*Input!Q$30/1000*$E131</f>
        <v>0</v>
      </c>
      <c r="U131" s="154">
        <f>U98*Input!R$30/1000*$E131</f>
        <v>0</v>
      </c>
      <c r="V131" s="154">
        <f>V98*Input!S$30/1000*$E131</f>
        <v>0</v>
      </c>
      <c r="W131" s="154">
        <f>W98*Input!T$30/1000*$E131</f>
        <v>0</v>
      </c>
      <c r="X131" s="154">
        <f>X98*Input!U$30/1000*$E131</f>
        <v>0</v>
      </c>
      <c r="Y131" s="154">
        <f>Y98*Input!V$30/1000*$E131</f>
        <v>0</v>
      </c>
      <c r="Z131" s="154">
        <f>Z98*Input!W$30/1000*$E131</f>
        <v>0</v>
      </c>
      <c r="AA131" s="1"/>
      <c r="AB131" s="3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  <c r="AU131" s="158"/>
      <c r="AV131" s="158"/>
      <c r="AW131" s="158"/>
      <c r="AX131" s="158"/>
      <c r="AY131" s="158"/>
      <c r="AZ131" s="158"/>
      <c r="BA131" s="159"/>
      <c r="BB131" s="159"/>
      <c r="BC131" s="159"/>
      <c r="BD131" s="159"/>
      <c r="BE131" s="159"/>
      <c r="BF131" s="158"/>
      <c r="BG131" s="158"/>
      <c r="BH131" s="158"/>
      <c r="BI131" s="158"/>
      <c r="BJ131" s="158"/>
      <c r="BK131" s="158"/>
      <c r="BL131" s="158"/>
      <c r="BM131" s="158"/>
      <c r="BN131" s="158"/>
      <c r="BO131" s="158"/>
      <c r="BP131" s="158"/>
      <c r="BQ131" s="158"/>
      <c r="BR131" s="158"/>
      <c r="BS131" s="158"/>
      <c r="BT131" s="158"/>
      <c r="BU131" s="158"/>
    </row>
    <row r="132" spans="1:73" x14ac:dyDescent="0.15">
      <c r="A132" s="1"/>
      <c r="B132" s="20"/>
      <c r="C132" s="2">
        <f t="shared" si="51"/>
        <v>18</v>
      </c>
      <c r="D132" s="2" t="s">
        <v>99</v>
      </c>
      <c r="E132" s="188">
        <f t="shared" si="54"/>
        <v>1.0899999999999994</v>
      </c>
      <c r="F132" s="156">
        <f t="shared" si="53"/>
        <v>62.129999999999974</v>
      </c>
      <c r="G132" s="154">
        <f>G99*Input!D$30/1000*$E132</f>
        <v>0</v>
      </c>
      <c r="H132" s="154">
        <f>H99*Input!E$30/1000*$E132</f>
        <v>26.922999999999988</v>
      </c>
      <c r="I132" s="154">
        <f>I99*Input!F$30/1000*$E132</f>
        <v>35.206999999999987</v>
      </c>
      <c r="J132" s="154">
        <f>J99*Input!G$30/1000*$E132</f>
        <v>0</v>
      </c>
      <c r="K132" s="154">
        <f>K99*Input!H$30/1000*$E132</f>
        <v>0</v>
      </c>
      <c r="L132" s="154">
        <f>L99*Input!I$30/1000*$E132</f>
        <v>0</v>
      </c>
      <c r="M132" s="154">
        <f>M99*Input!J$30/1000*$E132</f>
        <v>0</v>
      </c>
      <c r="N132" s="154">
        <f>N99*Input!K$30/1000*$E132</f>
        <v>0</v>
      </c>
      <c r="O132" s="154">
        <f>O99*Input!L$30/1000*$E132</f>
        <v>0</v>
      </c>
      <c r="P132" s="154">
        <f>P99*Input!M$30/1000*$E132</f>
        <v>0</v>
      </c>
      <c r="Q132" s="154">
        <f>Q99*Input!N$30/1000*$E132</f>
        <v>0</v>
      </c>
      <c r="R132" s="154">
        <f>R99*Input!O$30/1000*$E132</f>
        <v>0</v>
      </c>
      <c r="S132" s="154">
        <f>S99*Input!P$30/1000*$E132</f>
        <v>0</v>
      </c>
      <c r="T132" s="154">
        <f>T99*Input!Q$30/1000*$E132</f>
        <v>0</v>
      </c>
      <c r="U132" s="154">
        <f>U99*Input!R$30/1000*$E132</f>
        <v>0</v>
      </c>
      <c r="V132" s="154">
        <f>V99*Input!S$30/1000*$E132</f>
        <v>0</v>
      </c>
      <c r="W132" s="154">
        <f>W99*Input!T$30/1000*$E132</f>
        <v>0</v>
      </c>
      <c r="X132" s="154">
        <f>X99*Input!U$30/1000*$E132</f>
        <v>0</v>
      </c>
      <c r="Y132" s="154">
        <f>Y99*Input!V$30/1000*$E132</f>
        <v>0</v>
      </c>
      <c r="Z132" s="154">
        <f>Z99*Input!W$30/1000*$E132</f>
        <v>0</v>
      </c>
      <c r="AA132" s="1"/>
      <c r="AB132" s="3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9"/>
      <c r="BB132" s="159"/>
      <c r="BC132" s="159"/>
      <c r="BD132" s="159"/>
      <c r="BE132" s="159"/>
      <c r="BF132" s="158"/>
      <c r="BG132" s="158"/>
      <c r="BH132" s="158"/>
      <c r="BI132" s="158"/>
      <c r="BJ132" s="158"/>
      <c r="BK132" s="158"/>
      <c r="BL132" s="158"/>
      <c r="BM132" s="158"/>
      <c r="BN132" s="158"/>
      <c r="BO132" s="158"/>
      <c r="BP132" s="158"/>
      <c r="BQ132" s="158"/>
      <c r="BR132" s="158"/>
      <c r="BS132" s="158"/>
      <c r="BT132" s="158"/>
      <c r="BU132" s="158"/>
    </row>
    <row r="133" spans="1:73" x14ac:dyDescent="0.15">
      <c r="A133" s="1"/>
      <c r="B133" s="20"/>
      <c r="C133" s="2">
        <f t="shared" si="51"/>
        <v>19</v>
      </c>
      <c r="D133" s="2" t="s">
        <v>99</v>
      </c>
      <c r="E133" s="188">
        <f t="shared" si="54"/>
        <v>1.0949999999999993</v>
      </c>
      <c r="F133" s="156">
        <f t="shared" si="53"/>
        <v>64.057499999999976</v>
      </c>
      <c r="G133" s="154">
        <f>G100*Input!D$30/1000*$E133</f>
        <v>0</v>
      </c>
      <c r="H133" s="154">
        <f>H100*Input!E$30/1000*$E133</f>
        <v>27.75824999999999</v>
      </c>
      <c r="I133" s="154">
        <f>I100*Input!F$30/1000*$E133</f>
        <v>36.299249999999986</v>
      </c>
      <c r="J133" s="154">
        <f>J100*Input!G$30/1000*$E133</f>
        <v>0</v>
      </c>
      <c r="K133" s="154">
        <f>K100*Input!H$30/1000*$E133</f>
        <v>0</v>
      </c>
      <c r="L133" s="154">
        <f>L100*Input!I$30/1000*$E133</f>
        <v>0</v>
      </c>
      <c r="M133" s="154">
        <f>M100*Input!J$30/1000*$E133</f>
        <v>0</v>
      </c>
      <c r="N133" s="154">
        <f>N100*Input!K$30/1000*$E133</f>
        <v>0</v>
      </c>
      <c r="O133" s="154">
        <f>O100*Input!L$30/1000*$E133</f>
        <v>0</v>
      </c>
      <c r="P133" s="154">
        <f>P100*Input!M$30/1000*$E133</f>
        <v>0</v>
      </c>
      <c r="Q133" s="154">
        <f>Q100*Input!N$30/1000*$E133</f>
        <v>0</v>
      </c>
      <c r="R133" s="154">
        <f>R100*Input!O$30/1000*$E133</f>
        <v>0</v>
      </c>
      <c r="S133" s="154">
        <f>S100*Input!P$30/1000*$E133</f>
        <v>0</v>
      </c>
      <c r="T133" s="154">
        <f>T100*Input!Q$30/1000*$E133</f>
        <v>0</v>
      </c>
      <c r="U133" s="154">
        <f>U100*Input!R$30/1000*$E133</f>
        <v>0</v>
      </c>
      <c r="V133" s="154">
        <f>V100*Input!S$30/1000*$E133</f>
        <v>0</v>
      </c>
      <c r="W133" s="154">
        <f>W100*Input!T$30/1000*$E133</f>
        <v>0</v>
      </c>
      <c r="X133" s="154">
        <f>X100*Input!U$30/1000*$E133</f>
        <v>0</v>
      </c>
      <c r="Y133" s="154">
        <f>Y100*Input!V$30/1000*$E133</f>
        <v>0</v>
      </c>
      <c r="Z133" s="154">
        <f>Z100*Input!W$30/1000*$E133</f>
        <v>0</v>
      </c>
      <c r="AA133" s="1"/>
      <c r="AB133" s="3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  <c r="AU133" s="158"/>
      <c r="AV133" s="158"/>
      <c r="AW133" s="158"/>
      <c r="AX133" s="158"/>
      <c r="AY133" s="158"/>
      <c r="AZ133" s="158"/>
      <c r="BA133" s="159"/>
      <c r="BB133" s="159"/>
      <c r="BC133" s="159"/>
      <c r="BD133" s="159"/>
      <c r="BE133" s="159"/>
      <c r="BF133" s="158"/>
      <c r="BG133" s="158"/>
      <c r="BH133" s="158"/>
      <c r="BI133" s="158"/>
      <c r="BJ133" s="158"/>
      <c r="BK133" s="158"/>
      <c r="BL133" s="158"/>
      <c r="BM133" s="158"/>
      <c r="BN133" s="158"/>
      <c r="BO133" s="158"/>
      <c r="BP133" s="158"/>
      <c r="BQ133" s="158"/>
      <c r="BR133" s="158"/>
      <c r="BS133" s="158"/>
      <c r="BT133" s="158"/>
      <c r="BU133" s="158"/>
    </row>
    <row r="134" spans="1:73" x14ac:dyDescent="0.15">
      <c r="A134" s="1"/>
      <c r="B134" s="20" t="s">
        <v>188</v>
      </c>
      <c r="C134" s="2">
        <v>20</v>
      </c>
      <c r="D134" s="2" t="s">
        <v>99</v>
      </c>
      <c r="E134" s="188">
        <f>(1+Input!$F$53)</f>
        <v>1.1000000000000001</v>
      </c>
      <c r="F134" s="156">
        <f t="shared" si="53"/>
        <v>66</v>
      </c>
      <c r="G134" s="154">
        <f>G101*Input!D$30/1000*$E134</f>
        <v>0</v>
      </c>
      <c r="H134" s="154">
        <f>H101*Input!E$30/1000*$E134</f>
        <v>28.6</v>
      </c>
      <c r="I134" s="154">
        <f>I101*Input!F$30/1000*$E134</f>
        <v>37.400000000000006</v>
      </c>
      <c r="J134" s="154">
        <f>J101*Input!G$30/1000*$E134</f>
        <v>0</v>
      </c>
      <c r="K134" s="154">
        <f>K101*Input!H$30/1000*$E134</f>
        <v>0</v>
      </c>
      <c r="L134" s="154">
        <f>L101*Input!I$30/1000*$E134</f>
        <v>0</v>
      </c>
      <c r="M134" s="154">
        <f>M101*Input!J$30/1000*$E134</f>
        <v>0</v>
      </c>
      <c r="N134" s="154">
        <f>N101*Input!K$30/1000*$E134</f>
        <v>0</v>
      </c>
      <c r="O134" s="154">
        <f>O101*Input!L$30/1000*$E134</f>
        <v>0</v>
      </c>
      <c r="P134" s="154">
        <f>P101*Input!M$30/1000*$E134</f>
        <v>0</v>
      </c>
      <c r="Q134" s="154">
        <f>Q101*Input!N$30/1000*$E134</f>
        <v>0</v>
      </c>
      <c r="R134" s="154">
        <f>R101*Input!O$30/1000*$E134</f>
        <v>0</v>
      </c>
      <c r="S134" s="154">
        <f>S101*Input!P$30/1000*$E134</f>
        <v>0</v>
      </c>
      <c r="T134" s="154">
        <f>T101*Input!Q$30/1000*$E134</f>
        <v>0</v>
      </c>
      <c r="U134" s="154">
        <f>U101*Input!R$30/1000*$E134</f>
        <v>0</v>
      </c>
      <c r="V134" s="154">
        <f>V101*Input!S$30/1000*$E134</f>
        <v>0</v>
      </c>
      <c r="W134" s="154">
        <f>W101*Input!T$30/1000*$E134</f>
        <v>0</v>
      </c>
      <c r="X134" s="154">
        <f>X101*Input!U$30/1000*$E134</f>
        <v>0</v>
      </c>
      <c r="Y134" s="154">
        <f>Y101*Input!V$30/1000*$E134</f>
        <v>0</v>
      </c>
      <c r="Z134" s="154">
        <f>Z101*Input!W$30/1000*$E134</f>
        <v>0</v>
      </c>
      <c r="AA134" s="1"/>
      <c r="AB134" s="3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  <c r="AU134" s="158"/>
      <c r="AV134" s="158"/>
      <c r="AW134" s="158"/>
      <c r="AX134" s="158"/>
      <c r="AY134" s="158"/>
      <c r="AZ134" s="158"/>
      <c r="BA134" s="159"/>
      <c r="BB134" s="159"/>
      <c r="BC134" s="159"/>
      <c r="BD134" s="159"/>
      <c r="BE134" s="159"/>
      <c r="BF134" s="158"/>
      <c r="BG134" s="158"/>
      <c r="BH134" s="158"/>
      <c r="BI134" s="158"/>
      <c r="BJ134" s="158"/>
      <c r="BK134" s="158"/>
      <c r="BL134" s="158"/>
      <c r="BM134" s="158"/>
      <c r="BN134" s="158"/>
      <c r="BO134" s="158"/>
      <c r="BP134" s="158"/>
      <c r="BQ134" s="158"/>
      <c r="BR134" s="158"/>
      <c r="BS134" s="158"/>
      <c r="BT134" s="158"/>
      <c r="BU134" s="158"/>
    </row>
    <row r="135" spans="1:73" x14ac:dyDescent="0.15">
      <c r="A135" s="1"/>
      <c r="B135" s="20"/>
      <c r="C135" s="2">
        <f t="shared" si="51"/>
        <v>21</v>
      </c>
      <c r="D135" s="2" t="s">
        <v>99</v>
      </c>
      <c r="E135" s="188">
        <f>(E$144-E$134)/10+E134</f>
        <v>1.105</v>
      </c>
      <c r="F135" s="156">
        <f t="shared" si="53"/>
        <v>67.957499999999996</v>
      </c>
      <c r="G135" s="154">
        <f>G102*Input!D$30/1000*$E135</f>
        <v>0</v>
      </c>
      <c r="H135" s="154">
        <f>H102*Input!E$30/1000*$E135</f>
        <v>29.448249999999994</v>
      </c>
      <c r="I135" s="154">
        <f>I102*Input!F$30/1000*$E135</f>
        <v>38.509250000000002</v>
      </c>
      <c r="J135" s="154">
        <f>J102*Input!G$30/1000*$E135</f>
        <v>0</v>
      </c>
      <c r="K135" s="154">
        <f>K102*Input!H$30/1000*$E135</f>
        <v>0</v>
      </c>
      <c r="L135" s="154">
        <f>L102*Input!I$30/1000*$E135</f>
        <v>0</v>
      </c>
      <c r="M135" s="154">
        <f>M102*Input!J$30/1000*$E135</f>
        <v>0</v>
      </c>
      <c r="N135" s="154">
        <f>N102*Input!K$30/1000*$E135</f>
        <v>0</v>
      </c>
      <c r="O135" s="154">
        <f>O102*Input!L$30/1000*$E135</f>
        <v>0</v>
      </c>
      <c r="P135" s="154">
        <f>P102*Input!M$30/1000*$E135</f>
        <v>0</v>
      </c>
      <c r="Q135" s="154">
        <f>Q102*Input!N$30/1000*$E135</f>
        <v>0</v>
      </c>
      <c r="R135" s="154">
        <f>R102*Input!O$30/1000*$E135</f>
        <v>0</v>
      </c>
      <c r="S135" s="154">
        <f>S102*Input!P$30/1000*$E135</f>
        <v>0</v>
      </c>
      <c r="T135" s="154">
        <f>T102*Input!Q$30/1000*$E135</f>
        <v>0</v>
      </c>
      <c r="U135" s="154">
        <f>U102*Input!R$30/1000*$E135</f>
        <v>0</v>
      </c>
      <c r="V135" s="154">
        <f>V102*Input!S$30/1000*$E135</f>
        <v>0</v>
      </c>
      <c r="W135" s="154">
        <f>W102*Input!T$30/1000*$E135</f>
        <v>0</v>
      </c>
      <c r="X135" s="154">
        <f>X102*Input!U$30/1000*$E135</f>
        <v>0</v>
      </c>
      <c r="Y135" s="154">
        <f>Y102*Input!V$30/1000*$E135</f>
        <v>0</v>
      </c>
      <c r="Z135" s="154">
        <f>Z102*Input!W$30/1000*$E135</f>
        <v>0</v>
      </c>
      <c r="AA135" s="1"/>
      <c r="AB135" s="3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  <c r="AU135" s="158"/>
      <c r="AV135" s="158"/>
      <c r="AW135" s="158"/>
      <c r="AX135" s="158"/>
      <c r="AY135" s="158"/>
      <c r="AZ135" s="158"/>
      <c r="BA135" s="159"/>
      <c r="BB135" s="159"/>
      <c r="BC135" s="159"/>
      <c r="BD135" s="159"/>
      <c r="BE135" s="159"/>
      <c r="BF135" s="158"/>
      <c r="BG135" s="158"/>
      <c r="BH135" s="158"/>
      <c r="BI135" s="158"/>
      <c r="BJ135" s="158"/>
      <c r="BK135" s="158"/>
      <c r="BL135" s="158"/>
      <c r="BM135" s="158"/>
      <c r="BN135" s="158"/>
      <c r="BO135" s="158"/>
      <c r="BP135" s="158"/>
      <c r="BQ135" s="158"/>
      <c r="BR135" s="158"/>
      <c r="BS135" s="158"/>
      <c r="BT135" s="158"/>
      <c r="BU135" s="158"/>
    </row>
    <row r="136" spans="1:73" x14ac:dyDescent="0.15">
      <c r="A136" s="1"/>
      <c r="B136" s="20"/>
      <c r="C136" s="2">
        <f t="shared" si="51"/>
        <v>22</v>
      </c>
      <c r="D136" s="2" t="s">
        <v>99</v>
      </c>
      <c r="E136" s="188">
        <f t="shared" ref="E136:E143" si="55">(E$144-E$134)/10+E135</f>
        <v>1.1099999999999999</v>
      </c>
      <c r="F136" s="156">
        <f t="shared" si="53"/>
        <v>69.929999999999978</v>
      </c>
      <c r="G136" s="154">
        <f>G103*Input!D$30/1000*$E136</f>
        <v>0</v>
      </c>
      <c r="H136" s="154">
        <f>H103*Input!E$30/1000*$E136</f>
        <v>30.302999999999994</v>
      </c>
      <c r="I136" s="154">
        <f>I103*Input!F$30/1000*$E136</f>
        <v>39.626999999999988</v>
      </c>
      <c r="J136" s="154">
        <f>J103*Input!G$30/1000*$E136</f>
        <v>0</v>
      </c>
      <c r="K136" s="154">
        <f>K103*Input!H$30/1000*$E136</f>
        <v>0</v>
      </c>
      <c r="L136" s="154">
        <f>L103*Input!I$30/1000*$E136</f>
        <v>0</v>
      </c>
      <c r="M136" s="154">
        <f>M103*Input!J$30/1000*$E136</f>
        <v>0</v>
      </c>
      <c r="N136" s="154">
        <f>N103*Input!K$30/1000*$E136</f>
        <v>0</v>
      </c>
      <c r="O136" s="154">
        <f>O103*Input!L$30/1000*$E136</f>
        <v>0</v>
      </c>
      <c r="P136" s="154">
        <f>P103*Input!M$30/1000*$E136</f>
        <v>0</v>
      </c>
      <c r="Q136" s="154">
        <f>Q103*Input!N$30/1000*$E136</f>
        <v>0</v>
      </c>
      <c r="R136" s="154">
        <f>R103*Input!O$30/1000*$E136</f>
        <v>0</v>
      </c>
      <c r="S136" s="154">
        <f>S103*Input!P$30/1000*$E136</f>
        <v>0</v>
      </c>
      <c r="T136" s="154">
        <f>T103*Input!Q$30/1000*$E136</f>
        <v>0</v>
      </c>
      <c r="U136" s="154">
        <f>U103*Input!R$30/1000*$E136</f>
        <v>0</v>
      </c>
      <c r="V136" s="154">
        <f>V103*Input!S$30/1000*$E136</f>
        <v>0</v>
      </c>
      <c r="W136" s="154">
        <f>W103*Input!T$30/1000*$E136</f>
        <v>0</v>
      </c>
      <c r="X136" s="154">
        <f>X103*Input!U$30/1000*$E136</f>
        <v>0</v>
      </c>
      <c r="Y136" s="154">
        <f>Y103*Input!V$30/1000*$E136</f>
        <v>0</v>
      </c>
      <c r="Z136" s="154">
        <f>Z103*Input!W$30/1000*$E136</f>
        <v>0</v>
      </c>
      <c r="AA136" s="1"/>
      <c r="AB136" s="3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  <c r="AU136" s="158"/>
      <c r="AV136" s="158"/>
      <c r="AW136" s="158"/>
      <c r="AX136" s="158"/>
      <c r="AY136" s="158"/>
      <c r="AZ136" s="158"/>
      <c r="BA136" s="159"/>
      <c r="BB136" s="159"/>
      <c r="BC136" s="159"/>
      <c r="BD136" s="159"/>
      <c r="BE136" s="159"/>
      <c r="BF136" s="158"/>
      <c r="BG136" s="158"/>
      <c r="BH136" s="158"/>
      <c r="BI136" s="158"/>
      <c r="BJ136" s="158"/>
      <c r="BK136" s="158"/>
      <c r="BL136" s="158"/>
      <c r="BM136" s="158"/>
      <c r="BN136" s="158"/>
      <c r="BO136" s="158"/>
      <c r="BP136" s="158"/>
      <c r="BQ136" s="158"/>
      <c r="BR136" s="158"/>
      <c r="BS136" s="158"/>
      <c r="BT136" s="158"/>
      <c r="BU136" s="158"/>
    </row>
    <row r="137" spans="1:73" x14ac:dyDescent="0.15">
      <c r="A137" s="1"/>
      <c r="B137" s="20"/>
      <c r="C137" s="2">
        <f t="shared" si="51"/>
        <v>23</v>
      </c>
      <c r="D137" s="2" t="s">
        <v>99</v>
      </c>
      <c r="E137" s="188">
        <f t="shared" si="55"/>
        <v>1.1149999999999998</v>
      </c>
      <c r="F137" s="156">
        <f t="shared" si="53"/>
        <v>71.917499999999961</v>
      </c>
      <c r="G137" s="154">
        <f>G104*Input!D$30/1000*$E137</f>
        <v>0</v>
      </c>
      <c r="H137" s="154">
        <f>H104*Input!E$30/1000*$E137</f>
        <v>31.164249999999985</v>
      </c>
      <c r="I137" s="154">
        <f>I104*Input!F$30/1000*$E137</f>
        <v>40.75324999999998</v>
      </c>
      <c r="J137" s="154">
        <f>J104*Input!G$30/1000*$E137</f>
        <v>0</v>
      </c>
      <c r="K137" s="154">
        <f>K104*Input!H$30/1000*$E137</f>
        <v>0</v>
      </c>
      <c r="L137" s="154">
        <f>L104*Input!I$30/1000*$E137</f>
        <v>0</v>
      </c>
      <c r="M137" s="154">
        <f>M104*Input!J$30/1000*$E137</f>
        <v>0</v>
      </c>
      <c r="N137" s="154">
        <f>N104*Input!K$30/1000*$E137</f>
        <v>0</v>
      </c>
      <c r="O137" s="154">
        <f>O104*Input!L$30/1000*$E137</f>
        <v>0</v>
      </c>
      <c r="P137" s="154">
        <f>P104*Input!M$30/1000*$E137</f>
        <v>0</v>
      </c>
      <c r="Q137" s="154">
        <f>Q104*Input!N$30/1000*$E137</f>
        <v>0</v>
      </c>
      <c r="R137" s="154">
        <f>R104*Input!O$30/1000*$E137</f>
        <v>0</v>
      </c>
      <c r="S137" s="154">
        <f>S104*Input!P$30/1000*$E137</f>
        <v>0</v>
      </c>
      <c r="T137" s="154">
        <f>T104*Input!Q$30/1000*$E137</f>
        <v>0</v>
      </c>
      <c r="U137" s="154">
        <f>U104*Input!R$30/1000*$E137</f>
        <v>0</v>
      </c>
      <c r="V137" s="154">
        <f>V104*Input!S$30/1000*$E137</f>
        <v>0</v>
      </c>
      <c r="W137" s="154">
        <f>W104*Input!T$30/1000*$E137</f>
        <v>0</v>
      </c>
      <c r="X137" s="154">
        <f>X104*Input!U$30/1000*$E137</f>
        <v>0</v>
      </c>
      <c r="Y137" s="154">
        <f>Y104*Input!V$30/1000*$E137</f>
        <v>0</v>
      </c>
      <c r="Z137" s="154">
        <f>Z104*Input!W$30/1000*$E137</f>
        <v>0</v>
      </c>
      <c r="AA137" s="1"/>
      <c r="AB137" s="3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  <c r="AU137" s="158"/>
      <c r="AV137" s="158"/>
      <c r="AW137" s="158"/>
      <c r="AX137" s="158"/>
      <c r="AY137" s="158"/>
      <c r="AZ137" s="158"/>
      <c r="BA137" s="159"/>
      <c r="BB137" s="159"/>
      <c r="BC137" s="159"/>
      <c r="BD137" s="159"/>
      <c r="BE137" s="159"/>
      <c r="BF137" s="158"/>
      <c r="BG137" s="158"/>
      <c r="BH137" s="158"/>
      <c r="BI137" s="158"/>
      <c r="BJ137" s="158"/>
      <c r="BK137" s="158"/>
      <c r="BL137" s="158"/>
      <c r="BM137" s="158"/>
      <c r="BN137" s="158"/>
      <c r="BO137" s="158"/>
      <c r="BP137" s="158"/>
      <c r="BQ137" s="158"/>
      <c r="BR137" s="158"/>
      <c r="BS137" s="158"/>
      <c r="BT137" s="158"/>
      <c r="BU137" s="158"/>
    </row>
    <row r="138" spans="1:73" x14ac:dyDescent="0.15">
      <c r="A138" s="1"/>
      <c r="B138" s="20"/>
      <c r="C138" s="2">
        <f t="shared" si="51"/>
        <v>24</v>
      </c>
      <c r="D138" s="2" t="s">
        <v>99</v>
      </c>
      <c r="E138" s="188">
        <f t="shared" si="55"/>
        <v>1.1199999999999997</v>
      </c>
      <c r="F138" s="156">
        <f t="shared" si="53"/>
        <v>73.919999999999959</v>
      </c>
      <c r="G138" s="154">
        <f>G105*Input!D$30/1000*$E138</f>
        <v>0</v>
      </c>
      <c r="H138" s="154">
        <f>H105*Input!E$30/1000*$E138</f>
        <v>32.031999999999982</v>
      </c>
      <c r="I138" s="154">
        <f>I105*Input!F$30/1000*$E138</f>
        <v>41.88799999999997</v>
      </c>
      <c r="J138" s="154">
        <f>J105*Input!G$30/1000*$E138</f>
        <v>0</v>
      </c>
      <c r="K138" s="154">
        <f>K105*Input!H$30/1000*$E138</f>
        <v>0</v>
      </c>
      <c r="L138" s="154">
        <f>L105*Input!I$30/1000*$E138</f>
        <v>0</v>
      </c>
      <c r="M138" s="154">
        <f>M105*Input!J$30/1000*$E138</f>
        <v>0</v>
      </c>
      <c r="N138" s="154">
        <f>N105*Input!K$30/1000*$E138</f>
        <v>0</v>
      </c>
      <c r="O138" s="154">
        <f>O105*Input!L$30/1000*$E138</f>
        <v>0</v>
      </c>
      <c r="P138" s="154">
        <f>P105*Input!M$30/1000*$E138</f>
        <v>0</v>
      </c>
      <c r="Q138" s="154">
        <f>Q105*Input!N$30/1000*$E138</f>
        <v>0</v>
      </c>
      <c r="R138" s="154">
        <f>R105*Input!O$30/1000*$E138</f>
        <v>0</v>
      </c>
      <c r="S138" s="154">
        <f>S105*Input!P$30/1000*$E138</f>
        <v>0</v>
      </c>
      <c r="T138" s="154">
        <f>T105*Input!Q$30/1000*$E138</f>
        <v>0</v>
      </c>
      <c r="U138" s="154">
        <f>U105*Input!R$30/1000*$E138</f>
        <v>0</v>
      </c>
      <c r="V138" s="154">
        <f>V105*Input!S$30/1000*$E138</f>
        <v>0</v>
      </c>
      <c r="W138" s="154">
        <f>W105*Input!T$30/1000*$E138</f>
        <v>0</v>
      </c>
      <c r="X138" s="154">
        <f>X105*Input!U$30/1000*$E138</f>
        <v>0</v>
      </c>
      <c r="Y138" s="154">
        <f>Y105*Input!V$30/1000*$E138</f>
        <v>0</v>
      </c>
      <c r="Z138" s="154">
        <f>Z105*Input!W$30/1000*$E138</f>
        <v>0</v>
      </c>
      <c r="AA138" s="1"/>
      <c r="AB138" s="3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  <c r="AU138" s="158"/>
      <c r="AV138" s="158"/>
      <c r="AW138" s="158"/>
      <c r="AX138" s="158"/>
      <c r="AY138" s="158"/>
      <c r="AZ138" s="158"/>
      <c r="BA138" s="159"/>
      <c r="BB138" s="159"/>
      <c r="BC138" s="159"/>
      <c r="BD138" s="159"/>
      <c r="BE138" s="159"/>
      <c r="BF138" s="158"/>
      <c r="BG138" s="158"/>
      <c r="BH138" s="158"/>
      <c r="BI138" s="158"/>
      <c r="BJ138" s="158"/>
      <c r="BK138" s="158"/>
      <c r="BL138" s="158"/>
      <c r="BM138" s="158"/>
      <c r="BN138" s="158"/>
      <c r="BO138" s="158"/>
      <c r="BP138" s="158"/>
      <c r="BQ138" s="158"/>
      <c r="BR138" s="158"/>
      <c r="BS138" s="158"/>
      <c r="BT138" s="158"/>
      <c r="BU138" s="158"/>
    </row>
    <row r="139" spans="1:73" x14ac:dyDescent="0.15">
      <c r="A139" s="1"/>
      <c r="B139" s="20"/>
      <c r="C139" s="2">
        <f t="shared" si="51"/>
        <v>25</v>
      </c>
      <c r="D139" s="2" t="s">
        <v>99</v>
      </c>
      <c r="E139" s="188">
        <f t="shared" si="55"/>
        <v>1.1249999999999996</v>
      </c>
      <c r="F139" s="156">
        <f t="shared" si="53"/>
        <v>75.937499999999943</v>
      </c>
      <c r="G139" s="154">
        <f>G106*Input!D$30/1000*$E139</f>
        <v>0</v>
      </c>
      <c r="H139" s="154">
        <f>H106*Input!E$30/1000*$E139</f>
        <v>32.906249999999972</v>
      </c>
      <c r="I139" s="154">
        <f>I106*Input!F$30/1000*$E139</f>
        <v>43.031249999999964</v>
      </c>
      <c r="J139" s="154">
        <f>J106*Input!G$30/1000*$E139</f>
        <v>0</v>
      </c>
      <c r="K139" s="154">
        <f>K106*Input!H$30/1000*$E139</f>
        <v>0</v>
      </c>
      <c r="L139" s="154">
        <f>L106*Input!I$30/1000*$E139</f>
        <v>0</v>
      </c>
      <c r="M139" s="154">
        <f>M106*Input!J$30/1000*$E139</f>
        <v>0</v>
      </c>
      <c r="N139" s="154">
        <f>N106*Input!K$30/1000*$E139</f>
        <v>0</v>
      </c>
      <c r="O139" s="154">
        <f>O106*Input!L$30/1000*$E139</f>
        <v>0</v>
      </c>
      <c r="P139" s="154">
        <f>P106*Input!M$30/1000*$E139</f>
        <v>0</v>
      </c>
      <c r="Q139" s="154">
        <f>Q106*Input!N$30/1000*$E139</f>
        <v>0</v>
      </c>
      <c r="R139" s="154">
        <f>R106*Input!O$30/1000*$E139</f>
        <v>0</v>
      </c>
      <c r="S139" s="154">
        <f>S106*Input!P$30/1000*$E139</f>
        <v>0</v>
      </c>
      <c r="T139" s="154">
        <f>T106*Input!Q$30/1000*$E139</f>
        <v>0</v>
      </c>
      <c r="U139" s="154">
        <f>U106*Input!R$30/1000*$E139</f>
        <v>0</v>
      </c>
      <c r="V139" s="154">
        <f>V106*Input!S$30/1000*$E139</f>
        <v>0</v>
      </c>
      <c r="W139" s="154">
        <f>W106*Input!T$30/1000*$E139</f>
        <v>0</v>
      </c>
      <c r="X139" s="154">
        <f>X106*Input!U$30/1000*$E139</f>
        <v>0</v>
      </c>
      <c r="Y139" s="154">
        <f>Y106*Input!V$30/1000*$E139</f>
        <v>0</v>
      </c>
      <c r="Z139" s="154">
        <f>Z106*Input!W$30/1000*$E139</f>
        <v>0</v>
      </c>
      <c r="AA139" s="1"/>
      <c r="AB139" s="3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  <c r="AU139" s="158"/>
      <c r="AV139" s="158"/>
      <c r="AW139" s="158"/>
      <c r="AX139" s="158"/>
      <c r="AY139" s="158"/>
      <c r="AZ139" s="158"/>
      <c r="BA139" s="159"/>
      <c r="BB139" s="159"/>
      <c r="BC139" s="159"/>
      <c r="BD139" s="159"/>
      <c r="BE139" s="159"/>
      <c r="BF139" s="158"/>
      <c r="BG139" s="158"/>
      <c r="BH139" s="158"/>
      <c r="BI139" s="158"/>
      <c r="BJ139" s="158"/>
      <c r="BK139" s="158"/>
      <c r="BL139" s="158"/>
      <c r="BM139" s="158"/>
      <c r="BN139" s="158"/>
      <c r="BO139" s="158"/>
      <c r="BP139" s="158"/>
      <c r="BQ139" s="158"/>
      <c r="BR139" s="158"/>
      <c r="BS139" s="158"/>
      <c r="BT139" s="158"/>
      <c r="BU139" s="158"/>
    </row>
    <row r="140" spans="1:73" x14ac:dyDescent="0.15">
      <c r="A140" s="1"/>
      <c r="B140" s="20"/>
      <c r="C140" s="2">
        <f t="shared" si="51"/>
        <v>26</v>
      </c>
      <c r="D140" s="2" t="s">
        <v>99</v>
      </c>
      <c r="E140" s="188">
        <f t="shared" si="55"/>
        <v>1.1299999999999994</v>
      </c>
      <c r="F140" s="156">
        <f t="shared" si="53"/>
        <v>77.969999999999928</v>
      </c>
      <c r="G140" s="154">
        <f>G107*Input!D$30/1000*$E140</f>
        <v>0</v>
      </c>
      <c r="H140" s="154">
        <f>H107*Input!E$30/1000*$E140</f>
        <v>33.786999999999964</v>
      </c>
      <c r="I140" s="154">
        <f>I107*Input!F$30/1000*$E140</f>
        <v>44.182999999999964</v>
      </c>
      <c r="J140" s="154">
        <f>J107*Input!G$30/1000*$E140</f>
        <v>0</v>
      </c>
      <c r="K140" s="154">
        <f>K107*Input!H$30/1000*$E140</f>
        <v>0</v>
      </c>
      <c r="L140" s="154">
        <f>L107*Input!I$30/1000*$E140</f>
        <v>0</v>
      </c>
      <c r="M140" s="154">
        <f>M107*Input!J$30/1000*$E140</f>
        <v>0</v>
      </c>
      <c r="N140" s="154">
        <f>N107*Input!K$30/1000*$E140</f>
        <v>0</v>
      </c>
      <c r="O140" s="154">
        <f>O107*Input!L$30/1000*$E140</f>
        <v>0</v>
      </c>
      <c r="P140" s="154">
        <f>P107*Input!M$30/1000*$E140</f>
        <v>0</v>
      </c>
      <c r="Q140" s="154">
        <f>Q107*Input!N$30/1000*$E140</f>
        <v>0</v>
      </c>
      <c r="R140" s="154">
        <f>R107*Input!O$30/1000*$E140</f>
        <v>0</v>
      </c>
      <c r="S140" s="154">
        <f>S107*Input!P$30/1000*$E140</f>
        <v>0</v>
      </c>
      <c r="T140" s="154">
        <f>T107*Input!Q$30/1000*$E140</f>
        <v>0</v>
      </c>
      <c r="U140" s="154">
        <f>U107*Input!R$30/1000*$E140</f>
        <v>0</v>
      </c>
      <c r="V140" s="154">
        <f>V107*Input!S$30/1000*$E140</f>
        <v>0</v>
      </c>
      <c r="W140" s="154">
        <f>W107*Input!T$30/1000*$E140</f>
        <v>0</v>
      </c>
      <c r="X140" s="154">
        <f>X107*Input!U$30/1000*$E140</f>
        <v>0</v>
      </c>
      <c r="Y140" s="154">
        <f>Y107*Input!V$30/1000*$E140</f>
        <v>0</v>
      </c>
      <c r="Z140" s="154">
        <f>Z107*Input!W$30/1000*$E140</f>
        <v>0</v>
      </c>
      <c r="AA140" s="1"/>
      <c r="AB140" s="3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  <c r="AU140" s="158"/>
      <c r="AV140" s="158"/>
      <c r="AW140" s="158"/>
      <c r="AX140" s="158"/>
      <c r="AY140" s="158"/>
      <c r="AZ140" s="158"/>
      <c r="BA140" s="159"/>
      <c r="BB140" s="159"/>
      <c r="BC140" s="159"/>
      <c r="BD140" s="159"/>
      <c r="BE140" s="159"/>
      <c r="BF140" s="158"/>
      <c r="BG140" s="158"/>
      <c r="BH140" s="158"/>
      <c r="BI140" s="158"/>
      <c r="BJ140" s="158"/>
      <c r="BK140" s="158"/>
      <c r="BL140" s="158"/>
      <c r="BM140" s="158"/>
      <c r="BN140" s="158"/>
      <c r="BO140" s="158"/>
      <c r="BP140" s="158"/>
      <c r="BQ140" s="158"/>
      <c r="BR140" s="158"/>
      <c r="BS140" s="158"/>
      <c r="BT140" s="158"/>
      <c r="BU140" s="158"/>
    </row>
    <row r="141" spans="1:73" x14ac:dyDescent="0.15">
      <c r="A141" s="1"/>
      <c r="B141" s="20"/>
      <c r="C141" s="2">
        <f t="shared" si="51"/>
        <v>27</v>
      </c>
      <c r="D141" s="2" t="s">
        <v>99</v>
      </c>
      <c r="E141" s="188">
        <f t="shared" si="55"/>
        <v>1.1349999999999993</v>
      </c>
      <c r="F141" s="156">
        <f t="shared" si="53"/>
        <v>80.017499999999927</v>
      </c>
      <c r="G141" s="154">
        <f>G108*Input!D$30/1000*$E141</f>
        <v>0</v>
      </c>
      <c r="H141" s="154">
        <f>H108*Input!E$30/1000*$E141</f>
        <v>34.674249999999965</v>
      </c>
      <c r="I141" s="154">
        <f>I108*Input!F$30/1000*$E141</f>
        <v>45.343249999999955</v>
      </c>
      <c r="J141" s="154">
        <f>J108*Input!G$30/1000*$E141</f>
        <v>0</v>
      </c>
      <c r="K141" s="154">
        <f>K108*Input!H$30/1000*$E141</f>
        <v>0</v>
      </c>
      <c r="L141" s="154">
        <f>L108*Input!I$30/1000*$E141</f>
        <v>0</v>
      </c>
      <c r="M141" s="154">
        <f>M108*Input!J$30/1000*$E141</f>
        <v>0</v>
      </c>
      <c r="N141" s="154">
        <f>N108*Input!K$30/1000*$E141</f>
        <v>0</v>
      </c>
      <c r="O141" s="154">
        <f>O108*Input!L$30/1000*$E141</f>
        <v>0</v>
      </c>
      <c r="P141" s="154">
        <f>P108*Input!M$30/1000*$E141</f>
        <v>0</v>
      </c>
      <c r="Q141" s="154">
        <f>Q108*Input!N$30/1000*$E141</f>
        <v>0</v>
      </c>
      <c r="R141" s="154">
        <f>R108*Input!O$30/1000*$E141</f>
        <v>0</v>
      </c>
      <c r="S141" s="154">
        <f>S108*Input!P$30/1000*$E141</f>
        <v>0</v>
      </c>
      <c r="T141" s="154">
        <f>T108*Input!Q$30/1000*$E141</f>
        <v>0</v>
      </c>
      <c r="U141" s="154">
        <f>U108*Input!R$30/1000*$E141</f>
        <v>0</v>
      </c>
      <c r="V141" s="154">
        <f>V108*Input!S$30/1000*$E141</f>
        <v>0</v>
      </c>
      <c r="W141" s="154">
        <f>W108*Input!T$30/1000*$E141</f>
        <v>0</v>
      </c>
      <c r="X141" s="154">
        <f>X108*Input!U$30/1000*$E141</f>
        <v>0</v>
      </c>
      <c r="Y141" s="154">
        <f>Y108*Input!V$30/1000*$E141</f>
        <v>0</v>
      </c>
      <c r="Z141" s="154">
        <f>Z108*Input!W$30/1000*$E141</f>
        <v>0</v>
      </c>
      <c r="AA141" s="1"/>
      <c r="AB141" s="3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  <c r="AU141" s="158"/>
      <c r="AV141" s="158"/>
      <c r="AW141" s="158"/>
      <c r="AX141" s="158"/>
      <c r="AY141" s="158"/>
      <c r="AZ141" s="158"/>
      <c r="BA141" s="159"/>
      <c r="BB141" s="159"/>
      <c r="BC141" s="159"/>
      <c r="BD141" s="159"/>
      <c r="BE141" s="159"/>
      <c r="BF141" s="158"/>
      <c r="BG141" s="158"/>
      <c r="BH141" s="158"/>
      <c r="BI141" s="158"/>
      <c r="BJ141" s="158"/>
      <c r="BK141" s="158"/>
      <c r="BL141" s="158"/>
      <c r="BM141" s="158"/>
      <c r="BN141" s="158"/>
      <c r="BO141" s="158"/>
      <c r="BP141" s="158"/>
      <c r="BQ141" s="158"/>
      <c r="BR141" s="158"/>
      <c r="BS141" s="158"/>
      <c r="BT141" s="158"/>
      <c r="BU141" s="158"/>
    </row>
    <row r="142" spans="1:73" x14ac:dyDescent="0.15">
      <c r="A142" s="1"/>
      <c r="B142" s="20"/>
      <c r="C142" s="2">
        <f t="shared" si="51"/>
        <v>28</v>
      </c>
      <c r="D142" s="2" t="s">
        <v>99</v>
      </c>
      <c r="E142" s="188">
        <f t="shared" si="55"/>
        <v>1.1399999999999992</v>
      </c>
      <c r="F142" s="156">
        <f t="shared" si="53"/>
        <v>82.079999999999899</v>
      </c>
      <c r="G142" s="154">
        <f>G109*Input!D$30/1000*$E142</f>
        <v>0</v>
      </c>
      <c r="H142" s="154">
        <f>H109*Input!E$30/1000*$E142</f>
        <v>35.567999999999955</v>
      </c>
      <c r="I142" s="154">
        <f>I109*Input!F$30/1000*$E142</f>
        <v>46.511999999999944</v>
      </c>
      <c r="J142" s="154">
        <f>J109*Input!G$30/1000*$E142</f>
        <v>0</v>
      </c>
      <c r="K142" s="154">
        <f>K109*Input!H$30/1000*$E142</f>
        <v>0</v>
      </c>
      <c r="L142" s="154">
        <f>L109*Input!I$30/1000*$E142</f>
        <v>0</v>
      </c>
      <c r="M142" s="154">
        <f>M109*Input!J$30/1000*$E142</f>
        <v>0</v>
      </c>
      <c r="N142" s="154">
        <f>N109*Input!K$30/1000*$E142</f>
        <v>0</v>
      </c>
      <c r="O142" s="154">
        <f>O109*Input!L$30/1000*$E142</f>
        <v>0</v>
      </c>
      <c r="P142" s="154">
        <f>P109*Input!M$30/1000*$E142</f>
        <v>0</v>
      </c>
      <c r="Q142" s="154">
        <f>Q109*Input!N$30/1000*$E142</f>
        <v>0</v>
      </c>
      <c r="R142" s="154">
        <f>R109*Input!O$30/1000*$E142</f>
        <v>0</v>
      </c>
      <c r="S142" s="154">
        <f>S109*Input!P$30/1000*$E142</f>
        <v>0</v>
      </c>
      <c r="T142" s="154">
        <f>T109*Input!Q$30/1000*$E142</f>
        <v>0</v>
      </c>
      <c r="U142" s="154">
        <f>U109*Input!R$30/1000*$E142</f>
        <v>0</v>
      </c>
      <c r="V142" s="154">
        <f>V109*Input!S$30/1000*$E142</f>
        <v>0</v>
      </c>
      <c r="W142" s="154">
        <f>W109*Input!T$30/1000*$E142</f>
        <v>0</v>
      </c>
      <c r="X142" s="154">
        <f>X109*Input!U$30/1000*$E142</f>
        <v>0</v>
      </c>
      <c r="Y142" s="154">
        <f>Y109*Input!V$30/1000*$E142</f>
        <v>0</v>
      </c>
      <c r="Z142" s="154">
        <f>Z109*Input!W$30/1000*$E142</f>
        <v>0</v>
      </c>
      <c r="AA142" s="1"/>
      <c r="AB142" s="3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  <c r="AU142" s="158"/>
      <c r="AV142" s="158"/>
      <c r="AW142" s="158"/>
      <c r="AX142" s="158"/>
      <c r="AY142" s="158"/>
      <c r="AZ142" s="158"/>
      <c r="BA142" s="159"/>
      <c r="BB142" s="159"/>
      <c r="BC142" s="159"/>
      <c r="BD142" s="159"/>
      <c r="BE142" s="159"/>
      <c r="BF142" s="158"/>
      <c r="BG142" s="158"/>
      <c r="BH142" s="158"/>
      <c r="BI142" s="158"/>
      <c r="BJ142" s="158"/>
      <c r="BK142" s="158"/>
      <c r="BL142" s="158"/>
      <c r="BM142" s="158"/>
      <c r="BN142" s="158"/>
      <c r="BO142" s="158"/>
      <c r="BP142" s="158"/>
      <c r="BQ142" s="158"/>
      <c r="BR142" s="158"/>
      <c r="BS142" s="158"/>
      <c r="BT142" s="158"/>
      <c r="BU142" s="158"/>
    </row>
    <row r="143" spans="1:73" x14ac:dyDescent="0.15">
      <c r="A143" s="1"/>
      <c r="B143" s="20"/>
      <c r="C143" s="2">
        <f t="shared" si="51"/>
        <v>29</v>
      </c>
      <c r="D143" s="2" t="s">
        <v>99</v>
      </c>
      <c r="E143" s="188">
        <f t="shared" si="55"/>
        <v>1.1449999999999991</v>
      </c>
      <c r="F143" s="156">
        <f t="shared" si="53"/>
        <v>84.157499999999885</v>
      </c>
      <c r="G143" s="154">
        <f>G110*Input!D$30/1000*$E143</f>
        <v>0</v>
      </c>
      <c r="H143" s="154">
        <f>H110*Input!E$30/1000*$E143</f>
        <v>36.468249999999948</v>
      </c>
      <c r="I143" s="154">
        <f>I110*Input!F$30/1000*$E143</f>
        <v>47.68924999999993</v>
      </c>
      <c r="J143" s="154">
        <f>J110*Input!G$30/1000*$E143</f>
        <v>0</v>
      </c>
      <c r="K143" s="154">
        <f>K110*Input!H$30/1000*$E143</f>
        <v>0</v>
      </c>
      <c r="L143" s="154">
        <f>L110*Input!I$30/1000*$E143</f>
        <v>0</v>
      </c>
      <c r="M143" s="154">
        <f>M110*Input!J$30/1000*$E143</f>
        <v>0</v>
      </c>
      <c r="N143" s="154">
        <f>N110*Input!K$30/1000*$E143</f>
        <v>0</v>
      </c>
      <c r="O143" s="154">
        <f>O110*Input!L$30/1000*$E143</f>
        <v>0</v>
      </c>
      <c r="P143" s="154">
        <f>P110*Input!M$30/1000*$E143</f>
        <v>0</v>
      </c>
      <c r="Q143" s="154">
        <f>Q110*Input!N$30/1000*$E143</f>
        <v>0</v>
      </c>
      <c r="R143" s="154">
        <f>R110*Input!O$30/1000*$E143</f>
        <v>0</v>
      </c>
      <c r="S143" s="154">
        <f>S110*Input!P$30/1000*$E143</f>
        <v>0</v>
      </c>
      <c r="T143" s="154">
        <f>T110*Input!Q$30/1000*$E143</f>
        <v>0</v>
      </c>
      <c r="U143" s="154">
        <f>U110*Input!R$30/1000*$E143</f>
        <v>0</v>
      </c>
      <c r="V143" s="154">
        <f>V110*Input!S$30/1000*$E143</f>
        <v>0</v>
      </c>
      <c r="W143" s="154">
        <f>W110*Input!T$30/1000*$E143</f>
        <v>0</v>
      </c>
      <c r="X143" s="154">
        <f>X110*Input!U$30/1000*$E143</f>
        <v>0</v>
      </c>
      <c r="Y143" s="154">
        <f>Y110*Input!V$30/1000*$E143</f>
        <v>0</v>
      </c>
      <c r="Z143" s="154">
        <f>Z110*Input!W$30/1000*$E143</f>
        <v>0</v>
      </c>
      <c r="AA143" s="1"/>
      <c r="AB143" s="3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  <c r="AU143" s="158"/>
      <c r="AV143" s="158"/>
      <c r="AW143" s="158"/>
      <c r="AX143" s="158"/>
      <c r="AY143" s="158"/>
      <c r="AZ143" s="158"/>
      <c r="BA143" s="159"/>
      <c r="BB143" s="159"/>
      <c r="BC143" s="159"/>
      <c r="BD143" s="159"/>
      <c r="BE143" s="159"/>
      <c r="BF143" s="158"/>
      <c r="BG143" s="158"/>
      <c r="BH143" s="158"/>
      <c r="BI143" s="158"/>
      <c r="BJ143" s="158"/>
      <c r="BK143" s="158"/>
      <c r="BL143" s="158"/>
      <c r="BM143" s="158"/>
      <c r="BN143" s="158"/>
      <c r="BO143" s="158"/>
      <c r="BP143" s="158"/>
      <c r="BQ143" s="158"/>
      <c r="BR143" s="158"/>
      <c r="BS143" s="158"/>
      <c r="BT143" s="158"/>
      <c r="BU143" s="158"/>
    </row>
    <row r="144" spans="1:73" x14ac:dyDescent="0.15">
      <c r="A144" s="1"/>
      <c r="B144" s="20" t="s">
        <v>189</v>
      </c>
      <c r="C144" s="2">
        <v>30</v>
      </c>
      <c r="D144" s="2" t="s">
        <v>99</v>
      </c>
      <c r="E144" s="188">
        <f>(1+Input!$G$53)</f>
        <v>1.1499999999999999</v>
      </c>
      <c r="F144" s="156">
        <f t="shared" si="53"/>
        <v>86.25</v>
      </c>
      <c r="G144" s="154">
        <f>G111*Input!D$30/1000*$E144</f>
        <v>0</v>
      </c>
      <c r="H144" s="154">
        <f>H111*Input!E$30/1000*$E144</f>
        <v>37.375</v>
      </c>
      <c r="I144" s="154">
        <f>I111*Input!F$30/1000*$E144</f>
        <v>48.874999999999993</v>
      </c>
      <c r="J144" s="154">
        <f>J111*Input!G$30/1000*$E144</f>
        <v>0</v>
      </c>
      <c r="K144" s="154">
        <f>K111*Input!H$30/1000*$E144</f>
        <v>0</v>
      </c>
      <c r="L144" s="154">
        <f>L111*Input!I$30/1000*$E144</f>
        <v>0</v>
      </c>
      <c r="M144" s="154">
        <f>M111*Input!J$30/1000*$E144</f>
        <v>0</v>
      </c>
      <c r="N144" s="154">
        <f>N111*Input!K$30/1000*$E144</f>
        <v>0</v>
      </c>
      <c r="O144" s="154">
        <f>O111*Input!L$30/1000*$E144</f>
        <v>0</v>
      </c>
      <c r="P144" s="154">
        <f>P111*Input!M$30/1000*$E144</f>
        <v>0</v>
      </c>
      <c r="Q144" s="154">
        <f>Q111*Input!N$30/1000*$E144</f>
        <v>0</v>
      </c>
      <c r="R144" s="154">
        <f>R111*Input!O$30/1000*$E144</f>
        <v>0</v>
      </c>
      <c r="S144" s="154">
        <f>S111*Input!P$30/1000*$E144</f>
        <v>0</v>
      </c>
      <c r="T144" s="154">
        <f>T111*Input!Q$30/1000*$E144</f>
        <v>0</v>
      </c>
      <c r="U144" s="154">
        <f>U111*Input!R$30/1000*$E144</f>
        <v>0</v>
      </c>
      <c r="V144" s="154">
        <f>V111*Input!S$30/1000*$E144</f>
        <v>0</v>
      </c>
      <c r="W144" s="154">
        <f>W111*Input!T$30/1000*$E144</f>
        <v>0</v>
      </c>
      <c r="X144" s="154">
        <f>X111*Input!U$30/1000*$E144</f>
        <v>0</v>
      </c>
      <c r="Y144" s="154">
        <f>Y111*Input!V$30/1000*$E144</f>
        <v>0</v>
      </c>
      <c r="Z144" s="154">
        <f>Z111*Input!W$30/1000*$E144</f>
        <v>0</v>
      </c>
      <c r="AA144" s="1"/>
      <c r="AB144" s="3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  <c r="AU144" s="158"/>
      <c r="AV144" s="158"/>
      <c r="AW144" s="158"/>
      <c r="AX144" s="158"/>
      <c r="AY144" s="158"/>
      <c r="AZ144" s="158"/>
      <c r="BA144" s="159"/>
      <c r="BB144" s="159"/>
      <c r="BC144" s="159"/>
      <c r="BD144" s="159"/>
      <c r="BE144" s="159"/>
      <c r="BF144" s="158"/>
      <c r="BG144" s="158"/>
      <c r="BH144" s="158"/>
      <c r="BI144" s="158"/>
      <c r="BJ144" s="158"/>
      <c r="BK144" s="158"/>
      <c r="BL144" s="158"/>
      <c r="BM144" s="158"/>
      <c r="BN144" s="158"/>
      <c r="BO144" s="158"/>
      <c r="BP144" s="158"/>
      <c r="BQ144" s="158"/>
      <c r="BR144" s="158"/>
      <c r="BS144" s="158"/>
      <c r="BT144" s="158"/>
      <c r="BU144" s="158"/>
    </row>
    <row r="145" spans="1:73" x14ac:dyDescent="0.15">
      <c r="A145" s="1"/>
      <c r="B145" s="20"/>
      <c r="C145" s="2"/>
      <c r="D145" s="2"/>
      <c r="E145" s="2"/>
      <c r="F145" s="1"/>
      <c r="G145" s="1"/>
      <c r="H145" s="2"/>
      <c r="I145" s="2"/>
      <c r="J145" s="2"/>
      <c r="K145" s="2"/>
      <c r="L145" s="2"/>
      <c r="M145" s="2"/>
      <c r="N145" s="2"/>
      <c r="O145" s="2"/>
      <c r="P145" s="135"/>
      <c r="Q145" s="2"/>
      <c r="R145" s="2"/>
      <c r="S145" s="2"/>
      <c r="T145" s="2"/>
      <c r="U145" s="2"/>
      <c r="V145" s="2"/>
      <c r="W145" s="1"/>
      <c r="X145" s="1"/>
      <c r="Y145" s="1"/>
      <c r="Z145" s="3"/>
      <c r="AA145" s="1"/>
      <c r="AB145" s="3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  <c r="AU145" s="158"/>
      <c r="AV145" s="158"/>
      <c r="AW145" s="158"/>
      <c r="AX145" s="158"/>
      <c r="AY145" s="158"/>
      <c r="AZ145" s="158"/>
      <c r="BA145" s="159"/>
      <c r="BB145" s="159"/>
      <c r="BC145" s="159"/>
      <c r="BD145" s="159"/>
      <c r="BE145" s="159"/>
      <c r="BF145" s="158"/>
      <c r="BG145" s="158"/>
      <c r="BH145" s="158"/>
      <c r="BI145" s="158"/>
      <c r="BJ145" s="158"/>
      <c r="BK145" s="158"/>
      <c r="BL145" s="158"/>
      <c r="BM145" s="158"/>
      <c r="BN145" s="158"/>
      <c r="BO145" s="158"/>
      <c r="BP145" s="158"/>
      <c r="BQ145" s="158"/>
      <c r="BR145" s="158"/>
      <c r="BS145" s="158"/>
      <c r="BT145" s="158"/>
      <c r="BU145" s="158"/>
    </row>
    <row r="146" spans="1:73" x14ac:dyDescent="0.15">
      <c r="A146" s="1"/>
      <c r="B146" s="170" t="s">
        <v>157</v>
      </c>
      <c r="C146" s="171"/>
      <c r="D146" s="171"/>
      <c r="E146" s="172"/>
      <c r="F146" s="168"/>
      <c r="G146" s="168"/>
      <c r="H146" s="172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"/>
      <c r="AB146" s="3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  <c r="AU146" s="158"/>
      <c r="AV146" s="158"/>
      <c r="AW146" s="158"/>
      <c r="AX146" s="158"/>
      <c r="AY146" s="158"/>
      <c r="AZ146" s="158"/>
      <c r="BA146" s="159"/>
      <c r="BB146" s="159"/>
      <c r="BC146" s="159"/>
      <c r="BD146" s="159"/>
      <c r="BE146" s="159"/>
      <c r="BF146" s="158"/>
      <c r="BG146" s="158"/>
      <c r="BH146" s="158"/>
      <c r="BI146" s="158"/>
      <c r="BJ146" s="158"/>
      <c r="BK146" s="158"/>
      <c r="BL146" s="158"/>
      <c r="BM146" s="158"/>
      <c r="BN146" s="158"/>
      <c r="BO146" s="158"/>
      <c r="BP146" s="158"/>
      <c r="BQ146" s="158"/>
      <c r="BR146" s="158"/>
      <c r="BS146" s="158"/>
      <c r="BT146" s="158"/>
      <c r="BU146" s="158"/>
    </row>
    <row r="147" spans="1:73" x14ac:dyDescent="0.15">
      <c r="A147" s="1"/>
      <c r="B147" s="20"/>
      <c r="C147" s="2"/>
      <c r="D147" s="2"/>
      <c r="E147" s="2"/>
      <c r="F147" s="1"/>
      <c r="G147" s="1"/>
      <c r="H147" s="2"/>
      <c r="I147" s="2"/>
      <c r="J147" s="2"/>
      <c r="K147" s="2"/>
      <c r="L147" s="2"/>
      <c r="M147" s="2"/>
      <c r="N147" s="2"/>
      <c r="O147" s="2"/>
      <c r="P147" s="135"/>
      <c r="Q147" s="2"/>
      <c r="R147" s="2"/>
      <c r="S147" s="2"/>
      <c r="T147" s="2"/>
      <c r="U147" s="2"/>
      <c r="V147" s="2"/>
      <c r="W147" s="1"/>
      <c r="X147" s="1"/>
      <c r="Y147" s="1"/>
      <c r="Z147" s="3"/>
      <c r="AA147" s="1"/>
      <c r="AB147" s="3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  <c r="AU147" s="158"/>
      <c r="AV147" s="158"/>
      <c r="AW147" s="158"/>
      <c r="AX147" s="158"/>
      <c r="AY147" s="158"/>
      <c r="AZ147" s="158"/>
      <c r="BA147" s="159"/>
      <c r="BB147" s="159"/>
      <c r="BC147" s="159"/>
      <c r="BD147" s="159"/>
      <c r="BE147" s="159"/>
      <c r="BF147" s="158"/>
      <c r="BG147" s="158"/>
      <c r="BH147" s="158"/>
      <c r="BI147" s="158"/>
      <c r="BJ147" s="158"/>
      <c r="BK147" s="158"/>
      <c r="BL147" s="158"/>
      <c r="BM147" s="158"/>
      <c r="BN147" s="158"/>
      <c r="BO147" s="158"/>
      <c r="BP147" s="158"/>
      <c r="BQ147" s="158"/>
      <c r="BR147" s="158"/>
      <c r="BS147" s="158"/>
      <c r="BT147" s="158"/>
      <c r="BU147" s="158"/>
    </row>
    <row r="148" spans="1:73" x14ac:dyDescent="0.15">
      <c r="A148" s="1"/>
      <c r="B148" s="1" t="s">
        <v>197</v>
      </c>
      <c r="C148" s="2"/>
      <c r="D148" s="164" t="s">
        <v>30</v>
      </c>
      <c r="E148" s="2"/>
      <c r="F148" s="153"/>
      <c r="G148" s="153">
        <f>Valg!D33</f>
        <v>0.4826923076923077</v>
      </c>
      <c r="H148" s="153">
        <f>Valg!E33</f>
        <v>0.3807692307692308</v>
      </c>
      <c r="I148" s="153">
        <f>Valg!F33</f>
        <v>0.46346153846153848</v>
      </c>
      <c r="J148" s="153">
        <f>Valg!G33</f>
        <v>0.47307692307692312</v>
      </c>
      <c r="K148" s="153">
        <f>Valg!H33</f>
        <v>0.52884615384615385</v>
      </c>
      <c r="L148" s="153">
        <f>Valg!I33</f>
        <v>0.57692307692307687</v>
      </c>
      <c r="M148" s="153">
        <f>Valg!J33</f>
        <v>0.66538461538461546</v>
      </c>
      <c r="N148" s="153">
        <f>Valg!K33</f>
        <v>0.6711538461538461</v>
      </c>
      <c r="O148" s="153">
        <f>Valg!L33</f>
        <v>0.68653846153846154</v>
      </c>
      <c r="P148" s="153">
        <f>Valg!M33</f>
        <v>0.77307692307692311</v>
      </c>
      <c r="Q148" s="153">
        <f>Valg!N33</f>
        <v>0.91346153846153844</v>
      </c>
      <c r="R148" s="153">
        <f>Valg!O33</f>
        <v>0.9673076923076922</v>
      </c>
      <c r="S148" s="153">
        <f>Valg!P33</f>
        <v>0.99038461538461542</v>
      </c>
      <c r="T148" s="153">
        <f>Valg!Q33</f>
        <v>0.96923076923076923</v>
      </c>
      <c r="U148" s="153">
        <f>Valg!R33</f>
        <v>0.95769230769230762</v>
      </c>
      <c r="V148" s="153">
        <f>Valg!S33</f>
        <v>1.0961538461538463</v>
      </c>
      <c r="W148" s="153">
        <f>Valg!T33</f>
        <v>1.0673076923076923</v>
      </c>
      <c r="X148" s="153">
        <f>Valg!U33</f>
        <v>1.4134615384615385</v>
      </c>
      <c r="Y148" s="153">
        <f>Valg!V33</f>
        <v>1.6673076923076924</v>
      </c>
      <c r="Z148" s="153">
        <f>Valg!W33</f>
        <v>1.6038461538461539</v>
      </c>
      <c r="AA148" s="1"/>
      <c r="AB148" s="3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  <c r="AU148" s="158"/>
      <c r="AV148" s="158"/>
      <c r="AW148" s="158"/>
      <c r="AX148" s="158"/>
      <c r="AY148" s="158"/>
      <c r="AZ148" s="158"/>
      <c r="BA148" s="159"/>
      <c r="BB148" s="159"/>
      <c r="BC148" s="159"/>
      <c r="BD148" s="159"/>
      <c r="BE148" s="159"/>
      <c r="BF148" s="158"/>
      <c r="BG148" s="158"/>
      <c r="BH148" s="158"/>
      <c r="BI148" s="158"/>
      <c r="BJ148" s="158"/>
      <c r="BK148" s="158"/>
      <c r="BL148" s="158"/>
      <c r="BM148" s="158"/>
      <c r="BN148" s="158"/>
      <c r="BO148" s="158"/>
      <c r="BP148" s="158"/>
      <c r="BQ148" s="158"/>
      <c r="BR148" s="158"/>
      <c r="BS148" s="158"/>
      <c r="BT148" s="158"/>
      <c r="BU148" s="158"/>
    </row>
    <row r="149" spans="1:73" x14ac:dyDescent="0.15">
      <c r="A149" s="1"/>
      <c r="B149" s="20"/>
      <c r="C149" s="2"/>
      <c r="D149" s="2"/>
      <c r="E149" s="2"/>
      <c r="F149" s="1"/>
      <c r="G149" s="1"/>
      <c r="H149" s="2"/>
      <c r="I149" s="2"/>
      <c r="J149" s="2"/>
      <c r="K149" s="2"/>
      <c r="L149" s="2"/>
      <c r="M149" s="2"/>
      <c r="N149" s="2"/>
      <c r="O149" s="2"/>
      <c r="P149" s="135"/>
      <c r="Q149" s="2"/>
      <c r="R149" s="2"/>
      <c r="S149" s="2"/>
      <c r="T149" s="2"/>
      <c r="U149" s="2"/>
      <c r="V149" s="2"/>
      <c r="W149" s="1"/>
      <c r="X149" s="1"/>
      <c r="Y149" s="1"/>
      <c r="Z149" s="3"/>
      <c r="AA149" s="1"/>
      <c r="AB149" s="3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  <c r="AU149" s="158"/>
      <c r="AV149" s="158"/>
      <c r="AW149" s="158"/>
      <c r="AX149" s="158"/>
      <c r="AY149" s="158"/>
      <c r="AZ149" s="158"/>
      <c r="BA149" s="159"/>
      <c r="BB149" s="159"/>
      <c r="BC149" s="159"/>
      <c r="BD149" s="159"/>
      <c r="BE149" s="159"/>
      <c r="BF149" s="158"/>
      <c r="BG149" s="158"/>
      <c r="BH149" s="158"/>
      <c r="BI149" s="158"/>
      <c r="BJ149" s="158"/>
      <c r="BK149" s="158"/>
      <c r="BL149" s="158"/>
      <c r="BM149" s="158"/>
      <c r="BN149" s="158"/>
      <c r="BO149" s="158"/>
      <c r="BP149" s="158"/>
      <c r="BQ149" s="158"/>
      <c r="BR149" s="158"/>
      <c r="BS149" s="158"/>
      <c r="BT149" s="158"/>
      <c r="BU149" s="158"/>
    </row>
    <row r="150" spans="1:73" x14ac:dyDescent="0.15">
      <c r="A150" s="1"/>
      <c r="B150" s="1" t="s">
        <v>208</v>
      </c>
      <c r="C150" s="2"/>
      <c r="D150" s="2"/>
      <c r="E150" s="187" t="s">
        <v>211</v>
      </c>
      <c r="F150" s="153" t="s">
        <v>11</v>
      </c>
      <c r="G150" s="15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3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  <c r="AU150" s="158"/>
      <c r="AV150" s="158"/>
      <c r="AW150" s="158"/>
      <c r="AX150" s="158"/>
      <c r="AY150" s="158"/>
      <c r="AZ150" s="158"/>
      <c r="BA150" s="159"/>
      <c r="BB150" s="159"/>
      <c r="BC150" s="159"/>
      <c r="BD150" s="159"/>
      <c r="BE150" s="159"/>
      <c r="BF150" s="158"/>
      <c r="BG150" s="158"/>
      <c r="BH150" s="158"/>
      <c r="BI150" s="158"/>
      <c r="BJ150" s="158"/>
      <c r="BK150" s="158"/>
      <c r="BL150" s="158"/>
      <c r="BM150" s="158"/>
      <c r="BN150" s="158"/>
      <c r="BO150" s="158"/>
      <c r="BP150" s="158"/>
      <c r="BQ150" s="158"/>
      <c r="BR150" s="158"/>
      <c r="BS150" s="158"/>
      <c r="BT150" s="158"/>
      <c r="BU150" s="158"/>
    </row>
    <row r="151" spans="1:73" x14ac:dyDescent="0.15">
      <c r="A151" s="1"/>
      <c r="B151" s="20" t="s">
        <v>187</v>
      </c>
      <c r="C151" s="2">
        <v>0</v>
      </c>
      <c r="D151" s="2" t="s">
        <v>98</v>
      </c>
      <c r="E151" s="187">
        <f>(Input!$D$17+Input!$D$18-2*Input!$D$19)/2*8.76/1000</f>
        <v>0.45551999999999998</v>
      </c>
      <c r="F151" s="156">
        <f>SUM(G151:Z151)</f>
        <v>446.09423999999996</v>
      </c>
      <c r="G151" s="156">
        <f>G$148*Input!D$26*$E151*$AA151</f>
        <v>0</v>
      </c>
      <c r="H151" s="156">
        <f>H$148*Input!E$26*$E151*$AA151</f>
        <v>201.19968</v>
      </c>
      <c r="I151" s="156">
        <f>I$148*Input!F$26*$E151*$AA151</f>
        <v>244.89455999999996</v>
      </c>
      <c r="J151" s="156">
        <f>J$148*Input!G$26*$E151*$AA151</f>
        <v>0</v>
      </c>
      <c r="K151" s="156">
        <f>K$148*Input!H$26*$E151*$AA151</f>
        <v>0</v>
      </c>
      <c r="L151" s="156">
        <f>L$148*Input!I$26*$E151*$AA151</f>
        <v>0</v>
      </c>
      <c r="M151" s="156">
        <f>M$148*Input!J$26*$E151*$AA151</f>
        <v>0</v>
      </c>
      <c r="N151" s="156">
        <f>N$148*Input!K$26*$E151*$AA151</f>
        <v>0</v>
      </c>
      <c r="O151" s="156">
        <f>O$148*Input!L$26*$E151*$AA151</f>
        <v>0</v>
      </c>
      <c r="P151" s="156">
        <f>P$148*Input!M$26*$E151*$AA151</f>
        <v>0</v>
      </c>
      <c r="Q151" s="156">
        <f>Q$148*Input!N$26*$E151*$AA151</f>
        <v>0</v>
      </c>
      <c r="R151" s="156">
        <f>R$148*Input!O$26*$E151*$AA151</f>
        <v>0</v>
      </c>
      <c r="S151" s="156">
        <f>S$148*Input!P$26*$E151*$AA151</f>
        <v>0</v>
      </c>
      <c r="T151" s="156">
        <f>T$148*Input!Q$26*$E151*$AA151</f>
        <v>0</v>
      </c>
      <c r="U151" s="156">
        <f>U$148*Input!R$26*$E151*$AA151</f>
        <v>0</v>
      </c>
      <c r="V151" s="156">
        <f>V$148*Input!S$26*$E151*$AA151</f>
        <v>0</v>
      </c>
      <c r="W151" s="156">
        <f>W$148*Input!T$26*$E151*$AA151</f>
        <v>0</v>
      </c>
      <c r="X151" s="156">
        <f>X$148*Input!U$26*$E151*$AA151</f>
        <v>0</v>
      </c>
      <c r="Y151" s="156">
        <f>Y$148*Input!V$26*$E151*$AA151</f>
        <v>0</v>
      </c>
      <c r="Z151" s="156">
        <f>Z$148*Input!W$26*$E151*$AA151</f>
        <v>0</v>
      </c>
      <c r="AA151" s="188">
        <f>(1+Input!$D$59)</f>
        <v>1.1599999999999999</v>
      </c>
      <c r="AB151" s="3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  <c r="AU151" s="158"/>
      <c r="AV151" s="158"/>
      <c r="AW151" s="158"/>
      <c r="AX151" s="158"/>
      <c r="AY151" s="158"/>
      <c r="AZ151" s="158"/>
      <c r="BA151" s="159"/>
      <c r="BB151" s="159"/>
      <c r="BC151" s="159"/>
      <c r="BD151" s="159"/>
      <c r="BE151" s="159"/>
      <c r="BF151" s="158"/>
      <c r="BG151" s="158"/>
      <c r="BH151" s="158"/>
      <c r="BI151" s="158"/>
      <c r="BJ151" s="158"/>
      <c r="BK151" s="158"/>
      <c r="BL151" s="158"/>
      <c r="BM151" s="158"/>
      <c r="BN151" s="158"/>
      <c r="BO151" s="158"/>
      <c r="BP151" s="158"/>
      <c r="BQ151" s="158"/>
      <c r="BR151" s="158"/>
      <c r="BS151" s="158"/>
      <c r="BT151" s="158"/>
      <c r="BU151" s="158"/>
    </row>
    <row r="152" spans="1:73" x14ac:dyDescent="0.15">
      <c r="A152" s="1"/>
      <c r="B152" s="20"/>
      <c r="C152" s="2">
        <f t="shared" ref="C152:C180" si="56">C151+1</f>
        <v>1</v>
      </c>
      <c r="D152" s="2" t="s">
        <v>98</v>
      </c>
      <c r="E152" s="187">
        <f t="shared" ref="E152:E160" si="57">(E$161-E$151)/10+E151</f>
        <v>0.45551999999999998</v>
      </c>
      <c r="F152" s="156">
        <f t="shared" ref="F152:F181" si="58">SUM(G152:Z152)</f>
        <v>446.09423999999996</v>
      </c>
      <c r="G152" s="156">
        <f>G$148*Input!D$26*$E152*$AA152</f>
        <v>0</v>
      </c>
      <c r="H152" s="156">
        <f>H$148*Input!E$26*$E152*$AA152</f>
        <v>201.19968</v>
      </c>
      <c r="I152" s="156">
        <f>I$148*Input!F$26*$E152*$AA152</f>
        <v>244.89455999999996</v>
      </c>
      <c r="J152" s="156">
        <f>J$148*Input!G$26*$E152*$AA152</f>
        <v>0</v>
      </c>
      <c r="K152" s="156">
        <f>K$148*Input!H$26*$E152*$AA152</f>
        <v>0</v>
      </c>
      <c r="L152" s="156">
        <f>L$148*Input!I$26*$E152*$AA152</f>
        <v>0</v>
      </c>
      <c r="M152" s="156">
        <f>M$148*Input!J$26*$E152*$AA152</f>
        <v>0</v>
      </c>
      <c r="N152" s="156">
        <f>N$148*Input!K$26*$E152*$AA152</f>
        <v>0</v>
      </c>
      <c r="O152" s="156">
        <f>O$148*Input!L$26*$E152*$AA152</f>
        <v>0</v>
      </c>
      <c r="P152" s="156">
        <f>P$148*Input!M$26*$E152*$AA152</f>
        <v>0</v>
      </c>
      <c r="Q152" s="156">
        <f>Q$148*Input!N$26*$E152*$AA152</f>
        <v>0</v>
      </c>
      <c r="R152" s="156">
        <f>R$148*Input!O$26*$E152*$AA152</f>
        <v>0</v>
      </c>
      <c r="S152" s="156">
        <f>S$148*Input!P$26*$E152*$AA152</f>
        <v>0</v>
      </c>
      <c r="T152" s="156">
        <f>T$148*Input!Q$26*$E152*$AA152</f>
        <v>0</v>
      </c>
      <c r="U152" s="156">
        <f>U$148*Input!R$26*$E152*$AA152</f>
        <v>0</v>
      </c>
      <c r="V152" s="156">
        <f>V$148*Input!S$26*$E152*$AA152</f>
        <v>0</v>
      </c>
      <c r="W152" s="156">
        <f>W$148*Input!T$26*$E152*$AA152</f>
        <v>0</v>
      </c>
      <c r="X152" s="156">
        <f>X$148*Input!U$26*$E152*$AA152</f>
        <v>0</v>
      </c>
      <c r="Y152" s="156">
        <f>Y$148*Input!V$26*$E152*$AA152</f>
        <v>0</v>
      </c>
      <c r="Z152" s="156">
        <f>Z$148*Input!W$26*$E152*$AA152</f>
        <v>0</v>
      </c>
      <c r="AA152" s="188">
        <f t="shared" ref="AA152:AA160" si="59">(AA$161-AA$151)/10+AA151</f>
        <v>1.1599999999999999</v>
      </c>
      <c r="AB152" s="3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  <c r="AU152" s="158"/>
      <c r="AV152" s="158"/>
      <c r="AW152" s="158"/>
      <c r="AX152" s="158"/>
      <c r="AY152" s="158"/>
      <c r="AZ152" s="158"/>
      <c r="BA152" s="159"/>
      <c r="BB152" s="159"/>
      <c r="BC152" s="159"/>
      <c r="BD152" s="159"/>
      <c r="BE152" s="159"/>
      <c r="BF152" s="158"/>
      <c r="BG152" s="158"/>
      <c r="BH152" s="158"/>
      <c r="BI152" s="158"/>
      <c r="BJ152" s="158"/>
      <c r="BK152" s="158"/>
      <c r="BL152" s="158"/>
      <c r="BM152" s="158"/>
      <c r="BN152" s="158"/>
      <c r="BO152" s="158"/>
      <c r="BP152" s="158"/>
      <c r="BQ152" s="158"/>
      <c r="BR152" s="158"/>
      <c r="BS152" s="158"/>
      <c r="BT152" s="158"/>
      <c r="BU152" s="158"/>
    </row>
    <row r="153" spans="1:73" x14ac:dyDescent="0.15">
      <c r="A153" s="1"/>
      <c r="B153" s="20"/>
      <c r="C153" s="2">
        <f t="shared" si="56"/>
        <v>2</v>
      </c>
      <c r="D153" s="2" t="s">
        <v>98</v>
      </c>
      <c r="E153" s="187">
        <f t="shared" si="57"/>
        <v>0.45551999999999998</v>
      </c>
      <c r="F153" s="156">
        <f t="shared" si="58"/>
        <v>446.09423999999996</v>
      </c>
      <c r="G153" s="156">
        <f>G$148*Input!D$26*$E153*$AA153</f>
        <v>0</v>
      </c>
      <c r="H153" s="156">
        <f>H$148*Input!E$26*$E153*$AA153</f>
        <v>201.19968</v>
      </c>
      <c r="I153" s="156">
        <f>I$148*Input!F$26*$E153*$AA153</f>
        <v>244.89455999999996</v>
      </c>
      <c r="J153" s="156">
        <f>J$148*Input!G$26*$E153*$AA153</f>
        <v>0</v>
      </c>
      <c r="K153" s="156">
        <f>K$148*Input!H$26*$E153*$AA153</f>
        <v>0</v>
      </c>
      <c r="L153" s="156">
        <f>L$148*Input!I$26*$E153*$AA153</f>
        <v>0</v>
      </c>
      <c r="M153" s="156">
        <f>M$148*Input!J$26*$E153*$AA153</f>
        <v>0</v>
      </c>
      <c r="N153" s="156">
        <f>N$148*Input!K$26*$E153*$AA153</f>
        <v>0</v>
      </c>
      <c r="O153" s="156">
        <f>O$148*Input!L$26*$E153*$AA153</f>
        <v>0</v>
      </c>
      <c r="P153" s="156">
        <f>P$148*Input!M$26*$E153*$AA153</f>
        <v>0</v>
      </c>
      <c r="Q153" s="156">
        <f>Q$148*Input!N$26*$E153*$AA153</f>
        <v>0</v>
      </c>
      <c r="R153" s="156">
        <f>R$148*Input!O$26*$E153*$AA153</f>
        <v>0</v>
      </c>
      <c r="S153" s="156">
        <f>S$148*Input!P$26*$E153*$AA153</f>
        <v>0</v>
      </c>
      <c r="T153" s="156">
        <f>T$148*Input!Q$26*$E153*$AA153</f>
        <v>0</v>
      </c>
      <c r="U153" s="156">
        <f>U$148*Input!R$26*$E153*$AA153</f>
        <v>0</v>
      </c>
      <c r="V153" s="156">
        <f>V$148*Input!S$26*$E153*$AA153</f>
        <v>0</v>
      </c>
      <c r="W153" s="156">
        <f>W$148*Input!T$26*$E153*$AA153</f>
        <v>0</v>
      </c>
      <c r="X153" s="156">
        <f>X$148*Input!U$26*$E153*$AA153</f>
        <v>0</v>
      </c>
      <c r="Y153" s="156">
        <f>Y$148*Input!V$26*$E153*$AA153</f>
        <v>0</v>
      </c>
      <c r="Z153" s="156">
        <f>Z$148*Input!W$26*$E153*$AA153</f>
        <v>0</v>
      </c>
      <c r="AA153" s="188">
        <f t="shared" si="59"/>
        <v>1.1599999999999999</v>
      </c>
      <c r="AB153" s="3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  <c r="AU153" s="158"/>
      <c r="AV153" s="158"/>
      <c r="AW153" s="158"/>
      <c r="AX153" s="158"/>
      <c r="AY153" s="158"/>
      <c r="AZ153" s="158"/>
      <c r="BA153" s="159"/>
      <c r="BB153" s="159"/>
      <c r="BC153" s="159"/>
      <c r="BD153" s="159"/>
      <c r="BE153" s="159"/>
      <c r="BF153" s="158"/>
      <c r="BG153" s="158"/>
      <c r="BH153" s="158"/>
      <c r="BI153" s="158"/>
      <c r="BJ153" s="158"/>
      <c r="BK153" s="158"/>
      <c r="BL153" s="158"/>
      <c r="BM153" s="158"/>
      <c r="BN153" s="158"/>
      <c r="BO153" s="158"/>
      <c r="BP153" s="158"/>
      <c r="BQ153" s="158"/>
      <c r="BR153" s="158"/>
      <c r="BS153" s="158"/>
      <c r="BT153" s="158"/>
      <c r="BU153" s="158"/>
    </row>
    <row r="154" spans="1:73" x14ac:dyDescent="0.15">
      <c r="A154" s="1"/>
      <c r="B154" s="20"/>
      <c r="C154" s="2">
        <f t="shared" si="56"/>
        <v>3</v>
      </c>
      <c r="D154" s="2" t="s">
        <v>98</v>
      </c>
      <c r="E154" s="187">
        <f t="shared" si="57"/>
        <v>0.45551999999999998</v>
      </c>
      <c r="F154" s="156">
        <f t="shared" si="58"/>
        <v>446.09423999999996</v>
      </c>
      <c r="G154" s="156">
        <f>G$148*Input!D$26*$E154*$AA154</f>
        <v>0</v>
      </c>
      <c r="H154" s="156">
        <f>H$148*Input!E$26*$E154*$AA154</f>
        <v>201.19968</v>
      </c>
      <c r="I154" s="156">
        <f>I$148*Input!F$26*$E154*$AA154</f>
        <v>244.89455999999996</v>
      </c>
      <c r="J154" s="156">
        <f>J$148*Input!G$26*$E154*$AA154</f>
        <v>0</v>
      </c>
      <c r="K154" s="156">
        <f>K$148*Input!H$26*$E154*$AA154</f>
        <v>0</v>
      </c>
      <c r="L154" s="156">
        <f>L$148*Input!I$26*$E154*$AA154</f>
        <v>0</v>
      </c>
      <c r="M154" s="156">
        <f>M$148*Input!J$26*$E154*$AA154</f>
        <v>0</v>
      </c>
      <c r="N154" s="156">
        <f>N$148*Input!K$26*$E154*$AA154</f>
        <v>0</v>
      </c>
      <c r="O154" s="156">
        <f>O$148*Input!L$26*$E154*$AA154</f>
        <v>0</v>
      </c>
      <c r="P154" s="156">
        <f>P$148*Input!M$26*$E154*$AA154</f>
        <v>0</v>
      </c>
      <c r="Q154" s="156">
        <f>Q$148*Input!N$26*$E154*$AA154</f>
        <v>0</v>
      </c>
      <c r="R154" s="156">
        <f>R$148*Input!O$26*$E154*$AA154</f>
        <v>0</v>
      </c>
      <c r="S154" s="156">
        <f>S$148*Input!P$26*$E154*$AA154</f>
        <v>0</v>
      </c>
      <c r="T154" s="156">
        <f>T$148*Input!Q$26*$E154*$AA154</f>
        <v>0</v>
      </c>
      <c r="U154" s="156">
        <f>U$148*Input!R$26*$E154*$AA154</f>
        <v>0</v>
      </c>
      <c r="V154" s="156">
        <f>V$148*Input!S$26*$E154*$AA154</f>
        <v>0</v>
      </c>
      <c r="W154" s="156">
        <f>W$148*Input!T$26*$E154*$AA154</f>
        <v>0</v>
      </c>
      <c r="X154" s="156">
        <f>X$148*Input!U$26*$E154*$AA154</f>
        <v>0</v>
      </c>
      <c r="Y154" s="156">
        <f>Y$148*Input!V$26*$E154*$AA154</f>
        <v>0</v>
      </c>
      <c r="Z154" s="156">
        <f>Z$148*Input!W$26*$E154*$AA154</f>
        <v>0</v>
      </c>
      <c r="AA154" s="188">
        <f t="shared" si="59"/>
        <v>1.1599999999999999</v>
      </c>
      <c r="AB154" s="3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  <c r="AU154" s="158"/>
      <c r="AV154" s="158"/>
      <c r="AW154" s="158"/>
      <c r="AX154" s="158"/>
      <c r="AY154" s="158"/>
      <c r="AZ154" s="158"/>
      <c r="BA154" s="159"/>
      <c r="BB154" s="159"/>
      <c r="BC154" s="159"/>
      <c r="BD154" s="159"/>
      <c r="BE154" s="159"/>
      <c r="BF154" s="158"/>
      <c r="BG154" s="158"/>
      <c r="BH154" s="158"/>
      <c r="BI154" s="158"/>
      <c r="BJ154" s="158"/>
      <c r="BK154" s="158"/>
      <c r="BL154" s="158"/>
      <c r="BM154" s="158"/>
      <c r="BN154" s="158"/>
      <c r="BO154" s="158"/>
      <c r="BP154" s="158"/>
      <c r="BQ154" s="158"/>
      <c r="BR154" s="158"/>
      <c r="BS154" s="158"/>
      <c r="BT154" s="158"/>
      <c r="BU154" s="158"/>
    </row>
    <row r="155" spans="1:73" x14ac:dyDescent="0.15">
      <c r="A155" s="1"/>
      <c r="B155" s="20"/>
      <c r="C155" s="2">
        <f t="shared" si="56"/>
        <v>4</v>
      </c>
      <c r="D155" s="2" t="s">
        <v>98</v>
      </c>
      <c r="E155" s="187">
        <f t="shared" si="57"/>
        <v>0.45551999999999998</v>
      </c>
      <c r="F155" s="156">
        <f t="shared" si="58"/>
        <v>446.09423999999996</v>
      </c>
      <c r="G155" s="156">
        <f>G$148*Input!D$26*$E155*$AA155</f>
        <v>0</v>
      </c>
      <c r="H155" s="156">
        <f>H$148*Input!E$26*$E155*$AA155</f>
        <v>201.19968</v>
      </c>
      <c r="I155" s="156">
        <f>I$148*Input!F$26*$E155*$AA155</f>
        <v>244.89455999999996</v>
      </c>
      <c r="J155" s="156">
        <f>J$148*Input!G$26*$E155*$AA155</f>
        <v>0</v>
      </c>
      <c r="K155" s="156">
        <f>K$148*Input!H$26*$E155*$AA155</f>
        <v>0</v>
      </c>
      <c r="L155" s="156">
        <f>L$148*Input!I$26*$E155*$AA155</f>
        <v>0</v>
      </c>
      <c r="M155" s="156">
        <f>M$148*Input!J$26*$E155*$AA155</f>
        <v>0</v>
      </c>
      <c r="N155" s="156">
        <f>N$148*Input!K$26*$E155*$AA155</f>
        <v>0</v>
      </c>
      <c r="O155" s="156">
        <f>O$148*Input!L$26*$E155*$AA155</f>
        <v>0</v>
      </c>
      <c r="P155" s="156">
        <f>P$148*Input!M$26*$E155*$AA155</f>
        <v>0</v>
      </c>
      <c r="Q155" s="156">
        <f>Q$148*Input!N$26*$E155*$AA155</f>
        <v>0</v>
      </c>
      <c r="R155" s="156">
        <f>R$148*Input!O$26*$E155*$AA155</f>
        <v>0</v>
      </c>
      <c r="S155" s="156">
        <f>S$148*Input!P$26*$E155*$AA155</f>
        <v>0</v>
      </c>
      <c r="T155" s="156">
        <f>T$148*Input!Q$26*$E155*$AA155</f>
        <v>0</v>
      </c>
      <c r="U155" s="156">
        <f>U$148*Input!R$26*$E155*$AA155</f>
        <v>0</v>
      </c>
      <c r="V155" s="156">
        <f>V$148*Input!S$26*$E155*$AA155</f>
        <v>0</v>
      </c>
      <c r="W155" s="156">
        <f>W$148*Input!T$26*$E155*$AA155</f>
        <v>0</v>
      </c>
      <c r="X155" s="156">
        <f>X$148*Input!U$26*$E155*$AA155</f>
        <v>0</v>
      </c>
      <c r="Y155" s="156">
        <f>Y$148*Input!V$26*$E155*$AA155</f>
        <v>0</v>
      </c>
      <c r="Z155" s="156">
        <f>Z$148*Input!W$26*$E155*$AA155</f>
        <v>0</v>
      </c>
      <c r="AA155" s="188">
        <f t="shared" si="59"/>
        <v>1.1599999999999999</v>
      </c>
      <c r="AB155" s="3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  <c r="AU155" s="158"/>
      <c r="AV155" s="158"/>
      <c r="AW155" s="158"/>
      <c r="AX155" s="158"/>
      <c r="AY155" s="158"/>
      <c r="AZ155" s="158"/>
      <c r="BA155" s="159"/>
      <c r="BB155" s="159"/>
      <c r="BC155" s="159"/>
      <c r="BD155" s="159"/>
      <c r="BE155" s="159"/>
      <c r="BF155" s="158"/>
      <c r="BG155" s="158"/>
      <c r="BH155" s="158"/>
      <c r="BI155" s="158"/>
      <c r="BJ155" s="158"/>
      <c r="BK155" s="158"/>
      <c r="BL155" s="158"/>
      <c r="BM155" s="158"/>
      <c r="BN155" s="158"/>
      <c r="BO155" s="158"/>
      <c r="BP155" s="158"/>
      <c r="BQ155" s="158"/>
      <c r="BR155" s="158"/>
      <c r="BS155" s="158"/>
      <c r="BT155" s="158"/>
      <c r="BU155" s="158"/>
    </row>
    <row r="156" spans="1:73" x14ac:dyDescent="0.15">
      <c r="A156" s="1"/>
      <c r="B156" s="20"/>
      <c r="C156" s="2">
        <f t="shared" si="56"/>
        <v>5</v>
      </c>
      <c r="D156" s="2" t="s">
        <v>98</v>
      </c>
      <c r="E156" s="187">
        <f t="shared" si="57"/>
        <v>0.45551999999999998</v>
      </c>
      <c r="F156" s="156">
        <f t="shared" si="58"/>
        <v>446.09423999999996</v>
      </c>
      <c r="G156" s="156">
        <f>G$148*Input!D$26*$E156*$AA156</f>
        <v>0</v>
      </c>
      <c r="H156" s="156">
        <f>H$148*Input!E$26*$E156*$AA156</f>
        <v>201.19968</v>
      </c>
      <c r="I156" s="156">
        <f>I$148*Input!F$26*$E156*$AA156</f>
        <v>244.89455999999996</v>
      </c>
      <c r="J156" s="156">
        <f>J$148*Input!G$26*$E156*$AA156</f>
        <v>0</v>
      </c>
      <c r="K156" s="156">
        <f>K$148*Input!H$26*$E156*$AA156</f>
        <v>0</v>
      </c>
      <c r="L156" s="156">
        <f>L$148*Input!I$26*$E156*$AA156</f>
        <v>0</v>
      </c>
      <c r="M156" s="156">
        <f>M$148*Input!J$26*$E156*$AA156</f>
        <v>0</v>
      </c>
      <c r="N156" s="156">
        <f>N$148*Input!K$26*$E156*$AA156</f>
        <v>0</v>
      </c>
      <c r="O156" s="156">
        <f>O$148*Input!L$26*$E156*$AA156</f>
        <v>0</v>
      </c>
      <c r="P156" s="156">
        <f>P$148*Input!M$26*$E156*$AA156</f>
        <v>0</v>
      </c>
      <c r="Q156" s="156">
        <f>Q$148*Input!N$26*$E156*$AA156</f>
        <v>0</v>
      </c>
      <c r="R156" s="156">
        <f>R$148*Input!O$26*$E156*$AA156</f>
        <v>0</v>
      </c>
      <c r="S156" s="156">
        <f>S$148*Input!P$26*$E156*$AA156</f>
        <v>0</v>
      </c>
      <c r="T156" s="156">
        <f>T$148*Input!Q$26*$E156*$AA156</f>
        <v>0</v>
      </c>
      <c r="U156" s="156">
        <f>U$148*Input!R$26*$E156*$AA156</f>
        <v>0</v>
      </c>
      <c r="V156" s="156">
        <f>V$148*Input!S$26*$E156*$AA156</f>
        <v>0</v>
      </c>
      <c r="W156" s="156">
        <f>W$148*Input!T$26*$E156*$AA156</f>
        <v>0</v>
      </c>
      <c r="X156" s="156">
        <f>X$148*Input!U$26*$E156*$AA156</f>
        <v>0</v>
      </c>
      <c r="Y156" s="156">
        <f>Y$148*Input!V$26*$E156*$AA156</f>
        <v>0</v>
      </c>
      <c r="Z156" s="156">
        <f>Z$148*Input!W$26*$E156*$AA156</f>
        <v>0</v>
      </c>
      <c r="AA156" s="188">
        <f t="shared" si="59"/>
        <v>1.1599999999999999</v>
      </c>
      <c r="AB156" s="3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  <c r="AU156" s="158"/>
      <c r="AV156" s="158"/>
      <c r="AW156" s="158"/>
      <c r="AX156" s="158"/>
      <c r="AY156" s="158"/>
      <c r="AZ156" s="158"/>
      <c r="BA156" s="159"/>
      <c r="BB156" s="159"/>
      <c r="BC156" s="159"/>
      <c r="BD156" s="159"/>
      <c r="BE156" s="159"/>
      <c r="BF156" s="158"/>
      <c r="BG156" s="158"/>
      <c r="BH156" s="158"/>
      <c r="BI156" s="158"/>
      <c r="BJ156" s="158"/>
      <c r="BK156" s="158"/>
      <c r="BL156" s="158"/>
      <c r="BM156" s="158"/>
      <c r="BN156" s="158"/>
      <c r="BO156" s="158"/>
      <c r="BP156" s="158"/>
      <c r="BQ156" s="158"/>
      <c r="BR156" s="158"/>
      <c r="BS156" s="158"/>
      <c r="BT156" s="158"/>
      <c r="BU156" s="158"/>
    </row>
    <row r="157" spans="1:73" x14ac:dyDescent="0.15">
      <c r="A157" s="1"/>
      <c r="B157" s="20"/>
      <c r="C157" s="2">
        <f t="shared" si="56"/>
        <v>6</v>
      </c>
      <c r="D157" s="2" t="s">
        <v>98</v>
      </c>
      <c r="E157" s="187">
        <f t="shared" si="57"/>
        <v>0.45551999999999998</v>
      </c>
      <c r="F157" s="156">
        <f t="shared" si="58"/>
        <v>446.09423999999996</v>
      </c>
      <c r="G157" s="156">
        <f>G$148*Input!D$26*$E157*$AA157</f>
        <v>0</v>
      </c>
      <c r="H157" s="156">
        <f>H$148*Input!E$26*$E157*$AA157</f>
        <v>201.19968</v>
      </c>
      <c r="I157" s="156">
        <f>I$148*Input!F$26*$E157*$AA157</f>
        <v>244.89455999999996</v>
      </c>
      <c r="J157" s="156">
        <f>J$148*Input!G$26*$E157*$AA157</f>
        <v>0</v>
      </c>
      <c r="K157" s="156">
        <f>K$148*Input!H$26*$E157*$AA157</f>
        <v>0</v>
      </c>
      <c r="L157" s="156">
        <f>L$148*Input!I$26*$E157*$AA157</f>
        <v>0</v>
      </c>
      <c r="M157" s="156">
        <f>M$148*Input!J$26*$E157*$AA157</f>
        <v>0</v>
      </c>
      <c r="N157" s="156">
        <f>N$148*Input!K$26*$E157*$AA157</f>
        <v>0</v>
      </c>
      <c r="O157" s="156">
        <f>O$148*Input!L$26*$E157*$AA157</f>
        <v>0</v>
      </c>
      <c r="P157" s="156">
        <f>P$148*Input!M$26*$E157*$AA157</f>
        <v>0</v>
      </c>
      <c r="Q157" s="156">
        <f>Q$148*Input!N$26*$E157*$AA157</f>
        <v>0</v>
      </c>
      <c r="R157" s="156">
        <f>R$148*Input!O$26*$E157*$AA157</f>
        <v>0</v>
      </c>
      <c r="S157" s="156">
        <f>S$148*Input!P$26*$E157*$AA157</f>
        <v>0</v>
      </c>
      <c r="T157" s="156">
        <f>T$148*Input!Q$26*$E157*$AA157</f>
        <v>0</v>
      </c>
      <c r="U157" s="156">
        <f>U$148*Input!R$26*$E157*$AA157</f>
        <v>0</v>
      </c>
      <c r="V157" s="156">
        <f>V$148*Input!S$26*$E157*$AA157</f>
        <v>0</v>
      </c>
      <c r="W157" s="156">
        <f>W$148*Input!T$26*$E157*$AA157</f>
        <v>0</v>
      </c>
      <c r="X157" s="156">
        <f>X$148*Input!U$26*$E157*$AA157</f>
        <v>0</v>
      </c>
      <c r="Y157" s="156">
        <f>Y$148*Input!V$26*$E157*$AA157</f>
        <v>0</v>
      </c>
      <c r="Z157" s="156">
        <f>Z$148*Input!W$26*$E157*$AA157</f>
        <v>0</v>
      </c>
      <c r="AA157" s="188">
        <f t="shared" si="59"/>
        <v>1.1599999999999999</v>
      </c>
      <c r="AB157" s="3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  <c r="AU157" s="158"/>
      <c r="AV157" s="158"/>
      <c r="AW157" s="158"/>
      <c r="AX157" s="158"/>
      <c r="AY157" s="158"/>
      <c r="AZ157" s="158"/>
      <c r="BA157" s="159"/>
      <c r="BB157" s="159"/>
      <c r="BC157" s="159"/>
      <c r="BD157" s="159"/>
      <c r="BE157" s="159"/>
      <c r="BF157" s="158"/>
      <c r="BG157" s="158"/>
      <c r="BH157" s="158"/>
      <c r="BI157" s="158"/>
      <c r="BJ157" s="158"/>
      <c r="BK157" s="158"/>
      <c r="BL157" s="158"/>
      <c r="BM157" s="158"/>
      <c r="BN157" s="158"/>
      <c r="BO157" s="158"/>
      <c r="BP157" s="158"/>
      <c r="BQ157" s="158"/>
      <c r="BR157" s="158"/>
      <c r="BS157" s="158"/>
      <c r="BT157" s="158"/>
      <c r="BU157" s="158"/>
    </row>
    <row r="158" spans="1:73" x14ac:dyDescent="0.15">
      <c r="A158" s="1"/>
      <c r="B158" s="20"/>
      <c r="C158" s="2">
        <f t="shared" si="56"/>
        <v>7</v>
      </c>
      <c r="D158" s="2" t="s">
        <v>98</v>
      </c>
      <c r="E158" s="187">
        <f t="shared" si="57"/>
        <v>0.45551999999999998</v>
      </c>
      <c r="F158" s="156">
        <f t="shared" si="58"/>
        <v>446.09423999999996</v>
      </c>
      <c r="G158" s="156">
        <f>G$148*Input!D$26*$E158*$AA158</f>
        <v>0</v>
      </c>
      <c r="H158" s="156">
        <f>H$148*Input!E$26*$E158*$AA158</f>
        <v>201.19968</v>
      </c>
      <c r="I158" s="156">
        <f>I$148*Input!F$26*$E158*$AA158</f>
        <v>244.89455999999996</v>
      </c>
      <c r="J158" s="156">
        <f>J$148*Input!G$26*$E158*$AA158</f>
        <v>0</v>
      </c>
      <c r="K158" s="156">
        <f>K$148*Input!H$26*$E158*$AA158</f>
        <v>0</v>
      </c>
      <c r="L158" s="156">
        <f>L$148*Input!I$26*$E158*$AA158</f>
        <v>0</v>
      </c>
      <c r="M158" s="156">
        <f>M$148*Input!J$26*$E158*$AA158</f>
        <v>0</v>
      </c>
      <c r="N158" s="156">
        <f>N$148*Input!K$26*$E158*$AA158</f>
        <v>0</v>
      </c>
      <c r="O158" s="156">
        <f>O$148*Input!L$26*$E158*$AA158</f>
        <v>0</v>
      </c>
      <c r="P158" s="156">
        <f>P$148*Input!M$26*$E158*$AA158</f>
        <v>0</v>
      </c>
      <c r="Q158" s="156">
        <f>Q$148*Input!N$26*$E158*$AA158</f>
        <v>0</v>
      </c>
      <c r="R158" s="156">
        <f>R$148*Input!O$26*$E158*$AA158</f>
        <v>0</v>
      </c>
      <c r="S158" s="156">
        <f>S$148*Input!P$26*$E158*$AA158</f>
        <v>0</v>
      </c>
      <c r="T158" s="156">
        <f>T$148*Input!Q$26*$E158*$AA158</f>
        <v>0</v>
      </c>
      <c r="U158" s="156">
        <f>U$148*Input!R$26*$E158*$AA158</f>
        <v>0</v>
      </c>
      <c r="V158" s="156">
        <f>V$148*Input!S$26*$E158*$AA158</f>
        <v>0</v>
      </c>
      <c r="W158" s="156">
        <f>W$148*Input!T$26*$E158*$AA158</f>
        <v>0</v>
      </c>
      <c r="X158" s="156">
        <f>X$148*Input!U$26*$E158*$AA158</f>
        <v>0</v>
      </c>
      <c r="Y158" s="156">
        <f>Y$148*Input!V$26*$E158*$AA158</f>
        <v>0</v>
      </c>
      <c r="Z158" s="156">
        <f>Z$148*Input!W$26*$E158*$AA158</f>
        <v>0</v>
      </c>
      <c r="AA158" s="188">
        <f t="shared" si="59"/>
        <v>1.1599999999999999</v>
      </c>
      <c r="AB158" s="3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  <c r="AU158" s="158"/>
      <c r="AV158" s="158"/>
      <c r="AW158" s="158"/>
      <c r="AX158" s="158"/>
      <c r="AY158" s="158"/>
      <c r="AZ158" s="158"/>
      <c r="BA158" s="159"/>
      <c r="BB158" s="159"/>
      <c r="BC158" s="159"/>
      <c r="BD158" s="159"/>
      <c r="BE158" s="159"/>
      <c r="BF158" s="158"/>
      <c r="BG158" s="158"/>
      <c r="BH158" s="158"/>
      <c r="BI158" s="158"/>
      <c r="BJ158" s="158"/>
      <c r="BK158" s="158"/>
      <c r="BL158" s="158"/>
      <c r="BM158" s="158"/>
      <c r="BN158" s="158"/>
      <c r="BO158" s="158"/>
      <c r="BP158" s="158"/>
      <c r="BQ158" s="158"/>
      <c r="BR158" s="158"/>
      <c r="BS158" s="158"/>
      <c r="BT158" s="158"/>
      <c r="BU158" s="158"/>
    </row>
    <row r="159" spans="1:73" x14ac:dyDescent="0.15">
      <c r="A159" s="1"/>
      <c r="B159" s="20"/>
      <c r="C159" s="2">
        <f t="shared" si="56"/>
        <v>8</v>
      </c>
      <c r="D159" s="2" t="s">
        <v>98</v>
      </c>
      <c r="E159" s="187">
        <f t="shared" si="57"/>
        <v>0.45551999999999998</v>
      </c>
      <c r="F159" s="156">
        <f t="shared" si="58"/>
        <v>446.09423999999996</v>
      </c>
      <c r="G159" s="156">
        <f>G$148*Input!D$26*$E159*$AA159</f>
        <v>0</v>
      </c>
      <c r="H159" s="156">
        <f>H$148*Input!E$26*$E159*$AA159</f>
        <v>201.19968</v>
      </c>
      <c r="I159" s="156">
        <f>I$148*Input!F$26*$E159*$AA159</f>
        <v>244.89455999999996</v>
      </c>
      <c r="J159" s="156">
        <f>J$148*Input!G$26*$E159*$AA159</f>
        <v>0</v>
      </c>
      <c r="K159" s="156">
        <f>K$148*Input!H$26*$E159*$AA159</f>
        <v>0</v>
      </c>
      <c r="L159" s="156">
        <f>L$148*Input!I$26*$E159*$AA159</f>
        <v>0</v>
      </c>
      <c r="M159" s="156">
        <f>M$148*Input!J$26*$E159*$AA159</f>
        <v>0</v>
      </c>
      <c r="N159" s="156">
        <f>N$148*Input!K$26*$E159*$AA159</f>
        <v>0</v>
      </c>
      <c r="O159" s="156">
        <f>O$148*Input!L$26*$E159*$AA159</f>
        <v>0</v>
      </c>
      <c r="P159" s="156">
        <f>P$148*Input!M$26*$E159*$AA159</f>
        <v>0</v>
      </c>
      <c r="Q159" s="156">
        <f>Q$148*Input!N$26*$E159*$AA159</f>
        <v>0</v>
      </c>
      <c r="R159" s="156">
        <f>R$148*Input!O$26*$E159*$AA159</f>
        <v>0</v>
      </c>
      <c r="S159" s="156">
        <f>S$148*Input!P$26*$E159*$AA159</f>
        <v>0</v>
      </c>
      <c r="T159" s="156">
        <f>T$148*Input!Q$26*$E159*$AA159</f>
        <v>0</v>
      </c>
      <c r="U159" s="156">
        <f>U$148*Input!R$26*$E159*$AA159</f>
        <v>0</v>
      </c>
      <c r="V159" s="156">
        <f>V$148*Input!S$26*$E159*$AA159</f>
        <v>0</v>
      </c>
      <c r="W159" s="156">
        <f>W$148*Input!T$26*$E159*$AA159</f>
        <v>0</v>
      </c>
      <c r="X159" s="156">
        <f>X$148*Input!U$26*$E159*$AA159</f>
        <v>0</v>
      </c>
      <c r="Y159" s="156">
        <f>Y$148*Input!V$26*$E159*$AA159</f>
        <v>0</v>
      </c>
      <c r="Z159" s="156">
        <f>Z$148*Input!W$26*$E159*$AA159</f>
        <v>0</v>
      </c>
      <c r="AA159" s="188">
        <f t="shared" si="59"/>
        <v>1.1599999999999999</v>
      </c>
      <c r="AB159" s="3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  <c r="AU159" s="158"/>
      <c r="AV159" s="158"/>
      <c r="AW159" s="158"/>
      <c r="AX159" s="158"/>
      <c r="AY159" s="158"/>
      <c r="AZ159" s="158"/>
      <c r="BA159" s="159"/>
      <c r="BB159" s="159"/>
      <c r="BC159" s="159"/>
      <c r="BD159" s="159"/>
      <c r="BE159" s="159"/>
      <c r="BF159" s="158"/>
      <c r="BG159" s="158"/>
      <c r="BH159" s="158"/>
      <c r="BI159" s="158"/>
      <c r="BJ159" s="158"/>
      <c r="BK159" s="158"/>
      <c r="BL159" s="158"/>
      <c r="BM159" s="158"/>
      <c r="BN159" s="158"/>
      <c r="BO159" s="158"/>
      <c r="BP159" s="158"/>
      <c r="BQ159" s="158"/>
      <c r="BR159" s="158"/>
      <c r="BS159" s="158"/>
      <c r="BT159" s="158"/>
      <c r="BU159" s="158"/>
    </row>
    <row r="160" spans="1:73" x14ac:dyDescent="0.15">
      <c r="A160" s="1"/>
      <c r="B160" s="20"/>
      <c r="C160" s="2">
        <f t="shared" si="56"/>
        <v>9</v>
      </c>
      <c r="D160" s="2" t="s">
        <v>98</v>
      </c>
      <c r="E160" s="187">
        <f t="shared" si="57"/>
        <v>0.45551999999999998</v>
      </c>
      <c r="F160" s="156">
        <f t="shared" si="58"/>
        <v>446.09423999999996</v>
      </c>
      <c r="G160" s="156">
        <f>G$148*Input!D$26*$E160*$AA160</f>
        <v>0</v>
      </c>
      <c r="H160" s="156">
        <f>H$148*Input!E$26*$E160*$AA160</f>
        <v>201.19968</v>
      </c>
      <c r="I160" s="156">
        <f>I$148*Input!F$26*$E160*$AA160</f>
        <v>244.89455999999996</v>
      </c>
      <c r="J160" s="156">
        <f>J$148*Input!G$26*$E160*$AA160</f>
        <v>0</v>
      </c>
      <c r="K160" s="156">
        <f>K$148*Input!H$26*$E160*$AA160</f>
        <v>0</v>
      </c>
      <c r="L160" s="156">
        <f>L$148*Input!I$26*$E160*$AA160</f>
        <v>0</v>
      </c>
      <c r="M160" s="156">
        <f>M$148*Input!J$26*$E160*$AA160</f>
        <v>0</v>
      </c>
      <c r="N160" s="156">
        <f>N$148*Input!K$26*$E160*$AA160</f>
        <v>0</v>
      </c>
      <c r="O160" s="156">
        <f>O$148*Input!L$26*$E160*$AA160</f>
        <v>0</v>
      </c>
      <c r="P160" s="156">
        <f>P$148*Input!M$26*$E160*$AA160</f>
        <v>0</v>
      </c>
      <c r="Q160" s="156">
        <f>Q$148*Input!N$26*$E160*$AA160</f>
        <v>0</v>
      </c>
      <c r="R160" s="156">
        <f>R$148*Input!O$26*$E160*$AA160</f>
        <v>0</v>
      </c>
      <c r="S160" s="156">
        <f>S$148*Input!P$26*$E160*$AA160</f>
        <v>0</v>
      </c>
      <c r="T160" s="156">
        <f>T$148*Input!Q$26*$E160*$AA160</f>
        <v>0</v>
      </c>
      <c r="U160" s="156">
        <f>U$148*Input!R$26*$E160*$AA160</f>
        <v>0</v>
      </c>
      <c r="V160" s="156">
        <f>V$148*Input!S$26*$E160*$AA160</f>
        <v>0</v>
      </c>
      <c r="W160" s="156">
        <f>W$148*Input!T$26*$E160*$AA160</f>
        <v>0</v>
      </c>
      <c r="X160" s="156">
        <f>X$148*Input!U$26*$E160*$AA160</f>
        <v>0</v>
      </c>
      <c r="Y160" s="156">
        <f>Y$148*Input!V$26*$E160*$AA160</f>
        <v>0</v>
      </c>
      <c r="Z160" s="156">
        <f>Z$148*Input!W$26*$E160*$AA160</f>
        <v>0</v>
      </c>
      <c r="AA160" s="188">
        <f t="shared" si="59"/>
        <v>1.1599999999999999</v>
      </c>
      <c r="AB160" s="3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  <c r="AU160" s="158"/>
      <c r="AV160" s="158"/>
      <c r="AW160" s="158"/>
      <c r="AX160" s="158"/>
      <c r="AY160" s="158"/>
      <c r="AZ160" s="158"/>
      <c r="BA160" s="159"/>
      <c r="BB160" s="159"/>
      <c r="BC160" s="159"/>
      <c r="BD160" s="159"/>
      <c r="BE160" s="159"/>
      <c r="BF160" s="158"/>
      <c r="BG160" s="158"/>
      <c r="BH160" s="158"/>
      <c r="BI160" s="158"/>
      <c r="BJ160" s="158"/>
      <c r="BK160" s="158"/>
      <c r="BL160" s="158"/>
      <c r="BM160" s="158"/>
      <c r="BN160" s="158"/>
      <c r="BO160" s="158"/>
      <c r="BP160" s="158"/>
      <c r="BQ160" s="158"/>
      <c r="BR160" s="158"/>
      <c r="BS160" s="158"/>
      <c r="BT160" s="158"/>
      <c r="BU160" s="158"/>
    </row>
    <row r="161" spans="1:73" x14ac:dyDescent="0.15">
      <c r="A161" s="1"/>
      <c r="B161" s="20" t="s">
        <v>186</v>
      </c>
      <c r="C161" s="2">
        <v>10</v>
      </c>
      <c r="D161" s="2" t="s">
        <v>98</v>
      </c>
      <c r="E161" s="187">
        <f>(Input!$E$17+Input!$E$18-2*Input!$E$19)/2*8.76/1000</f>
        <v>0.45551999999999998</v>
      </c>
      <c r="F161" s="156">
        <f t="shared" si="58"/>
        <v>446.09423999999996</v>
      </c>
      <c r="G161" s="156">
        <f>G$148*Input!D$26*$E161*$AA161</f>
        <v>0</v>
      </c>
      <c r="H161" s="156">
        <f>H$148*Input!E$26*$E161*$AA161</f>
        <v>201.19968</v>
      </c>
      <c r="I161" s="156">
        <f>I$148*Input!F$26*$E161*$AA161</f>
        <v>244.89455999999996</v>
      </c>
      <c r="J161" s="156">
        <f>J$148*Input!G$26*$E161*$AA161</f>
        <v>0</v>
      </c>
      <c r="K161" s="156">
        <f>K$148*Input!H$26*$E161*$AA161</f>
        <v>0</v>
      </c>
      <c r="L161" s="156">
        <f>L$148*Input!I$26*$E161*$AA161</f>
        <v>0</v>
      </c>
      <c r="M161" s="156">
        <f>M$148*Input!J$26*$E161*$AA161</f>
        <v>0</v>
      </c>
      <c r="N161" s="156">
        <f>N$148*Input!K$26*$E161*$AA161</f>
        <v>0</v>
      </c>
      <c r="O161" s="156">
        <f>O$148*Input!L$26*$E161*$AA161</f>
        <v>0</v>
      </c>
      <c r="P161" s="156">
        <f>P$148*Input!M$26*$E161*$AA161</f>
        <v>0</v>
      </c>
      <c r="Q161" s="156">
        <f>Q$148*Input!N$26*$E161*$AA161</f>
        <v>0</v>
      </c>
      <c r="R161" s="156">
        <f>R$148*Input!O$26*$E161*$AA161</f>
        <v>0</v>
      </c>
      <c r="S161" s="156">
        <f>S$148*Input!P$26*$E161*$AA161</f>
        <v>0</v>
      </c>
      <c r="T161" s="156">
        <f>T$148*Input!Q$26*$E161*$AA161</f>
        <v>0</v>
      </c>
      <c r="U161" s="156">
        <f>U$148*Input!R$26*$E161*$AA161</f>
        <v>0</v>
      </c>
      <c r="V161" s="156">
        <f>V$148*Input!S$26*$E161*$AA161</f>
        <v>0</v>
      </c>
      <c r="W161" s="156">
        <f>W$148*Input!T$26*$E161*$AA161</f>
        <v>0</v>
      </c>
      <c r="X161" s="156">
        <f>X$148*Input!U$26*$E161*$AA161</f>
        <v>0</v>
      </c>
      <c r="Y161" s="156">
        <f>Y$148*Input!V$26*$E161*$AA161</f>
        <v>0</v>
      </c>
      <c r="Z161" s="156">
        <f>Z$148*Input!W$26*$E161*$AA161</f>
        <v>0</v>
      </c>
      <c r="AA161" s="188">
        <f>(1+Input!$E$59)</f>
        <v>1.1599999999999999</v>
      </c>
      <c r="AB161" s="3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  <c r="AU161" s="158"/>
      <c r="AV161" s="158"/>
      <c r="AW161" s="158"/>
      <c r="AX161" s="158"/>
      <c r="AY161" s="158"/>
      <c r="AZ161" s="158"/>
      <c r="BA161" s="159"/>
      <c r="BB161" s="159"/>
      <c r="BC161" s="159"/>
      <c r="BD161" s="159"/>
      <c r="BE161" s="159"/>
      <c r="BF161" s="158"/>
      <c r="BG161" s="158"/>
      <c r="BH161" s="158"/>
      <c r="BI161" s="158"/>
      <c r="BJ161" s="158"/>
      <c r="BK161" s="158"/>
      <c r="BL161" s="158"/>
      <c r="BM161" s="158"/>
      <c r="BN161" s="158"/>
      <c r="BO161" s="158"/>
      <c r="BP161" s="158"/>
      <c r="BQ161" s="158"/>
      <c r="BR161" s="158"/>
      <c r="BS161" s="158"/>
      <c r="BT161" s="158"/>
      <c r="BU161" s="158"/>
    </row>
    <row r="162" spans="1:73" x14ac:dyDescent="0.15">
      <c r="A162" s="1"/>
      <c r="B162" s="20"/>
      <c r="C162" s="2">
        <f t="shared" si="56"/>
        <v>11</v>
      </c>
      <c r="D162" s="2" t="s">
        <v>98</v>
      </c>
      <c r="E162" s="187">
        <f t="shared" ref="E162:E170" si="60">(E$171-E$161)/10+E161</f>
        <v>0.45551999999999998</v>
      </c>
      <c r="F162" s="156">
        <f t="shared" si="58"/>
        <v>446.09423999999996</v>
      </c>
      <c r="G162" s="156">
        <f>G$148*Input!D$26*$E162*$AA162</f>
        <v>0</v>
      </c>
      <c r="H162" s="156">
        <f>H$148*Input!E$26*$E162*$AA162</f>
        <v>201.19968</v>
      </c>
      <c r="I162" s="156">
        <f>I$148*Input!F$26*$E162*$AA162</f>
        <v>244.89455999999996</v>
      </c>
      <c r="J162" s="156">
        <f>J$148*Input!G$26*$E162*$AA162</f>
        <v>0</v>
      </c>
      <c r="K162" s="156">
        <f>K$148*Input!H$26*$E162*$AA162</f>
        <v>0</v>
      </c>
      <c r="L162" s="156">
        <f>L$148*Input!I$26*$E162*$AA162</f>
        <v>0</v>
      </c>
      <c r="M162" s="156">
        <f>M$148*Input!J$26*$E162*$AA162</f>
        <v>0</v>
      </c>
      <c r="N162" s="156">
        <f>N$148*Input!K$26*$E162*$AA162</f>
        <v>0</v>
      </c>
      <c r="O162" s="156">
        <f>O$148*Input!L$26*$E162*$AA162</f>
        <v>0</v>
      </c>
      <c r="P162" s="156">
        <f>P$148*Input!M$26*$E162*$AA162</f>
        <v>0</v>
      </c>
      <c r="Q162" s="156">
        <f>Q$148*Input!N$26*$E162*$AA162</f>
        <v>0</v>
      </c>
      <c r="R162" s="156">
        <f>R$148*Input!O$26*$E162*$AA162</f>
        <v>0</v>
      </c>
      <c r="S162" s="156">
        <f>S$148*Input!P$26*$E162*$AA162</f>
        <v>0</v>
      </c>
      <c r="T162" s="156">
        <f>T$148*Input!Q$26*$E162*$AA162</f>
        <v>0</v>
      </c>
      <c r="U162" s="156">
        <f>U$148*Input!R$26*$E162*$AA162</f>
        <v>0</v>
      </c>
      <c r="V162" s="156">
        <f>V$148*Input!S$26*$E162*$AA162</f>
        <v>0</v>
      </c>
      <c r="W162" s="156">
        <f>W$148*Input!T$26*$E162*$AA162</f>
        <v>0</v>
      </c>
      <c r="X162" s="156">
        <f>X$148*Input!U$26*$E162*$AA162</f>
        <v>0</v>
      </c>
      <c r="Y162" s="156">
        <f>Y$148*Input!V$26*$E162*$AA162</f>
        <v>0</v>
      </c>
      <c r="Z162" s="156">
        <f>Z$148*Input!W$26*$E162*$AA162</f>
        <v>0</v>
      </c>
      <c r="AA162" s="188">
        <f t="shared" ref="AA162:AA170" si="61">(AA$171-AA$161)/10+AA161</f>
        <v>1.1599999999999999</v>
      </c>
      <c r="AB162" s="3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  <c r="AU162" s="158"/>
      <c r="AV162" s="158"/>
      <c r="AW162" s="158"/>
      <c r="AX162" s="158"/>
      <c r="AY162" s="158"/>
      <c r="AZ162" s="158"/>
      <c r="BA162" s="159"/>
      <c r="BB162" s="159"/>
      <c r="BC162" s="159"/>
      <c r="BD162" s="159"/>
      <c r="BE162" s="159"/>
      <c r="BF162" s="158"/>
      <c r="BG162" s="158"/>
      <c r="BH162" s="158"/>
      <c r="BI162" s="158"/>
      <c r="BJ162" s="158"/>
      <c r="BK162" s="158"/>
      <c r="BL162" s="158"/>
      <c r="BM162" s="158"/>
      <c r="BN162" s="158"/>
      <c r="BO162" s="158"/>
      <c r="BP162" s="158"/>
      <c r="BQ162" s="158"/>
      <c r="BR162" s="158"/>
      <c r="BS162" s="158"/>
      <c r="BT162" s="158"/>
      <c r="BU162" s="158"/>
    </row>
    <row r="163" spans="1:73" x14ac:dyDescent="0.15">
      <c r="A163" s="1"/>
      <c r="B163" s="20"/>
      <c r="C163" s="2">
        <f t="shared" si="56"/>
        <v>12</v>
      </c>
      <c r="D163" s="2" t="s">
        <v>98</v>
      </c>
      <c r="E163" s="187">
        <f t="shared" si="60"/>
        <v>0.45551999999999998</v>
      </c>
      <c r="F163" s="156">
        <f t="shared" si="58"/>
        <v>446.09423999999996</v>
      </c>
      <c r="G163" s="156">
        <f>G$148*Input!D$26*$E163*$AA163</f>
        <v>0</v>
      </c>
      <c r="H163" s="156">
        <f>H$148*Input!E$26*$E163*$AA163</f>
        <v>201.19968</v>
      </c>
      <c r="I163" s="156">
        <f>I$148*Input!F$26*$E163*$AA163</f>
        <v>244.89455999999996</v>
      </c>
      <c r="J163" s="156">
        <f>J$148*Input!G$26*$E163*$AA163</f>
        <v>0</v>
      </c>
      <c r="K163" s="156">
        <f>K$148*Input!H$26*$E163*$AA163</f>
        <v>0</v>
      </c>
      <c r="L163" s="156">
        <f>L$148*Input!I$26*$E163*$AA163</f>
        <v>0</v>
      </c>
      <c r="M163" s="156">
        <f>M$148*Input!J$26*$E163*$AA163</f>
        <v>0</v>
      </c>
      <c r="N163" s="156">
        <f>N$148*Input!K$26*$E163*$AA163</f>
        <v>0</v>
      </c>
      <c r="O163" s="156">
        <f>O$148*Input!L$26*$E163*$AA163</f>
        <v>0</v>
      </c>
      <c r="P163" s="156">
        <f>P$148*Input!M$26*$E163*$AA163</f>
        <v>0</v>
      </c>
      <c r="Q163" s="156">
        <f>Q$148*Input!N$26*$E163*$AA163</f>
        <v>0</v>
      </c>
      <c r="R163" s="156">
        <f>R$148*Input!O$26*$E163*$AA163</f>
        <v>0</v>
      </c>
      <c r="S163" s="156">
        <f>S$148*Input!P$26*$E163*$AA163</f>
        <v>0</v>
      </c>
      <c r="T163" s="156">
        <f>T$148*Input!Q$26*$E163*$AA163</f>
        <v>0</v>
      </c>
      <c r="U163" s="156">
        <f>U$148*Input!R$26*$E163*$AA163</f>
        <v>0</v>
      </c>
      <c r="V163" s="156">
        <f>V$148*Input!S$26*$E163*$AA163</f>
        <v>0</v>
      </c>
      <c r="W163" s="156">
        <f>W$148*Input!T$26*$E163*$AA163</f>
        <v>0</v>
      </c>
      <c r="X163" s="156">
        <f>X$148*Input!U$26*$E163*$AA163</f>
        <v>0</v>
      </c>
      <c r="Y163" s="156">
        <f>Y$148*Input!V$26*$E163*$AA163</f>
        <v>0</v>
      </c>
      <c r="Z163" s="156">
        <f>Z$148*Input!W$26*$E163*$AA163</f>
        <v>0</v>
      </c>
      <c r="AA163" s="188">
        <f t="shared" si="61"/>
        <v>1.1599999999999999</v>
      </c>
      <c r="AB163" s="3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  <c r="AU163" s="158"/>
      <c r="AV163" s="158"/>
      <c r="AW163" s="158"/>
      <c r="AX163" s="158"/>
      <c r="AY163" s="158"/>
      <c r="AZ163" s="158"/>
      <c r="BA163" s="159"/>
      <c r="BB163" s="159"/>
      <c r="BC163" s="159"/>
      <c r="BD163" s="159"/>
      <c r="BE163" s="159"/>
      <c r="BF163" s="158"/>
      <c r="BG163" s="158"/>
      <c r="BH163" s="158"/>
      <c r="BI163" s="158"/>
      <c r="BJ163" s="158"/>
      <c r="BK163" s="158"/>
      <c r="BL163" s="158"/>
      <c r="BM163" s="158"/>
      <c r="BN163" s="158"/>
      <c r="BO163" s="158"/>
      <c r="BP163" s="158"/>
      <c r="BQ163" s="158"/>
      <c r="BR163" s="158"/>
      <c r="BS163" s="158"/>
      <c r="BT163" s="158"/>
      <c r="BU163" s="158"/>
    </row>
    <row r="164" spans="1:73" x14ac:dyDescent="0.15">
      <c r="A164" s="1"/>
      <c r="B164" s="20"/>
      <c r="C164" s="2">
        <f t="shared" si="56"/>
        <v>13</v>
      </c>
      <c r="D164" s="2" t="s">
        <v>98</v>
      </c>
      <c r="E164" s="187">
        <f t="shared" si="60"/>
        <v>0.45551999999999998</v>
      </c>
      <c r="F164" s="156">
        <f t="shared" si="58"/>
        <v>446.09423999999996</v>
      </c>
      <c r="G164" s="156">
        <f>G$148*Input!D$26*$E164*$AA164</f>
        <v>0</v>
      </c>
      <c r="H164" s="156">
        <f>H$148*Input!E$26*$E164*$AA164</f>
        <v>201.19968</v>
      </c>
      <c r="I164" s="156">
        <f>I$148*Input!F$26*$E164*$AA164</f>
        <v>244.89455999999996</v>
      </c>
      <c r="J164" s="156">
        <f>J$148*Input!G$26*$E164*$AA164</f>
        <v>0</v>
      </c>
      <c r="K164" s="156">
        <f>K$148*Input!H$26*$E164*$AA164</f>
        <v>0</v>
      </c>
      <c r="L164" s="156">
        <f>L$148*Input!I$26*$E164*$AA164</f>
        <v>0</v>
      </c>
      <c r="M164" s="156">
        <f>M$148*Input!J$26*$E164*$AA164</f>
        <v>0</v>
      </c>
      <c r="N164" s="156">
        <f>N$148*Input!K$26*$E164*$AA164</f>
        <v>0</v>
      </c>
      <c r="O164" s="156">
        <f>O$148*Input!L$26*$E164*$AA164</f>
        <v>0</v>
      </c>
      <c r="P164" s="156">
        <f>P$148*Input!M$26*$E164*$AA164</f>
        <v>0</v>
      </c>
      <c r="Q164" s="156">
        <f>Q$148*Input!N$26*$E164*$AA164</f>
        <v>0</v>
      </c>
      <c r="R164" s="156">
        <f>R$148*Input!O$26*$E164*$AA164</f>
        <v>0</v>
      </c>
      <c r="S164" s="156">
        <f>S$148*Input!P$26*$E164*$AA164</f>
        <v>0</v>
      </c>
      <c r="T164" s="156">
        <f>T$148*Input!Q$26*$E164*$AA164</f>
        <v>0</v>
      </c>
      <c r="U164" s="156">
        <f>U$148*Input!R$26*$E164*$AA164</f>
        <v>0</v>
      </c>
      <c r="V164" s="156">
        <f>V$148*Input!S$26*$E164*$AA164</f>
        <v>0</v>
      </c>
      <c r="W164" s="156">
        <f>W$148*Input!T$26*$E164*$AA164</f>
        <v>0</v>
      </c>
      <c r="X164" s="156">
        <f>X$148*Input!U$26*$E164*$AA164</f>
        <v>0</v>
      </c>
      <c r="Y164" s="156">
        <f>Y$148*Input!V$26*$E164*$AA164</f>
        <v>0</v>
      </c>
      <c r="Z164" s="156">
        <f>Z$148*Input!W$26*$E164*$AA164</f>
        <v>0</v>
      </c>
      <c r="AA164" s="188">
        <f t="shared" si="61"/>
        <v>1.1599999999999999</v>
      </c>
      <c r="AB164" s="3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  <c r="AU164" s="158"/>
      <c r="AV164" s="158"/>
      <c r="AW164" s="158"/>
      <c r="AX164" s="158"/>
      <c r="AY164" s="158"/>
      <c r="AZ164" s="158"/>
      <c r="BA164" s="159"/>
      <c r="BB164" s="159"/>
      <c r="BC164" s="159"/>
      <c r="BD164" s="159"/>
      <c r="BE164" s="159"/>
      <c r="BF164" s="158"/>
      <c r="BG164" s="158"/>
      <c r="BH164" s="158"/>
      <c r="BI164" s="158"/>
      <c r="BJ164" s="158"/>
      <c r="BK164" s="158"/>
      <c r="BL164" s="158"/>
      <c r="BM164" s="158"/>
      <c r="BN164" s="158"/>
      <c r="BO164" s="158"/>
      <c r="BP164" s="158"/>
      <c r="BQ164" s="158"/>
      <c r="BR164" s="158"/>
      <c r="BS164" s="158"/>
      <c r="BT164" s="158"/>
      <c r="BU164" s="158"/>
    </row>
    <row r="165" spans="1:73" x14ac:dyDescent="0.15">
      <c r="A165" s="1"/>
      <c r="B165" s="20"/>
      <c r="C165" s="2">
        <f t="shared" si="56"/>
        <v>14</v>
      </c>
      <c r="D165" s="2" t="s">
        <v>98</v>
      </c>
      <c r="E165" s="187">
        <f t="shared" si="60"/>
        <v>0.45551999999999998</v>
      </c>
      <c r="F165" s="156">
        <f t="shared" si="58"/>
        <v>446.09423999999996</v>
      </c>
      <c r="G165" s="156">
        <f>G$148*Input!D$26*$E165*$AA165</f>
        <v>0</v>
      </c>
      <c r="H165" s="156">
        <f>H$148*Input!E$26*$E165*$AA165</f>
        <v>201.19968</v>
      </c>
      <c r="I165" s="156">
        <f>I$148*Input!F$26*$E165*$AA165</f>
        <v>244.89455999999996</v>
      </c>
      <c r="J165" s="156">
        <f>J$148*Input!G$26*$E165*$AA165</f>
        <v>0</v>
      </c>
      <c r="K165" s="156">
        <f>K$148*Input!H$26*$E165*$AA165</f>
        <v>0</v>
      </c>
      <c r="L165" s="156">
        <f>L$148*Input!I$26*$E165*$AA165</f>
        <v>0</v>
      </c>
      <c r="M165" s="156">
        <f>M$148*Input!J$26*$E165*$AA165</f>
        <v>0</v>
      </c>
      <c r="N165" s="156">
        <f>N$148*Input!K$26*$E165*$AA165</f>
        <v>0</v>
      </c>
      <c r="O165" s="156">
        <f>O$148*Input!L$26*$E165*$AA165</f>
        <v>0</v>
      </c>
      <c r="P165" s="156">
        <f>P$148*Input!M$26*$E165*$AA165</f>
        <v>0</v>
      </c>
      <c r="Q165" s="156">
        <f>Q$148*Input!N$26*$E165*$AA165</f>
        <v>0</v>
      </c>
      <c r="R165" s="156">
        <f>R$148*Input!O$26*$E165*$AA165</f>
        <v>0</v>
      </c>
      <c r="S165" s="156">
        <f>S$148*Input!P$26*$E165*$AA165</f>
        <v>0</v>
      </c>
      <c r="T165" s="156">
        <f>T$148*Input!Q$26*$E165*$AA165</f>
        <v>0</v>
      </c>
      <c r="U165" s="156">
        <f>U$148*Input!R$26*$E165*$AA165</f>
        <v>0</v>
      </c>
      <c r="V165" s="156">
        <f>V$148*Input!S$26*$E165*$AA165</f>
        <v>0</v>
      </c>
      <c r="W165" s="156">
        <f>W$148*Input!T$26*$E165*$AA165</f>
        <v>0</v>
      </c>
      <c r="X165" s="156">
        <f>X$148*Input!U$26*$E165*$AA165</f>
        <v>0</v>
      </c>
      <c r="Y165" s="156">
        <f>Y$148*Input!V$26*$E165*$AA165</f>
        <v>0</v>
      </c>
      <c r="Z165" s="156">
        <f>Z$148*Input!W$26*$E165*$AA165</f>
        <v>0</v>
      </c>
      <c r="AA165" s="188">
        <f t="shared" si="61"/>
        <v>1.1599999999999999</v>
      </c>
      <c r="AB165" s="3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  <c r="AU165" s="158"/>
      <c r="AV165" s="158"/>
      <c r="AW165" s="158"/>
      <c r="AX165" s="158"/>
      <c r="AY165" s="158"/>
      <c r="AZ165" s="158"/>
      <c r="BA165" s="159"/>
      <c r="BB165" s="159"/>
      <c r="BC165" s="159"/>
      <c r="BD165" s="159"/>
      <c r="BE165" s="159"/>
      <c r="BF165" s="158"/>
      <c r="BG165" s="158"/>
      <c r="BH165" s="158"/>
      <c r="BI165" s="158"/>
      <c r="BJ165" s="158"/>
      <c r="BK165" s="158"/>
      <c r="BL165" s="158"/>
      <c r="BM165" s="158"/>
      <c r="BN165" s="158"/>
      <c r="BO165" s="158"/>
      <c r="BP165" s="158"/>
      <c r="BQ165" s="158"/>
      <c r="BR165" s="158"/>
      <c r="BS165" s="158"/>
      <c r="BT165" s="158"/>
      <c r="BU165" s="158"/>
    </row>
    <row r="166" spans="1:73" x14ac:dyDescent="0.15">
      <c r="A166" s="1"/>
      <c r="B166" s="20"/>
      <c r="C166" s="2">
        <f t="shared" si="56"/>
        <v>15</v>
      </c>
      <c r="D166" s="2" t="s">
        <v>98</v>
      </c>
      <c r="E166" s="187">
        <f t="shared" si="60"/>
        <v>0.45551999999999998</v>
      </c>
      <c r="F166" s="156">
        <f t="shared" si="58"/>
        <v>446.09423999999996</v>
      </c>
      <c r="G166" s="156">
        <f>G$148*Input!D$26*$E166*$AA166</f>
        <v>0</v>
      </c>
      <c r="H166" s="156">
        <f>H$148*Input!E$26*$E166*$AA166</f>
        <v>201.19968</v>
      </c>
      <c r="I166" s="156">
        <f>I$148*Input!F$26*$E166*$AA166</f>
        <v>244.89455999999996</v>
      </c>
      <c r="J166" s="156">
        <f>J$148*Input!G$26*$E166*$AA166</f>
        <v>0</v>
      </c>
      <c r="K166" s="156">
        <f>K$148*Input!H$26*$E166*$AA166</f>
        <v>0</v>
      </c>
      <c r="L166" s="156">
        <f>L$148*Input!I$26*$E166*$AA166</f>
        <v>0</v>
      </c>
      <c r="M166" s="156">
        <f>M$148*Input!J$26*$E166*$AA166</f>
        <v>0</v>
      </c>
      <c r="N166" s="156">
        <f>N$148*Input!K$26*$E166*$AA166</f>
        <v>0</v>
      </c>
      <c r="O166" s="156">
        <f>O$148*Input!L$26*$E166*$AA166</f>
        <v>0</v>
      </c>
      <c r="P166" s="156">
        <f>P$148*Input!M$26*$E166*$AA166</f>
        <v>0</v>
      </c>
      <c r="Q166" s="156">
        <f>Q$148*Input!N$26*$E166*$AA166</f>
        <v>0</v>
      </c>
      <c r="R166" s="156">
        <f>R$148*Input!O$26*$E166*$AA166</f>
        <v>0</v>
      </c>
      <c r="S166" s="156">
        <f>S$148*Input!P$26*$E166*$AA166</f>
        <v>0</v>
      </c>
      <c r="T166" s="156">
        <f>T$148*Input!Q$26*$E166*$AA166</f>
        <v>0</v>
      </c>
      <c r="U166" s="156">
        <f>U$148*Input!R$26*$E166*$AA166</f>
        <v>0</v>
      </c>
      <c r="V166" s="156">
        <f>V$148*Input!S$26*$E166*$AA166</f>
        <v>0</v>
      </c>
      <c r="W166" s="156">
        <f>W$148*Input!T$26*$E166*$AA166</f>
        <v>0</v>
      </c>
      <c r="X166" s="156">
        <f>X$148*Input!U$26*$E166*$AA166</f>
        <v>0</v>
      </c>
      <c r="Y166" s="156">
        <f>Y$148*Input!V$26*$E166*$AA166</f>
        <v>0</v>
      </c>
      <c r="Z166" s="156">
        <f>Z$148*Input!W$26*$E166*$AA166</f>
        <v>0</v>
      </c>
      <c r="AA166" s="188">
        <f t="shared" si="61"/>
        <v>1.1599999999999999</v>
      </c>
      <c r="AB166" s="3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  <c r="AU166" s="158"/>
      <c r="AV166" s="158"/>
      <c r="AW166" s="158"/>
      <c r="AX166" s="158"/>
      <c r="AY166" s="158"/>
      <c r="AZ166" s="158"/>
      <c r="BA166" s="159"/>
      <c r="BB166" s="159"/>
      <c r="BC166" s="159"/>
      <c r="BD166" s="159"/>
      <c r="BE166" s="159"/>
      <c r="BF166" s="158"/>
      <c r="BG166" s="158"/>
      <c r="BH166" s="158"/>
      <c r="BI166" s="158"/>
      <c r="BJ166" s="158"/>
      <c r="BK166" s="158"/>
      <c r="BL166" s="158"/>
      <c r="BM166" s="158"/>
      <c r="BN166" s="158"/>
      <c r="BO166" s="158"/>
      <c r="BP166" s="158"/>
      <c r="BQ166" s="158"/>
      <c r="BR166" s="158"/>
      <c r="BS166" s="158"/>
      <c r="BT166" s="158"/>
      <c r="BU166" s="158"/>
    </row>
    <row r="167" spans="1:73" x14ac:dyDescent="0.15">
      <c r="A167" s="1"/>
      <c r="B167" s="20"/>
      <c r="C167" s="2">
        <f t="shared" si="56"/>
        <v>16</v>
      </c>
      <c r="D167" s="2" t="s">
        <v>98</v>
      </c>
      <c r="E167" s="187">
        <f t="shared" si="60"/>
        <v>0.45551999999999998</v>
      </c>
      <c r="F167" s="156">
        <f t="shared" si="58"/>
        <v>446.09423999999996</v>
      </c>
      <c r="G167" s="156">
        <f>G$148*Input!D$26*$E167*$AA167</f>
        <v>0</v>
      </c>
      <c r="H167" s="156">
        <f>H$148*Input!E$26*$E167*$AA167</f>
        <v>201.19968</v>
      </c>
      <c r="I167" s="156">
        <f>I$148*Input!F$26*$E167*$AA167</f>
        <v>244.89455999999996</v>
      </c>
      <c r="J167" s="156">
        <f>J$148*Input!G$26*$E167*$AA167</f>
        <v>0</v>
      </c>
      <c r="K167" s="156">
        <f>K$148*Input!H$26*$E167*$AA167</f>
        <v>0</v>
      </c>
      <c r="L167" s="156">
        <f>L$148*Input!I$26*$E167*$AA167</f>
        <v>0</v>
      </c>
      <c r="M167" s="156">
        <f>M$148*Input!J$26*$E167*$AA167</f>
        <v>0</v>
      </c>
      <c r="N167" s="156">
        <f>N$148*Input!K$26*$E167*$AA167</f>
        <v>0</v>
      </c>
      <c r="O167" s="156">
        <f>O$148*Input!L$26*$E167*$AA167</f>
        <v>0</v>
      </c>
      <c r="P167" s="156">
        <f>P$148*Input!M$26*$E167*$AA167</f>
        <v>0</v>
      </c>
      <c r="Q167" s="156">
        <f>Q$148*Input!N$26*$E167*$AA167</f>
        <v>0</v>
      </c>
      <c r="R167" s="156">
        <f>R$148*Input!O$26*$E167*$AA167</f>
        <v>0</v>
      </c>
      <c r="S167" s="156">
        <f>S$148*Input!P$26*$E167*$AA167</f>
        <v>0</v>
      </c>
      <c r="T167" s="156">
        <f>T$148*Input!Q$26*$E167*$AA167</f>
        <v>0</v>
      </c>
      <c r="U167" s="156">
        <f>U$148*Input!R$26*$E167*$AA167</f>
        <v>0</v>
      </c>
      <c r="V167" s="156">
        <f>V$148*Input!S$26*$E167*$AA167</f>
        <v>0</v>
      </c>
      <c r="W167" s="156">
        <f>W$148*Input!T$26*$E167*$AA167</f>
        <v>0</v>
      </c>
      <c r="X167" s="156">
        <f>X$148*Input!U$26*$E167*$AA167</f>
        <v>0</v>
      </c>
      <c r="Y167" s="156">
        <f>Y$148*Input!V$26*$E167*$AA167</f>
        <v>0</v>
      </c>
      <c r="Z167" s="156">
        <f>Z$148*Input!W$26*$E167*$AA167</f>
        <v>0</v>
      </c>
      <c r="AA167" s="188">
        <f t="shared" si="61"/>
        <v>1.1599999999999999</v>
      </c>
      <c r="AB167" s="3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  <c r="AU167" s="158"/>
      <c r="AV167" s="158"/>
      <c r="AW167" s="158"/>
      <c r="AX167" s="158"/>
      <c r="AY167" s="158"/>
      <c r="AZ167" s="158"/>
      <c r="BA167" s="159"/>
      <c r="BB167" s="159"/>
      <c r="BC167" s="159"/>
      <c r="BD167" s="159"/>
      <c r="BE167" s="159"/>
      <c r="BF167" s="158"/>
      <c r="BG167" s="158"/>
      <c r="BH167" s="158"/>
      <c r="BI167" s="158"/>
      <c r="BJ167" s="158"/>
      <c r="BK167" s="158"/>
      <c r="BL167" s="158"/>
      <c r="BM167" s="158"/>
      <c r="BN167" s="158"/>
      <c r="BO167" s="158"/>
      <c r="BP167" s="158"/>
      <c r="BQ167" s="158"/>
      <c r="BR167" s="158"/>
      <c r="BS167" s="158"/>
      <c r="BT167" s="158"/>
      <c r="BU167" s="158"/>
    </row>
    <row r="168" spans="1:73" x14ac:dyDescent="0.15">
      <c r="A168" s="1"/>
      <c r="B168" s="20"/>
      <c r="C168" s="2">
        <f t="shared" si="56"/>
        <v>17</v>
      </c>
      <c r="D168" s="2" t="s">
        <v>98</v>
      </c>
      <c r="E168" s="187">
        <f t="shared" si="60"/>
        <v>0.45551999999999998</v>
      </c>
      <c r="F168" s="156">
        <f t="shared" si="58"/>
        <v>446.09423999999996</v>
      </c>
      <c r="G168" s="156">
        <f>G$148*Input!D$26*$E168*$AA168</f>
        <v>0</v>
      </c>
      <c r="H168" s="156">
        <f>H$148*Input!E$26*$E168*$AA168</f>
        <v>201.19968</v>
      </c>
      <c r="I168" s="156">
        <f>I$148*Input!F$26*$E168*$AA168</f>
        <v>244.89455999999996</v>
      </c>
      <c r="J168" s="156">
        <f>J$148*Input!G$26*$E168*$AA168</f>
        <v>0</v>
      </c>
      <c r="K168" s="156">
        <f>K$148*Input!H$26*$E168*$AA168</f>
        <v>0</v>
      </c>
      <c r="L168" s="156">
        <f>L$148*Input!I$26*$E168*$AA168</f>
        <v>0</v>
      </c>
      <c r="M168" s="156">
        <f>M$148*Input!J$26*$E168*$AA168</f>
        <v>0</v>
      </c>
      <c r="N168" s="156">
        <f>N$148*Input!K$26*$E168*$AA168</f>
        <v>0</v>
      </c>
      <c r="O168" s="156">
        <f>O$148*Input!L$26*$E168*$AA168</f>
        <v>0</v>
      </c>
      <c r="P168" s="156">
        <f>P$148*Input!M$26*$E168*$AA168</f>
        <v>0</v>
      </c>
      <c r="Q168" s="156">
        <f>Q$148*Input!N$26*$E168*$AA168</f>
        <v>0</v>
      </c>
      <c r="R168" s="156">
        <f>R$148*Input!O$26*$E168*$AA168</f>
        <v>0</v>
      </c>
      <c r="S168" s="156">
        <f>S$148*Input!P$26*$E168*$AA168</f>
        <v>0</v>
      </c>
      <c r="T168" s="156">
        <f>T$148*Input!Q$26*$E168*$AA168</f>
        <v>0</v>
      </c>
      <c r="U168" s="156">
        <f>U$148*Input!R$26*$E168*$AA168</f>
        <v>0</v>
      </c>
      <c r="V168" s="156">
        <f>V$148*Input!S$26*$E168*$AA168</f>
        <v>0</v>
      </c>
      <c r="W168" s="156">
        <f>W$148*Input!T$26*$E168*$AA168</f>
        <v>0</v>
      </c>
      <c r="X168" s="156">
        <f>X$148*Input!U$26*$E168*$AA168</f>
        <v>0</v>
      </c>
      <c r="Y168" s="156">
        <f>Y$148*Input!V$26*$E168*$AA168</f>
        <v>0</v>
      </c>
      <c r="Z168" s="156">
        <f>Z$148*Input!W$26*$E168*$AA168</f>
        <v>0</v>
      </c>
      <c r="AA168" s="188">
        <f t="shared" si="61"/>
        <v>1.1599999999999999</v>
      </c>
      <c r="AB168" s="3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  <c r="AU168" s="158"/>
      <c r="AV168" s="158"/>
      <c r="AW168" s="158"/>
      <c r="AX168" s="158"/>
      <c r="AY168" s="158"/>
      <c r="AZ168" s="158"/>
      <c r="BA168" s="159"/>
      <c r="BB168" s="159"/>
      <c r="BC168" s="159"/>
      <c r="BD168" s="159"/>
      <c r="BE168" s="159"/>
      <c r="BF168" s="158"/>
      <c r="BG168" s="158"/>
      <c r="BH168" s="158"/>
      <c r="BI168" s="158"/>
      <c r="BJ168" s="158"/>
      <c r="BK168" s="158"/>
      <c r="BL168" s="158"/>
      <c r="BM168" s="158"/>
      <c r="BN168" s="158"/>
      <c r="BO168" s="158"/>
      <c r="BP168" s="158"/>
      <c r="BQ168" s="158"/>
      <c r="BR168" s="158"/>
      <c r="BS168" s="158"/>
      <c r="BT168" s="158"/>
      <c r="BU168" s="158"/>
    </row>
    <row r="169" spans="1:73" x14ac:dyDescent="0.15">
      <c r="A169" s="1"/>
      <c r="B169" s="20"/>
      <c r="C169" s="2">
        <f t="shared" si="56"/>
        <v>18</v>
      </c>
      <c r="D169" s="2" t="s">
        <v>98</v>
      </c>
      <c r="E169" s="187">
        <f t="shared" si="60"/>
        <v>0.45551999999999998</v>
      </c>
      <c r="F169" s="156">
        <f t="shared" si="58"/>
        <v>446.09423999999996</v>
      </c>
      <c r="G169" s="156">
        <f>G$148*Input!D$26*$E169*$AA169</f>
        <v>0</v>
      </c>
      <c r="H169" s="156">
        <f>H$148*Input!E$26*$E169*$AA169</f>
        <v>201.19968</v>
      </c>
      <c r="I169" s="156">
        <f>I$148*Input!F$26*$E169*$AA169</f>
        <v>244.89455999999996</v>
      </c>
      <c r="J169" s="156">
        <f>J$148*Input!G$26*$E169*$AA169</f>
        <v>0</v>
      </c>
      <c r="K169" s="156">
        <f>K$148*Input!H$26*$E169*$AA169</f>
        <v>0</v>
      </c>
      <c r="L169" s="156">
        <f>L$148*Input!I$26*$E169*$AA169</f>
        <v>0</v>
      </c>
      <c r="M169" s="156">
        <f>M$148*Input!J$26*$E169*$AA169</f>
        <v>0</v>
      </c>
      <c r="N169" s="156">
        <f>N$148*Input!K$26*$E169*$AA169</f>
        <v>0</v>
      </c>
      <c r="O169" s="156">
        <f>O$148*Input!L$26*$E169*$AA169</f>
        <v>0</v>
      </c>
      <c r="P169" s="156">
        <f>P$148*Input!M$26*$E169*$AA169</f>
        <v>0</v>
      </c>
      <c r="Q169" s="156">
        <f>Q$148*Input!N$26*$E169*$AA169</f>
        <v>0</v>
      </c>
      <c r="R169" s="156">
        <f>R$148*Input!O$26*$E169*$AA169</f>
        <v>0</v>
      </c>
      <c r="S169" s="156">
        <f>S$148*Input!P$26*$E169*$AA169</f>
        <v>0</v>
      </c>
      <c r="T169" s="156">
        <f>T$148*Input!Q$26*$E169*$AA169</f>
        <v>0</v>
      </c>
      <c r="U169" s="156">
        <f>U$148*Input!R$26*$E169*$AA169</f>
        <v>0</v>
      </c>
      <c r="V169" s="156">
        <f>V$148*Input!S$26*$E169*$AA169</f>
        <v>0</v>
      </c>
      <c r="W169" s="156">
        <f>W$148*Input!T$26*$E169*$AA169</f>
        <v>0</v>
      </c>
      <c r="X169" s="156">
        <f>X$148*Input!U$26*$E169*$AA169</f>
        <v>0</v>
      </c>
      <c r="Y169" s="156">
        <f>Y$148*Input!V$26*$E169*$AA169</f>
        <v>0</v>
      </c>
      <c r="Z169" s="156">
        <f>Z$148*Input!W$26*$E169*$AA169</f>
        <v>0</v>
      </c>
      <c r="AA169" s="188">
        <f t="shared" si="61"/>
        <v>1.1599999999999999</v>
      </c>
      <c r="AB169" s="3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  <c r="AU169" s="158"/>
      <c r="AV169" s="158"/>
      <c r="AW169" s="158"/>
      <c r="AX169" s="158"/>
      <c r="AY169" s="158"/>
      <c r="AZ169" s="158"/>
      <c r="BA169" s="159"/>
      <c r="BB169" s="159"/>
      <c r="BC169" s="159"/>
      <c r="BD169" s="159"/>
      <c r="BE169" s="159"/>
      <c r="BF169" s="158"/>
      <c r="BG169" s="158"/>
      <c r="BH169" s="158"/>
      <c r="BI169" s="158"/>
      <c r="BJ169" s="158"/>
      <c r="BK169" s="158"/>
      <c r="BL169" s="158"/>
      <c r="BM169" s="158"/>
      <c r="BN169" s="158"/>
      <c r="BO169" s="158"/>
      <c r="BP169" s="158"/>
      <c r="BQ169" s="158"/>
      <c r="BR169" s="158"/>
      <c r="BS169" s="158"/>
      <c r="BT169" s="158"/>
      <c r="BU169" s="158"/>
    </row>
    <row r="170" spans="1:73" x14ac:dyDescent="0.15">
      <c r="A170" s="1"/>
      <c r="B170" s="20"/>
      <c r="C170" s="2">
        <f t="shared" si="56"/>
        <v>19</v>
      </c>
      <c r="D170" s="2" t="s">
        <v>98</v>
      </c>
      <c r="E170" s="187">
        <f t="shared" si="60"/>
        <v>0.45551999999999998</v>
      </c>
      <c r="F170" s="156">
        <f t="shared" si="58"/>
        <v>446.09423999999996</v>
      </c>
      <c r="G170" s="156">
        <f>G$148*Input!D$26*$E170*$AA170</f>
        <v>0</v>
      </c>
      <c r="H170" s="156">
        <f>H$148*Input!E$26*$E170*$AA170</f>
        <v>201.19968</v>
      </c>
      <c r="I170" s="156">
        <f>I$148*Input!F$26*$E170*$AA170</f>
        <v>244.89455999999996</v>
      </c>
      <c r="J170" s="156">
        <f>J$148*Input!G$26*$E170*$AA170</f>
        <v>0</v>
      </c>
      <c r="K170" s="156">
        <f>K$148*Input!H$26*$E170*$AA170</f>
        <v>0</v>
      </c>
      <c r="L170" s="156">
        <f>L$148*Input!I$26*$E170*$AA170</f>
        <v>0</v>
      </c>
      <c r="M170" s="156">
        <f>M$148*Input!J$26*$E170*$AA170</f>
        <v>0</v>
      </c>
      <c r="N170" s="156">
        <f>N$148*Input!K$26*$E170*$AA170</f>
        <v>0</v>
      </c>
      <c r="O170" s="156">
        <f>O$148*Input!L$26*$E170*$AA170</f>
        <v>0</v>
      </c>
      <c r="P170" s="156">
        <f>P$148*Input!M$26*$E170*$AA170</f>
        <v>0</v>
      </c>
      <c r="Q170" s="156">
        <f>Q$148*Input!N$26*$E170*$AA170</f>
        <v>0</v>
      </c>
      <c r="R170" s="156">
        <f>R$148*Input!O$26*$E170*$AA170</f>
        <v>0</v>
      </c>
      <c r="S170" s="156">
        <f>S$148*Input!P$26*$E170*$AA170</f>
        <v>0</v>
      </c>
      <c r="T170" s="156">
        <f>T$148*Input!Q$26*$E170*$AA170</f>
        <v>0</v>
      </c>
      <c r="U170" s="156">
        <f>U$148*Input!R$26*$E170*$AA170</f>
        <v>0</v>
      </c>
      <c r="V170" s="156">
        <f>V$148*Input!S$26*$E170*$AA170</f>
        <v>0</v>
      </c>
      <c r="W170" s="156">
        <f>W$148*Input!T$26*$E170*$AA170</f>
        <v>0</v>
      </c>
      <c r="X170" s="156">
        <f>X$148*Input!U$26*$E170*$AA170</f>
        <v>0</v>
      </c>
      <c r="Y170" s="156">
        <f>Y$148*Input!V$26*$E170*$AA170</f>
        <v>0</v>
      </c>
      <c r="Z170" s="156">
        <f>Z$148*Input!W$26*$E170*$AA170</f>
        <v>0</v>
      </c>
      <c r="AA170" s="188">
        <f t="shared" si="61"/>
        <v>1.1599999999999999</v>
      </c>
      <c r="AB170" s="3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  <c r="AU170" s="158"/>
      <c r="AV170" s="158"/>
      <c r="AW170" s="158"/>
      <c r="AX170" s="158"/>
      <c r="AY170" s="158"/>
      <c r="AZ170" s="158"/>
      <c r="BA170" s="159"/>
      <c r="BB170" s="159"/>
      <c r="BC170" s="159"/>
      <c r="BD170" s="159"/>
      <c r="BE170" s="159"/>
      <c r="BF170" s="158"/>
      <c r="BG170" s="158"/>
      <c r="BH170" s="158"/>
      <c r="BI170" s="158"/>
      <c r="BJ170" s="158"/>
      <c r="BK170" s="158"/>
      <c r="BL170" s="158"/>
      <c r="BM170" s="158"/>
      <c r="BN170" s="158"/>
      <c r="BO170" s="158"/>
      <c r="BP170" s="158"/>
      <c r="BQ170" s="158"/>
      <c r="BR170" s="158"/>
      <c r="BS170" s="158"/>
      <c r="BT170" s="158"/>
      <c r="BU170" s="158"/>
    </row>
    <row r="171" spans="1:73" x14ac:dyDescent="0.15">
      <c r="A171" s="1"/>
      <c r="B171" s="20" t="s">
        <v>188</v>
      </c>
      <c r="C171" s="2">
        <v>20</v>
      </c>
      <c r="D171" s="2" t="s">
        <v>98</v>
      </c>
      <c r="E171" s="187">
        <f>(Input!$F$17+Input!$F$18-2*Input!$F$19)/2*8.76/1000</f>
        <v>0.45551999999999998</v>
      </c>
      <c r="F171" s="156">
        <f t="shared" si="58"/>
        <v>446.09423999999996</v>
      </c>
      <c r="G171" s="156">
        <f>G$148*Input!D$26*$E171*$AA171</f>
        <v>0</v>
      </c>
      <c r="H171" s="156">
        <f>H$148*Input!E$26*$E171*$AA171</f>
        <v>201.19968</v>
      </c>
      <c r="I171" s="156">
        <f>I$148*Input!F$26*$E171*$AA171</f>
        <v>244.89455999999996</v>
      </c>
      <c r="J171" s="156">
        <f>J$148*Input!G$26*$E171*$AA171</f>
        <v>0</v>
      </c>
      <c r="K171" s="156">
        <f>K$148*Input!H$26*$E171*$AA171</f>
        <v>0</v>
      </c>
      <c r="L171" s="156">
        <f>L$148*Input!I$26*$E171*$AA171</f>
        <v>0</v>
      </c>
      <c r="M171" s="156">
        <f>M$148*Input!J$26*$E171*$AA171</f>
        <v>0</v>
      </c>
      <c r="N171" s="156">
        <f>N$148*Input!K$26*$E171*$AA171</f>
        <v>0</v>
      </c>
      <c r="O171" s="156">
        <f>O$148*Input!L$26*$E171*$AA171</f>
        <v>0</v>
      </c>
      <c r="P171" s="156">
        <f>P$148*Input!M$26*$E171*$AA171</f>
        <v>0</v>
      </c>
      <c r="Q171" s="156">
        <f>Q$148*Input!N$26*$E171*$AA171</f>
        <v>0</v>
      </c>
      <c r="R171" s="156">
        <f>R$148*Input!O$26*$E171*$AA171</f>
        <v>0</v>
      </c>
      <c r="S171" s="156">
        <f>S$148*Input!P$26*$E171*$AA171</f>
        <v>0</v>
      </c>
      <c r="T171" s="156">
        <f>T$148*Input!Q$26*$E171*$AA171</f>
        <v>0</v>
      </c>
      <c r="U171" s="156">
        <f>U$148*Input!R$26*$E171*$AA171</f>
        <v>0</v>
      </c>
      <c r="V171" s="156">
        <f>V$148*Input!S$26*$E171*$AA171</f>
        <v>0</v>
      </c>
      <c r="W171" s="156">
        <f>W$148*Input!T$26*$E171*$AA171</f>
        <v>0</v>
      </c>
      <c r="X171" s="156">
        <f>X$148*Input!U$26*$E171*$AA171</f>
        <v>0</v>
      </c>
      <c r="Y171" s="156">
        <f>Y$148*Input!V$26*$E171*$AA171</f>
        <v>0</v>
      </c>
      <c r="Z171" s="156">
        <f>Z$148*Input!W$26*$E171*$AA171</f>
        <v>0</v>
      </c>
      <c r="AA171" s="188">
        <f>(1+Input!$F$59)</f>
        <v>1.1599999999999999</v>
      </c>
      <c r="AB171" s="3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  <c r="AU171" s="158"/>
      <c r="AV171" s="158"/>
      <c r="AW171" s="158"/>
      <c r="AX171" s="158"/>
      <c r="AY171" s="158"/>
      <c r="AZ171" s="158"/>
      <c r="BA171" s="159"/>
      <c r="BB171" s="159"/>
      <c r="BC171" s="159"/>
      <c r="BD171" s="159"/>
      <c r="BE171" s="159"/>
      <c r="BF171" s="158"/>
      <c r="BG171" s="158"/>
      <c r="BH171" s="158"/>
      <c r="BI171" s="158"/>
      <c r="BJ171" s="158"/>
      <c r="BK171" s="158"/>
      <c r="BL171" s="158"/>
      <c r="BM171" s="158"/>
      <c r="BN171" s="158"/>
      <c r="BO171" s="158"/>
      <c r="BP171" s="158"/>
      <c r="BQ171" s="158"/>
      <c r="BR171" s="158"/>
      <c r="BS171" s="158"/>
      <c r="BT171" s="158"/>
      <c r="BU171" s="158"/>
    </row>
    <row r="172" spans="1:73" x14ac:dyDescent="0.15">
      <c r="A172" s="1"/>
      <c r="B172" s="20"/>
      <c r="C172" s="2">
        <f t="shared" si="56"/>
        <v>21</v>
      </c>
      <c r="D172" s="2" t="s">
        <v>98</v>
      </c>
      <c r="E172" s="187">
        <f>(E$181-E$171)/10+E171</f>
        <v>0.45551999999999998</v>
      </c>
      <c r="F172" s="156">
        <f t="shared" si="58"/>
        <v>446.09423999999996</v>
      </c>
      <c r="G172" s="156">
        <f>G$148*Input!D$26*$E172*$AA172</f>
        <v>0</v>
      </c>
      <c r="H172" s="156">
        <f>H$148*Input!E$26*$E172*$AA172</f>
        <v>201.19968</v>
      </c>
      <c r="I172" s="156">
        <f>I$148*Input!F$26*$E172*$AA172</f>
        <v>244.89455999999996</v>
      </c>
      <c r="J172" s="156">
        <f>J$148*Input!G$26*$E172*$AA172</f>
        <v>0</v>
      </c>
      <c r="K172" s="156">
        <f>K$148*Input!H$26*$E172*$AA172</f>
        <v>0</v>
      </c>
      <c r="L172" s="156">
        <f>L$148*Input!I$26*$E172*$AA172</f>
        <v>0</v>
      </c>
      <c r="M172" s="156">
        <f>M$148*Input!J$26*$E172*$AA172</f>
        <v>0</v>
      </c>
      <c r="N172" s="156">
        <f>N$148*Input!K$26*$E172*$AA172</f>
        <v>0</v>
      </c>
      <c r="O172" s="156">
        <f>O$148*Input!L$26*$E172*$AA172</f>
        <v>0</v>
      </c>
      <c r="P172" s="156">
        <f>P$148*Input!M$26*$E172*$AA172</f>
        <v>0</v>
      </c>
      <c r="Q172" s="156">
        <f>Q$148*Input!N$26*$E172*$AA172</f>
        <v>0</v>
      </c>
      <c r="R172" s="156">
        <f>R$148*Input!O$26*$E172*$AA172</f>
        <v>0</v>
      </c>
      <c r="S172" s="156">
        <f>S$148*Input!P$26*$E172*$AA172</f>
        <v>0</v>
      </c>
      <c r="T172" s="156">
        <f>T$148*Input!Q$26*$E172*$AA172</f>
        <v>0</v>
      </c>
      <c r="U172" s="156">
        <f>U$148*Input!R$26*$E172*$AA172</f>
        <v>0</v>
      </c>
      <c r="V172" s="156">
        <f>V$148*Input!S$26*$E172*$AA172</f>
        <v>0</v>
      </c>
      <c r="W172" s="156">
        <f>W$148*Input!T$26*$E172*$AA172</f>
        <v>0</v>
      </c>
      <c r="X172" s="156">
        <f>X$148*Input!U$26*$E172*$AA172</f>
        <v>0</v>
      </c>
      <c r="Y172" s="156">
        <f>Y$148*Input!V$26*$E172*$AA172</f>
        <v>0</v>
      </c>
      <c r="Z172" s="156">
        <f>Z$148*Input!W$26*$E172*$AA172</f>
        <v>0</v>
      </c>
      <c r="AA172" s="188">
        <f t="shared" ref="AA172:AA180" si="62">(AA$181-AA$171)/10+AA171</f>
        <v>1.1599999999999999</v>
      </c>
      <c r="AB172" s="3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  <c r="AU172" s="158"/>
      <c r="AV172" s="158"/>
      <c r="AW172" s="158"/>
      <c r="AX172" s="158"/>
      <c r="AY172" s="158"/>
      <c r="AZ172" s="158"/>
      <c r="BA172" s="159"/>
      <c r="BB172" s="159"/>
      <c r="BC172" s="159"/>
      <c r="BD172" s="159"/>
      <c r="BE172" s="159"/>
      <c r="BF172" s="158"/>
      <c r="BG172" s="158"/>
      <c r="BH172" s="158"/>
      <c r="BI172" s="158"/>
      <c r="BJ172" s="158"/>
      <c r="BK172" s="158"/>
      <c r="BL172" s="158"/>
      <c r="BM172" s="158"/>
      <c r="BN172" s="158"/>
      <c r="BO172" s="158"/>
      <c r="BP172" s="158"/>
      <c r="BQ172" s="158"/>
      <c r="BR172" s="158"/>
      <c r="BS172" s="158"/>
      <c r="BT172" s="158"/>
      <c r="BU172" s="158"/>
    </row>
    <row r="173" spans="1:73" x14ac:dyDescent="0.15">
      <c r="A173" s="1"/>
      <c r="B173" s="20"/>
      <c r="C173" s="2">
        <f t="shared" si="56"/>
        <v>22</v>
      </c>
      <c r="D173" s="2" t="s">
        <v>98</v>
      </c>
      <c r="E173" s="187">
        <f t="shared" ref="E173:E180" si="63">(E$181-E$171)/10+E172</f>
        <v>0.45551999999999998</v>
      </c>
      <c r="F173" s="156">
        <f t="shared" si="58"/>
        <v>446.09423999999996</v>
      </c>
      <c r="G173" s="156">
        <f>G$148*Input!D$26*$E173*$AA173</f>
        <v>0</v>
      </c>
      <c r="H173" s="156">
        <f>H$148*Input!E$26*$E173*$AA173</f>
        <v>201.19968</v>
      </c>
      <c r="I173" s="156">
        <f>I$148*Input!F$26*$E173*$AA173</f>
        <v>244.89455999999996</v>
      </c>
      <c r="J173" s="156">
        <f>J$148*Input!G$26*$E173*$AA173</f>
        <v>0</v>
      </c>
      <c r="K173" s="156">
        <f>K$148*Input!H$26*$E173*$AA173</f>
        <v>0</v>
      </c>
      <c r="L173" s="156">
        <f>L$148*Input!I$26*$E173*$AA173</f>
        <v>0</v>
      </c>
      <c r="M173" s="156">
        <f>M$148*Input!J$26*$E173*$AA173</f>
        <v>0</v>
      </c>
      <c r="N173" s="156">
        <f>N$148*Input!K$26*$E173*$AA173</f>
        <v>0</v>
      </c>
      <c r="O173" s="156">
        <f>O$148*Input!L$26*$E173*$AA173</f>
        <v>0</v>
      </c>
      <c r="P173" s="156">
        <f>P$148*Input!M$26*$E173*$AA173</f>
        <v>0</v>
      </c>
      <c r="Q173" s="156">
        <f>Q$148*Input!N$26*$E173*$AA173</f>
        <v>0</v>
      </c>
      <c r="R173" s="156">
        <f>R$148*Input!O$26*$E173*$AA173</f>
        <v>0</v>
      </c>
      <c r="S173" s="156">
        <f>S$148*Input!P$26*$E173*$AA173</f>
        <v>0</v>
      </c>
      <c r="T173" s="156">
        <f>T$148*Input!Q$26*$E173*$AA173</f>
        <v>0</v>
      </c>
      <c r="U173" s="156">
        <f>U$148*Input!R$26*$E173*$AA173</f>
        <v>0</v>
      </c>
      <c r="V173" s="156">
        <f>V$148*Input!S$26*$E173*$AA173</f>
        <v>0</v>
      </c>
      <c r="W173" s="156">
        <f>W$148*Input!T$26*$E173*$AA173</f>
        <v>0</v>
      </c>
      <c r="X173" s="156">
        <f>X$148*Input!U$26*$E173*$AA173</f>
        <v>0</v>
      </c>
      <c r="Y173" s="156">
        <f>Y$148*Input!V$26*$E173*$AA173</f>
        <v>0</v>
      </c>
      <c r="Z173" s="156">
        <f>Z$148*Input!W$26*$E173*$AA173</f>
        <v>0</v>
      </c>
      <c r="AA173" s="188">
        <f t="shared" si="62"/>
        <v>1.1599999999999999</v>
      </c>
      <c r="AB173" s="3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  <c r="AU173" s="158"/>
      <c r="AV173" s="158"/>
      <c r="AW173" s="158"/>
      <c r="AX173" s="158"/>
      <c r="AY173" s="158"/>
      <c r="AZ173" s="158"/>
      <c r="BA173" s="159"/>
      <c r="BB173" s="159"/>
      <c r="BC173" s="159"/>
      <c r="BD173" s="159"/>
      <c r="BE173" s="159"/>
      <c r="BF173" s="158"/>
      <c r="BG173" s="158"/>
      <c r="BH173" s="158"/>
      <c r="BI173" s="158"/>
      <c r="BJ173" s="158"/>
      <c r="BK173" s="158"/>
      <c r="BL173" s="158"/>
      <c r="BM173" s="158"/>
      <c r="BN173" s="158"/>
      <c r="BO173" s="158"/>
      <c r="BP173" s="158"/>
      <c r="BQ173" s="158"/>
      <c r="BR173" s="158"/>
      <c r="BS173" s="158"/>
      <c r="BT173" s="158"/>
      <c r="BU173" s="158"/>
    </row>
    <row r="174" spans="1:73" x14ac:dyDescent="0.15">
      <c r="A174" s="1"/>
      <c r="B174" s="20"/>
      <c r="C174" s="2">
        <f t="shared" si="56"/>
        <v>23</v>
      </c>
      <c r="D174" s="2" t="s">
        <v>98</v>
      </c>
      <c r="E174" s="187">
        <f t="shared" si="63"/>
        <v>0.45551999999999998</v>
      </c>
      <c r="F174" s="156">
        <f t="shared" si="58"/>
        <v>446.09423999999996</v>
      </c>
      <c r="G174" s="156">
        <f>G$148*Input!D$26*$E174*$AA174</f>
        <v>0</v>
      </c>
      <c r="H174" s="156">
        <f>H$148*Input!E$26*$E174*$AA174</f>
        <v>201.19968</v>
      </c>
      <c r="I174" s="156">
        <f>I$148*Input!F$26*$E174*$AA174</f>
        <v>244.89455999999996</v>
      </c>
      <c r="J174" s="156">
        <f>J$148*Input!G$26*$E174*$AA174</f>
        <v>0</v>
      </c>
      <c r="K174" s="156">
        <f>K$148*Input!H$26*$E174*$AA174</f>
        <v>0</v>
      </c>
      <c r="L174" s="156">
        <f>L$148*Input!I$26*$E174*$AA174</f>
        <v>0</v>
      </c>
      <c r="M174" s="156">
        <f>M$148*Input!J$26*$E174*$AA174</f>
        <v>0</v>
      </c>
      <c r="N174" s="156">
        <f>N$148*Input!K$26*$E174*$AA174</f>
        <v>0</v>
      </c>
      <c r="O174" s="156">
        <f>O$148*Input!L$26*$E174*$AA174</f>
        <v>0</v>
      </c>
      <c r="P174" s="156">
        <f>P$148*Input!M$26*$E174*$AA174</f>
        <v>0</v>
      </c>
      <c r="Q174" s="156">
        <f>Q$148*Input!N$26*$E174*$AA174</f>
        <v>0</v>
      </c>
      <c r="R174" s="156">
        <f>R$148*Input!O$26*$E174*$AA174</f>
        <v>0</v>
      </c>
      <c r="S174" s="156">
        <f>S$148*Input!P$26*$E174*$AA174</f>
        <v>0</v>
      </c>
      <c r="T174" s="156">
        <f>T$148*Input!Q$26*$E174*$AA174</f>
        <v>0</v>
      </c>
      <c r="U174" s="156">
        <f>U$148*Input!R$26*$E174*$AA174</f>
        <v>0</v>
      </c>
      <c r="V174" s="156">
        <f>V$148*Input!S$26*$E174*$AA174</f>
        <v>0</v>
      </c>
      <c r="W174" s="156">
        <f>W$148*Input!T$26*$E174*$AA174</f>
        <v>0</v>
      </c>
      <c r="X174" s="156">
        <f>X$148*Input!U$26*$E174*$AA174</f>
        <v>0</v>
      </c>
      <c r="Y174" s="156">
        <f>Y$148*Input!V$26*$E174*$AA174</f>
        <v>0</v>
      </c>
      <c r="Z174" s="156">
        <f>Z$148*Input!W$26*$E174*$AA174</f>
        <v>0</v>
      </c>
      <c r="AA174" s="188">
        <f t="shared" si="62"/>
        <v>1.1599999999999999</v>
      </c>
      <c r="AB174" s="3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  <c r="AU174" s="158"/>
      <c r="AV174" s="158"/>
      <c r="AW174" s="158"/>
      <c r="AX174" s="158"/>
      <c r="AY174" s="158"/>
      <c r="AZ174" s="158"/>
      <c r="BA174" s="159"/>
      <c r="BB174" s="159"/>
      <c r="BC174" s="159"/>
      <c r="BD174" s="159"/>
      <c r="BE174" s="159"/>
      <c r="BF174" s="158"/>
      <c r="BG174" s="158"/>
      <c r="BH174" s="158"/>
      <c r="BI174" s="158"/>
      <c r="BJ174" s="158"/>
      <c r="BK174" s="158"/>
      <c r="BL174" s="158"/>
      <c r="BM174" s="158"/>
      <c r="BN174" s="158"/>
      <c r="BO174" s="158"/>
      <c r="BP174" s="158"/>
      <c r="BQ174" s="158"/>
      <c r="BR174" s="158"/>
      <c r="BS174" s="158"/>
      <c r="BT174" s="158"/>
      <c r="BU174" s="158"/>
    </row>
    <row r="175" spans="1:73" x14ac:dyDescent="0.15">
      <c r="A175" s="1"/>
      <c r="B175" s="20"/>
      <c r="C175" s="2">
        <f t="shared" si="56"/>
        <v>24</v>
      </c>
      <c r="D175" s="2" t="s">
        <v>98</v>
      </c>
      <c r="E175" s="187">
        <f t="shared" si="63"/>
        <v>0.45551999999999998</v>
      </c>
      <c r="F175" s="156">
        <f t="shared" si="58"/>
        <v>446.09423999999996</v>
      </c>
      <c r="G175" s="156">
        <f>G$148*Input!D$26*$E175*$AA175</f>
        <v>0</v>
      </c>
      <c r="H175" s="156">
        <f>H$148*Input!E$26*$E175*$AA175</f>
        <v>201.19968</v>
      </c>
      <c r="I175" s="156">
        <f>I$148*Input!F$26*$E175*$AA175</f>
        <v>244.89455999999996</v>
      </c>
      <c r="J175" s="156">
        <f>J$148*Input!G$26*$E175*$AA175</f>
        <v>0</v>
      </c>
      <c r="K175" s="156">
        <f>K$148*Input!H$26*$E175*$AA175</f>
        <v>0</v>
      </c>
      <c r="L175" s="156">
        <f>L$148*Input!I$26*$E175*$AA175</f>
        <v>0</v>
      </c>
      <c r="M175" s="156">
        <f>M$148*Input!J$26*$E175*$AA175</f>
        <v>0</v>
      </c>
      <c r="N175" s="156">
        <f>N$148*Input!K$26*$E175*$AA175</f>
        <v>0</v>
      </c>
      <c r="O175" s="156">
        <f>O$148*Input!L$26*$E175*$AA175</f>
        <v>0</v>
      </c>
      <c r="P175" s="156">
        <f>P$148*Input!M$26*$E175*$AA175</f>
        <v>0</v>
      </c>
      <c r="Q175" s="156">
        <f>Q$148*Input!N$26*$E175*$AA175</f>
        <v>0</v>
      </c>
      <c r="R175" s="156">
        <f>R$148*Input!O$26*$E175*$AA175</f>
        <v>0</v>
      </c>
      <c r="S175" s="156">
        <f>S$148*Input!P$26*$E175*$AA175</f>
        <v>0</v>
      </c>
      <c r="T175" s="156">
        <f>T$148*Input!Q$26*$E175*$AA175</f>
        <v>0</v>
      </c>
      <c r="U175" s="156">
        <f>U$148*Input!R$26*$E175*$AA175</f>
        <v>0</v>
      </c>
      <c r="V175" s="156">
        <f>V$148*Input!S$26*$E175*$AA175</f>
        <v>0</v>
      </c>
      <c r="W175" s="156">
        <f>W$148*Input!T$26*$E175*$AA175</f>
        <v>0</v>
      </c>
      <c r="X175" s="156">
        <f>X$148*Input!U$26*$E175*$AA175</f>
        <v>0</v>
      </c>
      <c r="Y175" s="156">
        <f>Y$148*Input!V$26*$E175*$AA175</f>
        <v>0</v>
      </c>
      <c r="Z175" s="156">
        <f>Z$148*Input!W$26*$E175*$AA175</f>
        <v>0</v>
      </c>
      <c r="AA175" s="188">
        <f t="shared" si="62"/>
        <v>1.1599999999999999</v>
      </c>
      <c r="AB175" s="3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  <c r="AU175" s="158"/>
      <c r="AV175" s="158"/>
      <c r="AW175" s="158"/>
      <c r="AX175" s="158"/>
      <c r="AY175" s="158"/>
      <c r="AZ175" s="158"/>
      <c r="BA175" s="159"/>
      <c r="BB175" s="159"/>
      <c r="BC175" s="159"/>
      <c r="BD175" s="159"/>
      <c r="BE175" s="159"/>
      <c r="BF175" s="158"/>
      <c r="BG175" s="158"/>
      <c r="BH175" s="158"/>
      <c r="BI175" s="158"/>
      <c r="BJ175" s="158"/>
      <c r="BK175" s="158"/>
      <c r="BL175" s="158"/>
      <c r="BM175" s="158"/>
      <c r="BN175" s="158"/>
      <c r="BO175" s="158"/>
      <c r="BP175" s="158"/>
      <c r="BQ175" s="158"/>
      <c r="BR175" s="158"/>
      <c r="BS175" s="158"/>
      <c r="BT175" s="158"/>
      <c r="BU175" s="158"/>
    </row>
    <row r="176" spans="1:73" x14ac:dyDescent="0.15">
      <c r="A176" s="1"/>
      <c r="B176" s="20"/>
      <c r="C176" s="2">
        <f t="shared" si="56"/>
        <v>25</v>
      </c>
      <c r="D176" s="2" t="s">
        <v>98</v>
      </c>
      <c r="E176" s="187">
        <f t="shared" si="63"/>
        <v>0.45551999999999998</v>
      </c>
      <c r="F176" s="156">
        <f t="shared" si="58"/>
        <v>446.09423999999996</v>
      </c>
      <c r="G176" s="156">
        <f>G$148*Input!D$26*$E176*$AA176</f>
        <v>0</v>
      </c>
      <c r="H176" s="156">
        <f>H$148*Input!E$26*$E176*$AA176</f>
        <v>201.19968</v>
      </c>
      <c r="I176" s="156">
        <f>I$148*Input!F$26*$E176*$AA176</f>
        <v>244.89455999999996</v>
      </c>
      <c r="J176" s="156">
        <f>J$148*Input!G$26*$E176*$AA176</f>
        <v>0</v>
      </c>
      <c r="K176" s="156">
        <f>K$148*Input!H$26*$E176*$AA176</f>
        <v>0</v>
      </c>
      <c r="L176" s="156">
        <f>L$148*Input!I$26*$E176*$AA176</f>
        <v>0</v>
      </c>
      <c r="M176" s="156">
        <f>M$148*Input!J$26*$E176*$AA176</f>
        <v>0</v>
      </c>
      <c r="N176" s="156">
        <f>N$148*Input!K$26*$E176*$AA176</f>
        <v>0</v>
      </c>
      <c r="O176" s="156">
        <f>O$148*Input!L$26*$E176*$AA176</f>
        <v>0</v>
      </c>
      <c r="P176" s="156">
        <f>P$148*Input!M$26*$E176*$AA176</f>
        <v>0</v>
      </c>
      <c r="Q176" s="156">
        <f>Q$148*Input!N$26*$E176*$AA176</f>
        <v>0</v>
      </c>
      <c r="R176" s="156">
        <f>R$148*Input!O$26*$E176*$AA176</f>
        <v>0</v>
      </c>
      <c r="S176" s="156">
        <f>S$148*Input!P$26*$E176*$AA176</f>
        <v>0</v>
      </c>
      <c r="T176" s="156">
        <f>T$148*Input!Q$26*$E176*$AA176</f>
        <v>0</v>
      </c>
      <c r="U176" s="156">
        <f>U$148*Input!R$26*$E176*$AA176</f>
        <v>0</v>
      </c>
      <c r="V176" s="156">
        <f>V$148*Input!S$26*$E176*$AA176</f>
        <v>0</v>
      </c>
      <c r="W176" s="156">
        <f>W$148*Input!T$26*$E176*$AA176</f>
        <v>0</v>
      </c>
      <c r="X176" s="156">
        <f>X$148*Input!U$26*$E176*$AA176</f>
        <v>0</v>
      </c>
      <c r="Y176" s="156">
        <f>Y$148*Input!V$26*$E176*$AA176</f>
        <v>0</v>
      </c>
      <c r="Z176" s="156">
        <f>Z$148*Input!W$26*$E176*$AA176</f>
        <v>0</v>
      </c>
      <c r="AA176" s="188">
        <f t="shared" si="62"/>
        <v>1.1599999999999999</v>
      </c>
      <c r="AB176" s="3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  <c r="AU176" s="158"/>
      <c r="AV176" s="158"/>
      <c r="AW176" s="158"/>
      <c r="AX176" s="158"/>
      <c r="AY176" s="158"/>
      <c r="AZ176" s="158"/>
      <c r="BA176" s="159"/>
      <c r="BB176" s="159"/>
      <c r="BC176" s="159"/>
      <c r="BD176" s="159"/>
      <c r="BE176" s="159"/>
      <c r="BF176" s="158"/>
      <c r="BG176" s="158"/>
      <c r="BH176" s="158"/>
      <c r="BI176" s="158"/>
      <c r="BJ176" s="158"/>
      <c r="BK176" s="158"/>
      <c r="BL176" s="158"/>
      <c r="BM176" s="158"/>
      <c r="BN176" s="158"/>
      <c r="BO176" s="158"/>
      <c r="BP176" s="158"/>
      <c r="BQ176" s="158"/>
      <c r="BR176" s="158"/>
      <c r="BS176" s="158"/>
      <c r="BT176" s="158"/>
      <c r="BU176" s="158"/>
    </row>
    <row r="177" spans="1:73" x14ac:dyDescent="0.15">
      <c r="A177" s="1"/>
      <c r="B177" s="20"/>
      <c r="C177" s="2">
        <f t="shared" si="56"/>
        <v>26</v>
      </c>
      <c r="D177" s="2" t="s">
        <v>98</v>
      </c>
      <c r="E177" s="187">
        <f t="shared" si="63"/>
        <v>0.45551999999999998</v>
      </c>
      <c r="F177" s="156">
        <f t="shared" si="58"/>
        <v>446.09423999999996</v>
      </c>
      <c r="G177" s="156">
        <f>G$148*Input!D$26*$E177*$AA177</f>
        <v>0</v>
      </c>
      <c r="H177" s="156">
        <f>H$148*Input!E$26*$E177*$AA177</f>
        <v>201.19968</v>
      </c>
      <c r="I177" s="156">
        <f>I$148*Input!F$26*$E177*$AA177</f>
        <v>244.89455999999996</v>
      </c>
      <c r="J177" s="156">
        <f>J$148*Input!G$26*$E177*$AA177</f>
        <v>0</v>
      </c>
      <c r="K177" s="156">
        <f>K$148*Input!H$26*$E177*$AA177</f>
        <v>0</v>
      </c>
      <c r="L177" s="156">
        <f>L$148*Input!I$26*$E177*$AA177</f>
        <v>0</v>
      </c>
      <c r="M177" s="156">
        <f>M$148*Input!J$26*$E177*$AA177</f>
        <v>0</v>
      </c>
      <c r="N177" s="156">
        <f>N$148*Input!K$26*$E177*$AA177</f>
        <v>0</v>
      </c>
      <c r="O177" s="156">
        <f>O$148*Input!L$26*$E177*$AA177</f>
        <v>0</v>
      </c>
      <c r="P177" s="156">
        <f>P$148*Input!M$26*$E177*$AA177</f>
        <v>0</v>
      </c>
      <c r="Q177" s="156">
        <f>Q$148*Input!N$26*$E177*$AA177</f>
        <v>0</v>
      </c>
      <c r="R177" s="156">
        <f>R$148*Input!O$26*$E177*$AA177</f>
        <v>0</v>
      </c>
      <c r="S177" s="156">
        <f>S$148*Input!P$26*$E177*$AA177</f>
        <v>0</v>
      </c>
      <c r="T177" s="156">
        <f>T$148*Input!Q$26*$E177*$AA177</f>
        <v>0</v>
      </c>
      <c r="U177" s="156">
        <f>U$148*Input!R$26*$E177*$AA177</f>
        <v>0</v>
      </c>
      <c r="V177" s="156">
        <f>V$148*Input!S$26*$E177*$AA177</f>
        <v>0</v>
      </c>
      <c r="W177" s="156">
        <f>W$148*Input!T$26*$E177*$AA177</f>
        <v>0</v>
      </c>
      <c r="X177" s="156">
        <f>X$148*Input!U$26*$E177*$AA177</f>
        <v>0</v>
      </c>
      <c r="Y177" s="156">
        <f>Y$148*Input!V$26*$E177*$AA177</f>
        <v>0</v>
      </c>
      <c r="Z177" s="156">
        <f>Z$148*Input!W$26*$E177*$AA177</f>
        <v>0</v>
      </c>
      <c r="AA177" s="188">
        <f t="shared" si="62"/>
        <v>1.1599999999999999</v>
      </c>
      <c r="AB177" s="3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  <c r="AU177" s="158"/>
      <c r="AV177" s="158"/>
      <c r="AW177" s="158"/>
      <c r="AX177" s="158"/>
      <c r="AY177" s="158"/>
      <c r="AZ177" s="158"/>
      <c r="BA177" s="159"/>
      <c r="BB177" s="159"/>
      <c r="BC177" s="159"/>
      <c r="BD177" s="159"/>
      <c r="BE177" s="159"/>
      <c r="BF177" s="158"/>
      <c r="BG177" s="158"/>
      <c r="BH177" s="158"/>
      <c r="BI177" s="158"/>
      <c r="BJ177" s="158"/>
      <c r="BK177" s="158"/>
      <c r="BL177" s="158"/>
      <c r="BM177" s="158"/>
      <c r="BN177" s="158"/>
      <c r="BO177" s="158"/>
      <c r="BP177" s="158"/>
      <c r="BQ177" s="158"/>
      <c r="BR177" s="158"/>
      <c r="BS177" s="158"/>
      <c r="BT177" s="158"/>
      <c r="BU177" s="158"/>
    </row>
    <row r="178" spans="1:73" x14ac:dyDescent="0.15">
      <c r="A178" s="1"/>
      <c r="B178" s="20"/>
      <c r="C178" s="2">
        <f t="shared" si="56"/>
        <v>27</v>
      </c>
      <c r="D178" s="2" t="s">
        <v>98</v>
      </c>
      <c r="E178" s="187">
        <f t="shared" si="63"/>
        <v>0.45551999999999998</v>
      </c>
      <c r="F178" s="156">
        <f t="shared" si="58"/>
        <v>446.09423999999996</v>
      </c>
      <c r="G178" s="156">
        <f>G$148*Input!D$26*$E178*$AA178</f>
        <v>0</v>
      </c>
      <c r="H178" s="156">
        <f>H$148*Input!E$26*$E178*$AA178</f>
        <v>201.19968</v>
      </c>
      <c r="I178" s="156">
        <f>I$148*Input!F$26*$E178*$AA178</f>
        <v>244.89455999999996</v>
      </c>
      <c r="J178" s="156">
        <f>J$148*Input!G$26*$E178*$AA178</f>
        <v>0</v>
      </c>
      <c r="K178" s="156">
        <f>K$148*Input!H$26*$E178*$AA178</f>
        <v>0</v>
      </c>
      <c r="L178" s="156">
        <f>L$148*Input!I$26*$E178*$AA178</f>
        <v>0</v>
      </c>
      <c r="M178" s="156">
        <f>M$148*Input!J$26*$E178*$AA178</f>
        <v>0</v>
      </c>
      <c r="N178" s="156">
        <f>N$148*Input!K$26*$E178*$AA178</f>
        <v>0</v>
      </c>
      <c r="O178" s="156">
        <f>O$148*Input!L$26*$E178*$AA178</f>
        <v>0</v>
      </c>
      <c r="P178" s="156">
        <f>P$148*Input!M$26*$E178*$AA178</f>
        <v>0</v>
      </c>
      <c r="Q178" s="156">
        <f>Q$148*Input!N$26*$E178*$AA178</f>
        <v>0</v>
      </c>
      <c r="R178" s="156">
        <f>R$148*Input!O$26*$E178*$AA178</f>
        <v>0</v>
      </c>
      <c r="S178" s="156">
        <f>S$148*Input!P$26*$E178*$AA178</f>
        <v>0</v>
      </c>
      <c r="T178" s="156">
        <f>T$148*Input!Q$26*$E178*$AA178</f>
        <v>0</v>
      </c>
      <c r="U178" s="156">
        <f>U$148*Input!R$26*$E178*$AA178</f>
        <v>0</v>
      </c>
      <c r="V178" s="156">
        <f>V$148*Input!S$26*$E178*$AA178</f>
        <v>0</v>
      </c>
      <c r="W178" s="156">
        <f>W$148*Input!T$26*$E178*$AA178</f>
        <v>0</v>
      </c>
      <c r="X178" s="156">
        <f>X$148*Input!U$26*$E178*$AA178</f>
        <v>0</v>
      </c>
      <c r="Y178" s="156">
        <f>Y$148*Input!V$26*$E178*$AA178</f>
        <v>0</v>
      </c>
      <c r="Z178" s="156">
        <f>Z$148*Input!W$26*$E178*$AA178</f>
        <v>0</v>
      </c>
      <c r="AA178" s="188">
        <f t="shared" si="62"/>
        <v>1.1599999999999999</v>
      </c>
      <c r="AB178" s="3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  <c r="AU178" s="158"/>
      <c r="AV178" s="158"/>
      <c r="AW178" s="158"/>
      <c r="AX178" s="158"/>
      <c r="AY178" s="158"/>
      <c r="AZ178" s="158"/>
      <c r="BA178" s="159"/>
      <c r="BB178" s="159"/>
      <c r="BC178" s="159"/>
      <c r="BD178" s="159"/>
      <c r="BE178" s="159"/>
      <c r="BF178" s="158"/>
      <c r="BG178" s="158"/>
      <c r="BH178" s="158"/>
      <c r="BI178" s="158"/>
      <c r="BJ178" s="158"/>
      <c r="BK178" s="158"/>
      <c r="BL178" s="158"/>
      <c r="BM178" s="158"/>
      <c r="BN178" s="158"/>
      <c r="BO178" s="158"/>
      <c r="BP178" s="158"/>
      <c r="BQ178" s="158"/>
      <c r="BR178" s="158"/>
      <c r="BS178" s="158"/>
      <c r="BT178" s="158"/>
      <c r="BU178" s="158"/>
    </row>
    <row r="179" spans="1:73" x14ac:dyDescent="0.15">
      <c r="A179" s="1"/>
      <c r="B179" s="20"/>
      <c r="C179" s="2">
        <f t="shared" si="56"/>
        <v>28</v>
      </c>
      <c r="D179" s="2" t="s">
        <v>98</v>
      </c>
      <c r="E179" s="187">
        <f t="shared" si="63"/>
        <v>0.45551999999999998</v>
      </c>
      <c r="F179" s="156">
        <f t="shared" si="58"/>
        <v>446.09423999999996</v>
      </c>
      <c r="G179" s="156">
        <f>G$148*Input!D$26*$E179*$AA179</f>
        <v>0</v>
      </c>
      <c r="H179" s="156">
        <f>H$148*Input!E$26*$E179*$AA179</f>
        <v>201.19968</v>
      </c>
      <c r="I179" s="156">
        <f>I$148*Input!F$26*$E179*$AA179</f>
        <v>244.89455999999996</v>
      </c>
      <c r="J179" s="156">
        <f>J$148*Input!G$26*$E179*$AA179</f>
        <v>0</v>
      </c>
      <c r="K179" s="156">
        <f>K$148*Input!H$26*$E179*$AA179</f>
        <v>0</v>
      </c>
      <c r="L179" s="156">
        <f>L$148*Input!I$26*$E179*$AA179</f>
        <v>0</v>
      </c>
      <c r="M179" s="156">
        <f>M$148*Input!J$26*$E179*$AA179</f>
        <v>0</v>
      </c>
      <c r="N179" s="156">
        <f>N$148*Input!K$26*$E179*$AA179</f>
        <v>0</v>
      </c>
      <c r="O179" s="156">
        <f>O$148*Input!L$26*$E179*$AA179</f>
        <v>0</v>
      </c>
      <c r="P179" s="156">
        <f>P$148*Input!M$26*$E179*$AA179</f>
        <v>0</v>
      </c>
      <c r="Q179" s="156">
        <f>Q$148*Input!N$26*$E179*$AA179</f>
        <v>0</v>
      </c>
      <c r="R179" s="156">
        <f>R$148*Input!O$26*$E179*$AA179</f>
        <v>0</v>
      </c>
      <c r="S179" s="156">
        <f>S$148*Input!P$26*$E179*$AA179</f>
        <v>0</v>
      </c>
      <c r="T179" s="156">
        <f>T$148*Input!Q$26*$E179*$AA179</f>
        <v>0</v>
      </c>
      <c r="U179" s="156">
        <f>U$148*Input!R$26*$E179*$AA179</f>
        <v>0</v>
      </c>
      <c r="V179" s="156">
        <f>V$148*Input!S$26*$E179*$AA179</f>
        <v>0</v>
      </c>
      <c r="W179" s="156">
        <f>W$148*Input!T$26*$E179*$AA179</f>
        <v>0</v>
      </c>
      <c r="X179" s="156">
        <f>X$148*Input!U$26*$E179*$AA179</f>
        <v>0</v>
      </c>
      <c r="Y179" s="156">
        <f>Y$148*Input!V$26*$E179*$AA179</f>
        <v>0</v>
      </c>
      <c r="Z179" s="156">
        <f>Z$148*Input!W$26*$E179*$AA179</f>
        <v>0</v>
      </c>
      <c r="AA179" s="188">
        <f t="shared" si="62"/>
        <v>1.1599999999999999</v>
      </c>
      <c r="AB179" s="3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  <c r="AU179" s="158"/>
      <c r="AV179" s="158"/>
      <c r="AW179" s="158"/>
      <c r="AX179" s="158"/>
      <c r="AY179" s="158"/>
      <c r="AZ179" s="158"/>
      <c r="BA179" s="159"/>
      <c r="BB179" s="159"/>
      <c r="BC179" s="159"/>
      <c r="BD179" s="159"/>
      <c r="BE179" s="159"/>
      <c r="BF179" s="158"/>
      <c r="BG179" s="158"/>
      <c r="BH179" s="158"/>
      <c r="BI179" s="158"/>
      <c r="BJ179" s="158"/>
      <c r="BK179" s="158"/>
      <c r="BL179" s="158"/>
      <c r="BM179" s="158"/>
      <c r="BN179" s="158"/>
      <c r="BO179" s="158"/>
      <c r="BP179" s="158"/>
      <c r="BQ179" s="158"/>
      <c r="BR179" s="158"/>
      <c r="BS179" s="158"/>
      <c r="BT179" s="158"/>
      <c r="BU179" s="158"/>
    </row>
    <row r="180" spans="1:73" x14ac:dyDescent="0.15">
      <c r="A180" s="1"/>
      <c r="B180" s="20"/>
      <c r="C180" s="2">
        <f t="shared" si="56"/>
        <v>29</v>
      </c>
      <c r="D180" s="2" t="s">
        <v>98</v>
      </c>
      <c r="E180" s="187">
        <f t="shared" si="63"/>
        <v>0.45551999999999998</v>
      </c>
      <c r="F180" s="156">
        <f t="shared" si="58"/>
        <v>446.09423999999996</v>
      </c>
      <c r="G180" s="156">
        <f>G$148*Input!D$26*$E180*$AA180</f>
        <v>0</v>
      </c>
      <c r="H180" s="156">
        <f>H$148*Input!E$26*$E180*$AA180</f>
        <v>201.19968</v>
      </c>
      <c r="I180" s="156">
        <f>I$148*Input!F$26*$E180*$AA180</f>
        <v>244.89455999999996</v>
      </c>
      <c r="J180" s="156">
        <f>J$148*Input!G$26*$E180*$AA180</f>
        <v>0</v>
      </c>
      <c r="K180" s="156">
        <f>K$148*Input!H$26*$E180*$AA180</f>
        <v>0</v>
      </c>
      <c r="L180" s="156">
        <f>L$148*Input!I$26*$E180*$AA180</f>
        <v>0</v>
      </c>
      <c r="M180" s="156">
        <f>M$148*Input!J$26*$E180*$AA180</f>
        <v>0</v>
      </c>
      <c r="N180" s="156">
        <f>N$148*Input!K$26*$E180*$AA180</f>
        <v>0</v>
      </c>
      <c r="O180" s="156">
        <f>O$148*Input!L$26*$E180*$AA180</f>
        <v>0</v>
      </c>
      <c r="P180" s="156">
        <f>P$148*Input!M$26*$E180*$AA180</f>
        <v>0</v>
      </c>
      <c r="Q180" s="156">
        <f>Q$148*Input!N$26*$E180*$AA180</f>
        <v>0</v>
      </c>
      <c r="R180" s="156">
        <f>R$148*Input!O$26*$E180*$AA180</f>
        <v>0</v>
      </c>
      <c r="S180" s="156">
        <f>S$148*Input!P$26*$E180*$AA180</f>
        <v>0</v>
      </c>
      <c r="T180" s="156">
        <f>T$148*Input!Q$26*$E180*$AA180</f>
        <v>0</v>
      </c>
      <c r="U180" s="156">
        <f>U$148*Input!R$26*$E180*$AA180</f>
        <v>0</v>
      </c>
      <c r="V180" s="156">
        <f>V$148*Input!S$26*$E180*$AA180</f>
        <v>0</v>
      </c>
      <c r="W180" s="156">
        <f>W$148*Input!T$26*$E180*$AA180</f>
        <v>0</v>
      </c>
      <c r="X180" s="156">
        <f>X$148*Input!U$26*$E180*$AA180</f>
        <v>0</v>
      </c>
      <c r="Y180" s="156">
        <f>Y$148*Input!V$26*$E180*$AA180</f>
        <v>0</v>
      </c>
      <c r="Z180" s="156">
        <f>Z$148*Input!W$26*$E180*$AA180</f>
        <v>0</v>
      </c>
      <c r="AA180" s="188">
        <f t="shared" si="62"/>
        <v>1.1599999999999999</v>
      </c>
      <c r="AB180" s="3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  <c r="AU180" s="158"/>
      <c r="AV180" s="158"/>
      <c r="AW180" s="158"/>
      <c r="AX180" s="158"/>
      <c r="AY180" s="158"/>
      <c r="AZ180" s="158"/>
      <c r="BA180" s="159"/>
      <c r="BB180" s="159"/>
      <c r="BC180" s="159"/>
      <c r="BD180" s="159"/>
      <c r="BE180" s="159"/>
      <c r="BF180" s="158"/>
      <c r="BG180" s="158"/>
      <c r="BH180" s="158"/>
      <c r="BI180" s="158"/>
      <c r="BJ180" s="158"/>
      <c r="BK180" s="158"/>
      <c r="BL180" s="158"/>
      <c r="BM180" s="158"/>
      <c r="BN180" s="158"/>
      <c r="BO180" s="158"/>
      <c r="BP180" s="158"/>
      <c r="BQ180" s="158"/>
      <c r="BR180" s="158"/>
      <c r="BS180" s="158"/>
      <c r="BT180" s="158"/>
      <c r="BU180" s="158"/>
    </row>
    <row r="181" spans="1:73" x14ac:dyDescent="0.15">
      <c r="A181" s="1"/>
      <c r="B181" s="20" t="s">
        <v>189</v>
      </c>
      <c r="C181" s="2">
        <v>30</v>
      </c>
      <c r="D181" s="2" t="s">
        <v>98</v>
      </c>
      <c r="E181" s="187">
        <f>(Input!$G$17+Input!$G$18-2*Input!$G$19)/2*8.76/1000</f>
        <v>0.45551999999999998</v>
      </c>
      <c r="F181" s="156">
        <f t="shared" si="58"/>
        <v>446.09423999999996</v>
      </c>
      <c r="G181" s="156">
        <f>G$148*Input!D$26*$E181*$AA181</f>
        <v>0</v>
      </c>
      <c r="H181" s="156">
        <f>H$148*Input!E$26*$E181*$AA181</f>
        <v>201.19968</v>
      </c>
      <c r="I181" s="156">
        <f>I$148*Input!F$26*$E181*$AA181</f>
        <v>244.89455999999996</v>
      </c>
      <c r="J181" s="156">
        <f>J$148*Input!G$26*$E181*$AA181</f>
        <v>0</v>
      </c>
      <c r="K181" s="156">
        <f>K$148*Input!H$26*$E181*$AA181</f>
        <v>0</v>
      </c>
      <c r="L181" s="156">
        <f>L$148*Input!I$26*$E181*$AA181</f>
        <v>0</v>
      </c>
      <c r="M181" s="156">
        <f>M$148*Input!J$26*$E181*$AA181</f>
        <v>0</v>
      </c>
      <c r="N181" s="156">
        <f>N$148*Input!K$26*$E181*$AA181</f>
        <v>0</v>
      </c>
      <c r="O181" s="156">
        <f>O$148*Input!L$26*$E181*$AA181</f>
        <v>0</v>
      </c>
      <c r="P181" s="156">
        <f>P$148*Input!M$26*$E181*$AA181</f>
        <v>0</v>
      </c>
      <c r="Q181" s="156">
        <f>Q$148*Input!N$26*$E181*$AA181</f>
        <v>0</v>
      </c>
      <c r="R181" s="156">
        <f>R$148*Input!O$26*$E181*$AA181</f>
        <v>0</v>
      </c>
      <c r="S181" s="156">
        <f>S$148*Input!P$26*$E181*$AA181</f>
        <v>0</v>
      </c>
      <c r="T181" s="156">
        <f>T$148*Input!Q$26*$E181*$AA181</f>
        <v>0</v>
      </c>
      <c r="U181" s="156">
        <f>U$148*Input!R$26*$E181*$AA181</f>
        <v>0</v>
      </c>
      <c r="V181" s="156">
        <f>V$148*Input!S$26*$E181*$AA181</f>
        <v>0</v>
      </c>
      <c r="W181" s="156">
        <f>W$148*Input!T$26*$E181*$AA181</f>
        <v>0</v>
      </c>
      <c r="X181" s="156">
        <f>X$148*Input!U$26*$E181*$AA181</f>
        <v>0</v>
      </c>
      <c r="Y181" s="156">
        <f>Y$148*Input!V$26*$E181*$AA181</f>
        <v>0</v>
      </c>
      <c r="Z181" s="156">
        <f>Z$148*Input!W$26*$E181*$AA181</f>
        <v>0</v>
      </c>
      <c r="AA181" s="188">
        <f>(1+Input!$G$59)</f>
        <v>1.1599999999999999</v>
      </c>
      <c r="AB181" s="3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  <c r="AU181" s="158"/>
      <c r="AV181" s="158"/>
      <c r="AW181" s="158"/>
      <c r="AX181" s="158"/>
      <c r="AY181" s="158"/>
      <c r="AZ181" s="158"/>
      <c r="BA181" s="159"/>
      <c r="BB181" s="159"/>
      <c r="BC181" s="159"/>
      <c r="BD181" s="159"/>
      <c r="BE181" s="159"/>
      <c r="BF181" s="158"/>
      <c r="BG181" s="158"/>
      <c r="BH181" s="158"/>
      <c r="BI181" s="158"/>
      <c r="BJ181" s="158"/>
      <c r="BK181" s="158"/>
      <c r="BL181" s="158"/>
      <c r="BM181" s="158"/>
      <c r="BN181" s="158"/>
      <c r="BO181" s="158"/>
      <c r="BP181" s="158"/>
      <c r="BQ181" s="158"/>
      <c r="BR181" s="158"/>
      <c r="BS181" s="158"/>
      <c r="BT181" s="158"/>
      <c r="BU181" s="158"/>
    </row>
    <row r="182" spans="1:73" x14ac:dyDescent="0.15">
      <c r="A182" s="1"/>
      <c r="B182" s="20"/>
      <c r="C182" s="2"/>
      <c r="D182" s="2"/>
      <c r="E182" s="2"/>
      <c r="F182" s="1"/>
      <c r="G182" s="1"/>
      <c r="H182" s="2"/>
      <c r="I182" s="2"/>
      <c r="J182" s="2"/>
      <c r="K182" s="2"/>
      <c r="L182" s="2"/>
      <c r="M182" s="2"/>
      <c r="N182" s="2"/>
      <c r="O182" s="2"/>
      <c r="P182" s="135"/>
      <c r="Q182" s="2"/>
      <c r="R182" s="2"/>
      <c r="S182" s="2"/>
      <c r="T182" s="2"/>
      <c r="U182" s="2"/>
      <c r="V182" s="2"/>
      <c r="W182" s="1"/>
      <c r="X182" s="1"/>
      <c r="Y182" s="1"/>
      <c r="Z182" s="3"/>
      <c r="AA182" s="1"/>
      <c r="AB182" s="3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  <c r="AU182" s="158"/>
      <c r="AV182" s="158"/>
      <c r="AW182" s="158"/>
      <c r="AX182" s="158"/>
      <c r="AY182" s="158"/>
      <c r="AZ182" s="158"/>
      <c r="BA182" s="159"/>
      <c r="BB182" s="159"/>
      <c r="BC182" s="159"/>
      <c r="BD182" s="159"/>
      <c r="BE182" s="159"/>
      <c r="BF182" s="158"/>
      <c r="BG182" s="158"/>
      <c r="BH182" s="158"/>
      <c r="BI182" s="158"/>
      <c r="BJ182" s="158"/>
      <c r="BK182" s="158"/>
      <c r="BL182" s="158"/>
      <c r="BM182" s="158"/>
      <c r="BN182" s="158"/>
      <c r="BO182" s="158"/>
      <c r="BP182" s="158"/>
      <c r="BQ182" s="158"/>
      <c r="BR182" s="158"/>
      <c r="BS182" s="158"/>
      <c r="BT182" s="158"/>
      <c r="BU182" s="158"/>
    </row>
    <row r="183" spans="1:73" x14ac:dyDescent="0.15">
      <c r="A183" s="1"/>
      <c r="B183" s="1" t="s">
        <v>209</v>
      </c>
      <c r="C183" s="2"/>
      <c r="D183" s="2"/>
      <c r="E183" s="171" t="s">
        <v>97</v>
      </c>
      <c r="F183" s="153" t="s">
        <v>11</v>
      </c>
      <c r="G183" s="153"/>
      <c r="H183" s="2"/>
      <c r="I183" s="2"/>
      <c r="J183" s="2"/>
      <c r="K183" s="2"/>
      <c r="L183" s="2"/>
      <c r="M183" s="2"/>
      <c r="N183" s="2"/>
      <c r="O183" s="2"/>
      <c r="P183" s="135"/>
      <c r="Q183" s="2"/>
      <c r="R183" s="2"/>
      <c r="S183" s="2"/>
      <c r="T183" s="2"/>
      <c r="U183" s="2"/>
      <c r="V183" s="2"/>
      <c r="W183" s="1"/>
      <c r="X183" s="1"/>
      <c r="Y183" s="1"/>
      <c r="Z183" s="3"/>
      <c r="AA183" s="1"/>
      <c r="AB183" s="3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  <c r="AU183" s="158"/>
      <c r="AV183" s="158"/>
      <c r="AW183" s="158"/>
      <c r="AX183" s="158"/>
      <c r="AY183" s="158"/>
      <c r="AZ183" s="158"/>
      <c r="BA183" s="159"/>
      <c r="BB183" s="159"/>
      <c r="BC183" s="159"/>
      <c r="BD183" s="159"/>
      <c r="BE183" s="159"/>
      <c r="BF183" s="158"/>
      <c r="BG183" s="158"/>
      <c r="BH183" s="158"/>
      <c r="BI183" s="158"/>
      <c r="BJ183" s="158"/>
      <c r="BK183" s="158"/>
      <c r="BL183" s="158"/>
      <c r="BM183" s="158"/>
      <c r="BN183" s="158"/>
      <c r="BO183" s="158"/>
      <c r="BP183" s="158"/>
      <c r="BQ183" s="158"/>
      <c r="BR183" s="158"/>
      <c r="BS183" s="158"/>
      <c r="BT183" s="158"/>
      <c r="BU183" s="158"/>
    </row>
    <row r="184" spans="1:73" x14ac:dyDescent="0.15">
      <c r="A184" s="1"/>
      <c r="B184" s="20" t="s">
        <v>187</v>
      </c>
      <c r="C184" s="2">
        <v>0</v>
      </c>
      <c r="D184" s="2" t="s">
        <v>99</v>
      </c>
      <c r="E184" s="171">
        <f>Input!D12</f>
        <v>600</v>
      </c>
      <c r="F184" s="156">
        <f>SUM(G184:Z184)</f>
        <v>267.65654399999994</v>
      </c>
      <c r="G184" s="154">
        <f t="shared" ref="G184" si="64">$E184*G151/1000</f>
        <v>0</v>
      </c>
      <c r="H184" s="154">
        <f t="shared" ref="H184:K193" si="65">$E184*H151/1000</f>
        <v>120.719808</v>
      </c>
      <c r="I184" s="154">
        <f t="shared" si="65"/>
        <v>146.93673599999997</v>
      </c>
      <c r="J184" s="154">
        <f t="shared" si="65"/>
        <v>0</v>
      </c>
      <c r="K184" s="154">
        <f t="shared" si="65"/>
        <v>0</v>
      </c>
      <c r="L184" s="154">
        <f t="shared" ref="L184:Z184" si="66">$E184*L151/1000</f>
        <v>0</v>
      </c>
      <c r="M184" s="154">
        <f t="shared" si="66"/>
        <v>0</v>
      </c>
      <c r="N184" s="154">
        <f t="shared" si="66"/>
        <v>0</v>
      </c>
      <c r="O184" s="154">
        <f t="shared" si="66"/>
        <v>0</v>
      </c>
      <c r="P184" s="154">
        <f t="shared" si="66"/>
        <v>0</v>
      </c>
      <c r="Q184" s="154">
        <f t="shared" si="66"/>
        <v>0</v>
      </c>
      <c r="R184" s="154">
        <f t="shared" si="66"/>
        <v>0</v>
      </c>
      <c r="S184" s="154">
        <f t="shared" si="66"/>
        <v>0</v>
      </c>
      <c r="T184" s="154">
        <f t="shared" si="66"/>
        <v>0</v>
      </c>
      <c r="U184" s="154">
        <f t="shared" si="66"/>
        <v>0</v>
      </c>
      <c r="V184" s="154">
        <f t="shared" si="66"/>
        <v>0</v>
      </c>
      <c r="W184" s="154">
        <f t="shared" si="66"/>
        <v>0</v>
      </c>
      <c r="X184" s="154">
        <f t="shared" si="66"/>
        <v>0</v>
      </c>
      <c r="Y184" s="154">
        <f t="shared" si="66"/>
        <v>0</v>
      </c>
      <c r="Z184" s="154">
        <f t="shared" si="66"/>
        <v>0</v>
      </c>
      <c r="AA184" s="1"/>
      <c r="AB184" s="3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  <c r="AU184" s="158"/>
      <c r="AV184" s="158"/>
      <c r="AW184" s="158"/>
      <c r="AX184" s="158"/>
      <c r="AY184" s="158"/>
      <c r="AZ184" s="158"/>
      <c r="BA184" s="159"/>
      <c r="BB184" s="159"/>
      <c r="BC184" s="159"/>
      <c r="BD184" s="159"/>
      <c r="BE184" s="159"/>
      <c r="BF184" s="158"/>
      <c r="BG184" s="158"/>
      <c r="BH184" s="158"/>
      <c r="BI184" s="158"/>
      <c r="BJ184" s="158"/>
      <c r="BK184" s="158"/>
      <c r="BL184" s="158"/>
      <c r="BM184" s="158"/>
      <c r="BN184" s="158"/>
      <c r="BO184" s="158"/>
      <c r="BP184" s="158"/>
      <c r="BQ184" s="158"/>
      <c r="BR184" s="158"/>
      <c r="BS184" s="158"/>
      <c r="BT184" s="158"/>
      <c r="BU184" s="158"/>
    </row>
    <row r="185" spans="1:73" x14ac:dyDescent="0.15">
      <c r="A185" s="1"/>
      <c r="B185" s="20"/>
      <c r="C185" s="2">
        <f t="shared" ref="C185:C213" si="67">C184+1</f>
        <v>1</v>
      </c>
      <c r="D185" s="2" t="s">
        <v>99</v>
      </c>
      <c r="E185" s="175">
        <f t="shared" ref="E185:E193" si="68">(E$194-E$184)/10+E184</f>
        <v>605</v>
      </c>
      <c r="F185" s="156">
        <f t="shared" ref="F185:F214" si="69">SUM(G185:Z185)</f>
        <v>269.88701519999995</v>
      </c>
      <c r="G185" s="154">
        <f t="shared" ref="G185" si="70">$E185*G152/1000</f>
        <v>0</v>
      </c>
      <c r="H185" s="154">
        <f t="shared" si="65"/>
        <v>121.7258064</v>
      </c>
      <c r="I185" s="154">
        <f t="shared" si="65"/>
        <v>148.16120879999997</v>
      </c>
      <c r="J185" s="154">
        <f t="shared" si="65"/>
        <v>0</v>
      </c>
      <c r="K185" s="154">
        <f t="shared" si="65"/>
        <v>0</v>
      </c>
      <c r="L185" s="154">
        <f t="shared" ref="L185:Z185" si="71">$E185*L152/1000</f>
        <v>0</v>
      </c>
      <c r="M185" s="154">
        <f t="shared" si="71"/>
        <v>0</v>
      </c>
      <c r="N185" s="154">
        <f t="shared" si="71"/>
        <v>0</v>
      </c>
      <c r="O185" s="154">
        <f t="shared" si="71"/>
        <v>0</v>
      </c>
      <c r="P185" s="154">
        <f t="shared" si="71"/>
        <v>0</v>
      </c>
      <c r="Q185" s="154">
        <f t="shared" si="71"/>
        <v>0</v>
      </c>
      <c r="R185" s="154">
        <f t="shared" si="71"/>
        <v>0</v>
      </c>
      <c r="S185" s="154">
        <f t="shared" si="71"/>
        <v>0</v>
      </c>
      <c r="T185" s="154">
        <f t="shared" si="71"/>
        <v>0</v>
      </c>
      <c r="U185" s="154">
        <f t="shared" si="71"/>
        <v>0</v>
      </c>
      <c r="V185" s="154">
        <f t="shared" si="71"/>
        <v>0</v>
      </c>
      <c r="W185" s="154">
        <f t="shared" si="71"/>
        <v>0</v>
      </c>
      <c r="X185" s="154">
        <f t="shared" si="71"/>
        <v>0</v>
      </c>
      <c r="Y185" s="154">
        <f t="shared" si="71"/>
        <v>0</v>
      </c>
      <c r="Z185" s="154">
        <f t="shared" si="71"/>
        <v>0</v>
      </c>
      <c r="AA185" s="1"/>
      <c r="AB185" s="3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  <c r="AU185" s="158"/>
      <c r="AV185" s="158"/>
      <c r="AW185" s="158"/>
      <c r="AX185" s="158"/>
      <c r="AY185" s="158"/>
      <c r="AZ185" s="158"/>
      <c r="BA185" s="159"/>
      <c r="BB185" s="159"/>
      <c r="BC185" s="159"/>
      <c r="BD185" s="159"/>
      <c r="BE185" s="159"/>
      <c r="BF185" s="158"/>
      <c r="BG185" s="158"/>
      <c r="BH185" s="158"/>
      <c r="BI185" s="158"/>
      <c r="BJ185" s="158"/>
      <c r="BK185" s="158"/>
      <c r="BL185" s="158"/>
      <c r="BM185" s="158"/>
      <c r="BN185" s="158"/>
      <c r="BO185" s="158"/>
      <c r="BP185" s="158"/>
      <c r="BQ185" s="158"/>
      <c r="BR185" s="158"/>
      <c r="BS185" s="158"/>
      <c r="BT185" s="158"/>
      <c r="BU185" s="158"/>
    </row>
    <row r="186" spans="1:73" x14ac:dyDescent="0.15">
      <c r="A186" s="1"/>
      <c r="B186" s="20"/>
      <c r="C186" s="2">
        <f t="shared" si="67"/>
        <v>2</v>
      </c>
      <c r="D186" s="2" t="s">
        <v>99</v>
      </c>
      <c r="E186" s="175">
        <f t="shared" si="68"/>
        <v>610</v>
      </c>
      <c r="F186" s="156">
        <f t="shared" si="69"/>
        <v>272.11748639999996</v>
      </c>
      <c r="G186" s="154">
        <f t="shared" ref="G186" si="72">$E186*G153/1000</f>
        <v>0</v>
      </c>
      <c r="H186" s="154">
        <f t="shared" si="65"/>
        <v>122.73180479999999</v>
      </c>
      <c r="I186" s="154">
        <f t="shared" si="65"/>
        <v>149.38568159999997</v>
      </c>
      <c r="J186" s="154">
        <f t="shared" si="65"/>
        <v>0</v>
      </c>
      <c r="K186" s="154">
        <f t="shared" si="65"/>
        <v>0</v>
      </c>
      <c r="L186" s="154">
        <f t="shared" ref="L186:Z186" si="73">$E186*L153/1000</f>
        <v>0</v>
      </c>
      <c r="M186" s="154">
        <f t="shared" si="73"/>
        <v>0</v>
      </c>
      <c r="N186" s="154">
        <f t="shared" si="73"/>
        <v>0</v>
      </c>
      <c r="O186" s="154">
        <f t="shared" si="73"/>
        <v>0</v>
      </c>
      <c r="P186" s="154">
        <f t="shared" si="73"/>
        <v>0</v>
      </c>
      <c r="Q186" s="154">
        <f t="shared" si="73"/>
        <v>0</v>
      </c>
      <c r="R186" s="154">
        <f t="shared" si="73"/>
        <v>0</v>
      </c>
      <c r="S186" s="154">
        <f t="shared" si="73"/>
        <v>0</v>
      </c>
      <c r="T186" s="154">
        <f t="shared" si="73"/>
        <v>0</v>
      </c>
      <c r="U186" s="154">
        <f t="shared" si="73"/>
        <v>0</v>
      </c>
      <c r="V186" s="154">
        <f t="shared" si="73"/>
        <v>0</v>
      </c>
      <c r="W186" s="154">
        <f t="shared" si="73"/>
        <v>0</v>
      </c>
      <c r="X186" s="154">
        <f t="shared" si="73"/>
        <v>0</v>
      </c>
      <c r="Y186" s="154">
        <f t="shared" si="73"/>
        <v>0</v>
      </c>
      <c r="Z186" s="154">
        <f t="shared" si="73"/>
        <v>0</v>
      </c>
      <c r="AA186" s="1"/>
      <c r="AB186" s="3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  <c r="AU186" s="158"/>
      <c r="AV186" s="158"/>
      <c r="AW186" s="158"/>
      <c r="AX186" s="158"/>
      <c r="AY186" s="158"/>
      <c r="AZ186" s="158"/>
      <c r="BA186" s="159"/>
      <c r="BB186" s="159"/>
      <c r="BC186" s="159"/>
      <c r="BD186" s="159"/>
      <c r="BE186" s="159"/>
      <c r="BF186" s="158"/>
      <c r="BG186" s="158"/>
      <c r="BH186" s="158"/>
      <c r="BI186" s="158"/>
      <c r="BJ186" s="158"/>
      <c r="BK186" s="158"/>
      <c r="BL186" s="158"/>
      <c r="BM186" s="158"/>
      <c r="BN186" s="158"/>
      <c r="BO186" s="158"/>
      <c r="BP186" s="158"/>
      <c r="BQ186" s="158"/>
      <c r="BR186" s="158"/>
      <c r="BS186" s="158"/>
      <c r="BT186" s="158"/>
      <c r="BU186" s="158"/>
    </row>
    <row r="187" spans="1:73" x14ac:dyDescent="0.15">
      <c r="A187" s="1"/>
      <c r="B187" s="20"/>
      <c r="C187" s="2">
        <f t="shared" si="67"/>
        <v>3</v>
      </c>
      <c r="D187" s="2" t="s">
        <v>99</v>
      </c>
      <c r="E187" s="175">
        <f t="shared" si="68"/>
        <v>615</v>
      </c>
      <c r="F187" s="156">
        <f t="shared" si="69"/>
        <v>274.34795759999997</v>
      </c>
      <c r="G187" s="154">
        <f t="shared" ref="G187" si="74">$E187*G154/1000</f>
        <v>0</v>
      </c>
      <c r="H187" s="154">
        <f t="shared" si="65"/>
        <v>123.7378032</v>
      </c>
      <c r="I187" s="154">
        <f t="shared" si="65"/>
        <v>150.61015439999997</v>
      </c>
      <c r="J187" s="154">
        <f t="shared" si="65"/>
        <v>0</v>
      </c>
      <c r="K187" s="154">
        <f t="shared" si="65"/>
        <v>0</v>
      </c>
      <c r="L187" s="154">
        <f t="shared" ref="L187:Z187" si="75">$E187*L154/1000</f>
        <v>0</v>
      </c>
      <c r="M187" s="154">
        <f t="shared" si="75"/>
        <v>0</v>
      </c>
      <c r="N187" s="154">
        <f t="shared" si="75"/>
        <v>0</v>
      </c>
      <c r="O187" s="154">
        <f t="shared" si="75"/>
        <v>0</v>
      </c>
      <c r="P187" s="154">
        <f t="shared" si="75"/>
        <v>0</v>
      </c>
      <c r="Q187" s="154">
        <f t="shared" si="75"/>
        <v>0</v>
      </c>
      <c r="R187" s="154">
        <f t="shared" si="75"/>
        <v>0</v>
      </c>
      <c r="S187" s="154">
        <f t="shared" si="75"/>
        <v>0</v>
      </c>
      <c r="T187" s="154">
        <f t="shared" si="75"/>
        <v>0</v>
      </c>
      <c r="U187" s="154">
        <f t="shared" si="75"/>
        <v>0</v>
      </c>
      <c r="V187" s="154">
        <f t="shared" si="75"/>
        <v>0</v>
      </c>
      <c r="W187" s="154">
        <f t="shared" si="75"/>
        <v>0</v>
      </c>
      <c r="X187" s="154">
        <f t="shared" si="75"/>
        <v>0</v>
      </c>
      <c r="Y187" s="154">
        <f t="shared" si="75"/>
        <v>0</v>
      </c>
      <c r="Z187" s="154">
        <f t="shared" si="75"/>
        <v>0</v>
      </c>
      <c r="AA187" s="1"/>
      <c r="AB187" s="3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  <c r="AU187" s="158"/>
      <c r="AV187" s="158"/>
      <c r="AW187" s="158"/>
      <c r="AX187" s="158"/>
      <c r="AY187" s="158"/>
      <c r="AZ187" s="158"/>
      <c r="BA187" s="159"/>
      <c r="BB187" s="159"/>
      <c r="BC187" s="159"/>
      <c r="BD187" s="159"/>
      <c r="BE187" s="159"/>
      <c r="BF187" s="158"/>
      <c r="BG187" s="158"/>
      <c r="BH187" s="158"/>
      <c r="BI187" s="158"/>
      <c r="BJ187" s="158"/>
      <c r="BK187" s="158"/>
      <c r="BL187" s="158"/>
      <c r="BM187" s="158"/>
      <c r="BN187" s="158"/>
      <c r="BO187" s="158"/>
      <c r="BP187" s="158"/>
      <c r="BQ187" s="158"/>
      <c r="BR187" s="158"/>
      <c r="BS187" s="158"/>
      <c r="BT187" s="158"/>
      <c r="BU187" s="158"/>
    </row>
    <row r="188" spans="1:73" x14ac:dyDescent="0.15">
      <c r="A188" s="1"/>
      <c r="B188" s="20"/>
      <c r="C188" s="2">
        <f t="shared" si="67"/>
        <v>4</v>
      </c>
      <c r="D188" s="2" t="s">
        <v>99</v>
      </c>
      <c r="E188" s="175">
        <f t="shared" si="68"/>
        <v>620</v>
      </c>
      <c r="F188" s="156">
        <f t="shared" si="69"/>
        <v>276.57842879999998</v>
      </c>
      <c r="G188" s="154">
        <f t="shared" ref="G188" si="76">$E188*G155/1000</f>
        <v>0</v>
      </c>
      <c r="H188" s="154">
        <f t="shared" si="65"/>
        <v>124.74380160000001</v>
      </c>
      <c r="I188" s="154">
        <f t="shared" si="65"/>
        <v>151.83462719999997</v>
      </c>
      <c r="J188" s="154">
        <f t="shared" si="65"/>
        <v>0</v>
      </c>
      <c r="K188" s="154">
        <f t="shared" si="65"/>
        <v>0</v>
      </c>
      <c r="L188" s="154">
        <f t="shared" ref="L188:Z188" si="77">$E188*L155/1000</f>
        <v>0</v>
      </c>
      <c r="M188" s="154">
        <f t="shared" si="77"/>
        <v>0</v>
      </c>
      <c r="N188" s="154">
        <f t="shared" si="77"/>
        <v>0</v>
      </c>
      <c r="O188" s="154">
        <f t="shared" si="77"/>
        <v>0</v>
      </c>
      <c r="P188" s="154">
        <f t="shared" si="77"/>
        <v>0</v>
      </c>
      <c r="Q188" s="154">
        <f t="shared" si="77"/>
        <v>0</v>
      </c>
      <c r="R188" s="154">
        <f t="shared" si="77"/>
        <v>0</v>
      </c>
      <c r="S188" s="154">
        <f t="shared" si="77"/>
        <v>0</v>
      </c>
      <c r="T188" s="154">
        <f t="shared" si="77"/>
        <v>0</v>
      </c>
      <c r="U188" s="154">
        <f t="shared" si="77"/>
        <v>0</v>
      </c>
      <c r="V188" s="154">
        <f t="shared" si="77"/>
        <v>0</v>
      </c>
      <c r="W188" s="154">
        <f t="shared" si="77"/>
        <v>0</v>
      </c>
      <c r="X188" s="154">
        <f t="shared" si="77"/>
        <v>0</v>
      </c>
      <c r="Y188" s="154">
        <f t="shared" si="77"/>
        <v>0</v>
      </c>
      <c r="Z188" s="154">
        <f t="shared" si="77"/>
        <v>0</v>
      </c>
      <c r="AA188" s="1"/>
      <c r="AB188" s="3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  <c r="AU188" s="158"/>
      <c r="AV188" s="158"/>
      <c r="AW188" s="158"/>
      <c r="AX188" s="158"/>
      <c r="AY188" s="158"/>
      <c r="AZ188" s="158"/>
      <c r="BA188" s="159"/>
      <c r="BB188" s="159"/>
      <c r="BC188" s="159"/>
      <c r="BD188" s="159"/>
      <c r="BE188" s="159"/>
      <c r="BF188" s="158"/>
      <c r="BG188" s="158"/>
      <c r="BH188" s="158"/>
      <c r="BI188" s="158"/>
      <c r="BJ188" s="158"/>
      <c r="BK188" s="158"/>
      <c r="BL188" s="158"/>
      <c r="BM188" s="158"/>
      <c r="BN188" s="158"/>
      <c r="BO188" s="158"/>
      <c r="BP188" s="158"/>
      <c r="BQ188" s="158"/>
      <c r="BR188" s="158"/>
      <c r="BS188" s="158"/>
      <c r="BT188" s="158"/>
      <c r="BU188" s="158"/>
    </row>
    <row r="189" spans="1:73" x14ac:dyDescent="0.15">
      <c r="A189" s="1"/>
      <c r="B189" s="20"/>
      <c r="C189" s="2">
        <f t="shared" si="67"/>
        <v>5</v>
      </c>
      <c r="D189" s="2" t="s">
        <v>99</v>
      </c>
      <c r="E189" s="175">
        <f t="shared" si="68"/>
        <v>625</v>
      </c>
      <c r="F189" s="156">
        <f t="shared" si="69"/>
        <v>278.80889999999999</v>
      </c>
      <c r="G189" s="154">
        <f t="shared" ref="G189" si="78">$E189*G156/1000</f>
        <v>0</v>
      </c>
      <c r="H189" s="154">
        <f t="shared" si="65"/>
        <v>125.74980000000001</v>
      </c>
      <c r="I189" s="154">
        <f t="shared" si="65"/>
        <v>153.05909999999997</v>
      </c>
      <c r="J189" s="154">
        <f t="shared" si="65"/>
        <v>0</v>
      </c>
      <c r="K189" s="154">
        <f t="shared" si="65"/>
        <v>0</v>
      </c>
      <c r="L189" s="154">
        <f t="shared" ref="L189:Z189" si="79">$E189*L156/1000</f>
        <v>0</v>
      </c>
      <c r="M189" s="154">
        <f t="shared" si="79"/>
        <v>0</v>
      </c>
      <c r="N189" s="154">
        <f t="shared" si="79"/>
        <v>0</v>
      </c>
      <c r="O189" s="154">
        <f t="shared" si="79"/>
        <v>0</v>
      </c>
      <c r="P189" s="154">
        <f t="shared" si="79"/>
        <v>0</v>
      </c>
      <c r="Q189" s="154">
        <f t="shared" si="79"/>
        <v>0</v>
      </c>
      <c r="R189" s="154">
        <f t="shared" si="79"/>
        <v>0</v>
      </c>
      <c r="S189" s="154">
        <f t="shared" si="79"/>
        <v>0</v>
      </c>
      <c r="T189" s="154">
        <f t="shared" si="79"/>
        <v>0</v>
      </c>
      <c r="U189" s="154">
        <f t="shared" si="79"/>
        <v>0</v>
      </c>
      <c r="V189" s="154">
        <f t="shared" si="79"/>
        <v>0</v>
      </c>
      <c r="W189" s="154">
        <f t="shared" si="79"/>
        <v>0</v>
      </c>
      <c r="X189" s="154">
        <f t="shared" si="79"/>
        <v>0</v>
      </c>
      <c r="Y189" s="154">
        <f t="shared" si="79"/>
        <v>0</v>
      </c>
      <c r="Z189" s="154">
        <f t="shared" si="79"/>
        <v>0</v>
      </c>
      <c r="AA189" s="1"/>
      <c r="AB189" s="3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  <c r="AU189" s="158"/>
      <c r="AV189" s="158"/>
      <c r="AW189" s="158"/>
      <c r="AX189" s="158"/>
      <c r="AY189" s="158"/>
      <c r="AZ189" s="158"/>
      <c r="BA189" s="159"/>
      <c r="BB189" s="159"/>
      <c r="BC189" s="159"/>
      <c r="BD189" s="159"/>
      <c r="BE189" s="159"/>
      <c r="BF189" s="158"/>
      <c r="BG189" s="158"/>
      <c r="BH189" s="158"/>
      <c r="BI189" s="158"/>
      <c r="BJ189" s="158"/>
      <c r="BK189" s="158"/>
      <c r="BL189" s="158"/>
      <c r="BM189" s="158"/>
      <c r="BN189" s="158"/>
      <c r="BO189" s="158"/>
      <c r="BP189" s="158"/>
      <c r="BQ189" s="158"/>
      <c r="BR189" s="158"/>
      <c r="BS189" s="158"/>
      <c r="BT189" s="158"/>
      <c r="BU189" s="158"/>
    </row>
    <row r="190" spans="1:73" x14ac:dyDescent="0.15">
      <c r="A190" s="1"/>
      <c r="B190" s="20"/>
      <c r="C190" s="2">
        <f t="shared" si="67"/>
        <v>6</v>
      </c>
      <c r="D190" s="2" t="s">
        <v>99</v>
      </c>
      <c r="E190" s="175">
        <f t="shared" si="68"/>
        <v>630</v>
      </c>
      <c r="F190" s="156">
        <f t="shared" si="69"/>
        <v>281.03937120000001</v>
      </c>
      <c r="G190" s="154">
        <f t="shared" ref="G190" si="80">$E190*G157/1000</f>
        <v>0</v>
      </c>
      <c r="H190" s="154">
        <f t="shared" si="65"/>
        <v>126.7557984</v>
      </c>
      <c r="I190" s="154">
        <f t="shared" si="65"/>
        <v>154.28357279999997</v>
      </c>
      <c r="J190" s="154">
        <f t="shared" si="65"/>
        <v>0</v>
      </c>
      <c r="K190" s="154">
        <f t="shared" si="65"/>
        <v>0</v>
      </c>
      <c r="L190" s="154">
        <f t="shared" ref="L190:Z190" si="81">$E190*L157/1000</f>
        <v>0</v>
      </c>
      <c r="M190" s="154">
        <f t="shared" si="81"/>
        <v>0</v>
      </c>
      <c r="N190" s="154">
        <f t="shared" si="81"/>
        <v>0</v>
      </c>
      <c r="O190" s="154">
        <f t="shared" si="81"/>
        <v>0</v>
      </c>
      <c r="P190" s="154">
        <f t="shared" si="81"/>
        <v>0</v>
      </c>
      <c r="Q190" s="154">
        <f t="shared" si="81"/>
        <v>0</v>
      </c>
      <c r="R190" s="154">
        <f t="shared" si="81"/>
        <v>0</v>
      </c>
      <c r="S190" s="154">
        <f t="shared" si="81"/>
        <v>0</v>
      </c>
      <c r="T190" s="154">
        <f t="shared" si="81"/>
        <v>0</v>
      </c>
      <c r="U190" s="154">
        <f t="shared" si="81"/>
        <v>0</v>
      </c>
      <c r="V190" s="154">
        <f t="shared" si="81"/>
        <v>0</v>
      </c>
      <c r="W190" s="154">
        <f t="shared" si="81"/>
        <v>0</v>
      </c>
      <c r="X190" s="154">
        <f t="shared" si="81"/>
        <v>0</v>
      </c>
      <c r="Y190" s="154">
        <f t="shared" si="81"/>
        <v>0</v>
      </c>
      <c r="Z190" s="154">
        <f t="shared" si="81"/>
        <v>0</v>
      </c>
      <c r="AA190" s="1"/>
      <c r="AB190" s="3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  <c r="AU190" s="158"/>
      <c r="AV190" s="158"/>
      <c r="AW190" s="158"/>
      <c r="AX190" s="158"/>
      <c r="AY190" s="158"/>
      <c r="AZ190" s="158"/>
      <c r="BA190" s="159"/>
      <c r="BB190" s="159"/>
      <c r="BC190" s="159"/>
      <c r="BD190" s="159"/>
      <c r="BE190" s="159"/>
      <c r="BF190" s="158"/>
      <c r="BG190" s="158"/>
      <c r="BH190" s="158"/>
      <c r="BI190" s="158"/>
      <c r="BJ190" s="158"/>
      <c r="BK190" s="158"/>
      <c r="BL190" s="158"/>
      <c r="BM190" s="158"/>
      <c r="BN190" s="158"/>
      <c r="BO190" s="158"/>
      <c r="BP190" s="158"/>
      <c r="BQ190" s="158"/>
      <c r="BR190" s="158"/>
      <c r="BS190" s="158"/>
      <c r="BT190" s="158"/>
      <c r="BU190" s="158"/>
    </row>
    <row r="191" spans="1:73" x14ac:dyDescent="0.15">
      <c r="A191" s="1"/>
      <c r="B191" s="20"/>
      <c r="C191" s="2">
        <f t="shared" si="67"/>
        <v>7</v>
      </c>
      <c r="D191" s="2" t="s">
        <v>99</v>
      </c>
      <c r="E191" s="175">
        <f t="shared" si="68"/>
        <v>635</v>
      </c>
      <c r="F191" s="156">
        <f t="shared" si="69"/>
        <v>283.26984239999996</v>
      </c>
      <c r="G191" s="154">
        <f t="shared" ref="G191" si="82">$E191*G158/1000</f>
        <v>0</v>
      </c>
      <c r="H191" s="154">
        <f t="shared" si="65"/>
        <v>127.7617968</v>
      </c>
      <c r="I191" s="154">
        <f t="shared" si="65"/>
        <v>155.50804559999997</v>
      </c>
      <c r="J191" s="154">
        <f t="shared" si="65"/>
        <v>0</v>
      </c>
      <c r="K191" s="154">
        <f t="shared" si="65"/>
        <v>0</v>
      </c>
      <c r="L191" s="154">
        <f t="shared" ref="L191:Z191" si="83">$E191*L158/1000</f>
        <v>0</v>
      </c>
      <c r="M191" s="154">
        <f t="shared" si="83"/>
        <v>0</v>
      </c>
      <c r="N191" s="154">
        <f t="shared" si="83"/>
        <v>0</v>
      </c>
      <c r="O191" s="154">
        <f t="shared" si="83"/>
        <v>0</v>
      </c>
      <c r="P191" s="154">
        <f t="shared" si="83"/>
        <v>0</v>
      </c>
      <c r="Q191" s="154">
        <f t="shared" si="83"/>
        <v>0</v>
      </c>
      <c r="R191" s="154">
        <f t="shared" si="83"/>
        <v>0</v>
      </c>
      <c r="S191" s="154">
        <f t="shared" si="83"/>
        <v>0</v>
      </c>
      <c r="T191" s="154">
        <f t="shared" si="83"/>
        <v>0</v>
      </c>
      <c r="U191" s="154">
        <f t="shared" si="83"/>
        <v>0</v>
      </c>
      <c r="V191" s="154">
        <f t="shared" si="83"/>
        <v>0</v>
      </c>
      <c r="W191" s="154">
        <f t="shared" si="83"/>
        <v>0</v>
      </c>
      <c r="X191" s="154">
        <f t="shared" si="83"/>
        <v>0</v>
      </c>
      <c r="Y191" s="154">
        <f t="shared" si="83"/>
        <v>0</v>
      </c>
      <c r="Z191" s="154">
        <f t="shared" si="83"/>
        <v>0</v>
      </c>
      <c r="AA191" s="1"/>
      <c r="AB191" s="3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  <c r="AU191" s="158"/>
      <c r="AV191" s="158"/>
      <c r="AW191" s="158"/>
      <c r="AX191" s="158"/>
      <c r="AY191" s="158"/>
      <c r="AZ191" s="158"/>
      <c r="BA191" s="159"/>
      <c r="BB191" s="159"/>
      <c r="BC191" s="159"/>
      <c r="BD191" s="159"/>
      <c r="BE191" s="159"/>
      <c r="BF191" s="158"/>
      <c r="BG191" s="158"/>
      <c r="BH191" s="158"/>
      <c r="BI191" s="158"/>
      <c r="BJ191" s="158"/>
      <c r="BK191" s="158"/>
      <c r="BL191" s="158"/>
      <c r="BM191" s="158"/>
      <c r="BN191" s="158"/>
      <c r="BO191" s="158"/>
      <c r="BP191" s="158"/>
      <c r="BQ191" s="158"/>
      <c r="BR191" s="158"/>
      <c r="BS191" s="158"/>
      <c r="BT191" s="158"/>
      <c r="BU191" s="158"/>
    </row>
    <row r="192" spans="1:73" x14ac:dyDescent="0.15">
      <c r="A192" s="1"/>
      <c r="B192" s="20"/>
      <c r="C192" s="2">
        <f t="shared" si="67"/>
        <v>8</v>
      </c>
      <c r="D192" s="2" t="s">
        <v>99</v>
      </c>
      <c r="E192" s="175">
        <f t="shared" si="68"/>
        <v>640</v>
      </c>
      <c r="F192" s="156">
        <f t="shared" si="69"/>
        <v>285.50031359999997</v>
      </c>
      <c r="G192" s="154">
        <f t="shared" ref="G192" si="84">$E192*G159/1000</f>
        <v>0</v>
      </c>
      <c r="H192" s="154">
        <f t="shared" si="65"/>
        <v>128.76779519999999</v>
      </c>
      <c r="I192" s="154">
        <f t="shared" si="65"/>
        <v>156.73251839999998</v>
      </c>
      <c r="J192" s="154">
        <f t="shared" si="65"/>
        <v>0</v>
      </c>
      <c r="K192" s="154">
        <f t="shared" si="65"/>
        <v>0</v>
      </c>
      <c r="L192" s="154">
        <f t="shared" ref="L192:Z192" si="85">$E192*L159/1000</f>
        <v>0</v>
      </c>
      <c r="M192" s="154">
        <f t="shared" si="85"/>
        <v>0</v>
      </c>
      <c r="N192" s="154">
        <f t="shared" si="85"/>
        <v>0</v>
      </c>
      <c r="O192" s="154">
        <f t="shared" si="85"/>
        <v>0</v>
      </c>
      <c r="P192" s="154">
        <f t="shared" si="85"/>
        <v>0</v>
      </c>
      <c r="Q192" s="154">
        <f t="shared" si="85"/>
        <v>0</v>
      </c>
      <c r="R192" s="154">
        <f t="shared" si="85"/>
        <v>0</v>
      </c>
      <c r="S192" s="154">
        <f t="shared" si="85"/>
        <v>0</v>
      </c>
      <c r="T192" s="154">
        <f t="shared" si="85"/>
        <v>0</v>
      </c>
      <c r="U192" s="154">
        <f t="shared" si="85"/>
        <v>0</v>
      </c>
      <c r="V192" s="154">
        <f t="shared" si="85"/>
        <v>0</v>
      </c>
      <c r="W192" s="154">
        <f t="shared" si="85"/>
        <v>0</v>
      </c>
      <c r="X192" s="154">
        <f t="shared" si="85"/>
        <v>0</v>
      </c>
      <c r="Y192" s="154">
        <f t="shared" si="85"/>
        <v>0</v>
      </c>
      <c r="Z192" s="154">
        <f t="shared" si="85"/>
        <v>0</v>
      </c>
      <c r="AA192" s="1"/>
      <c r="AB192" s="3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  <c r="AU192" s="158"/>
      <c r="AV192" s="158"/>
      <c r="AW192" s="158"/>
      <c r="AX192" s="158"/>
      <c r="AY192" s="158"/>
      <c r="AZ192" s="158"/>
      <c r="BA192" s="159"/>
      <c r="BB192" s="159"/>
      <c r="BC192" s="159"/>
      <c r="BD192" s="159"/>
      <c r="BE192" s="159"/>
      <c r="BF192" s="158"/>
      <c r="BG192" s="158"/>
      <c r="BH192" s="158"/>
      <c r="BI192" s="158"/>
      <c r="BJ192" s="158"/>
      <c r="BK192" s="158"/>
      <c r="BL192" s="158"/>
      <c r="BM192" s="158"/>
      <c r="BN192" s="158"/>
      <c r="BO192" s="158"/>
      <c r="BP192" s="158"/>
      <c r="BQ192" s="158"/>
      <c r="BR192" s="158"/>
      <c r="BS192" s="158"/>
      <c r="BT192" s="158"/>
      <c r="BU192" s="158"/>
    </row>
    <row r="193" spans="1:73" x14ac:dyDescent="0.15">
      <c r="A193" s="1"/>
      <c r="B193" s="20"/>
      <c r="C193" s="2">
        <f t="shared" si="67"/>
        <v>9</v>
      </c>
      <c r="D193" s="2" t="s">
        <v>99</v>
      </c>
      <c r="E193" s="175">
        <f t="shared" si="68"/>
        <v>645</v>
      </c>
      <c r="F193" s="156">
        <f t="shared" si="69"/>
        <v>287.73078479999992</v>
      </c>
      <c r="G193" s="154">
        <f t="shared" ref="G193" si="86">$E193*G160/1000</f>
        <v>0</v>
      </c>
      <c r="H193" s="154">
        <f t="shared" si="65"/>
        <v>129.7737936</v>
      </c>
      <c r="I193" s="154">
        <f t="shared" si="65"/>
        <v>157.95699119999995</v>
      </c>
      <c r="J193" s="154">
        <f t="shared" si="65"/>
        <v>0</v>
      </c>
      <c r="K193" s="154">
        <f t="shared" si="65"/>
        <v>0</v>
      </c>
      <c r="L193" s="154">
        <f t="shared" ref="L193:Z193" si="87">$E193*L160/1000</f>
        <v>0</v>
      </c>
      <c r="M193" s="154">
        <f t="shared" si="87"/>
        <v>0</v>
      </c>
      <c r="N193" s="154">
        <f t="shared" si="87"/>
        <v>0</v>
      </c>
      <c r="O193" s="154">
        <f t="shared" si="87"/>
        <v>0</v>
      </c>
      <c r="P193" s="154">
        <f t="shared" si="87"/>
        <v>0</v>
      </c>
      <c r="Q193" s="154">
        <f t="shared" si="87"/>
        <v>0</v>
      </c>
      <c r="R193" s="154">
        <f t="shared" si="87"/>
        <v>0</v>
      </c>
      <c r="S193" s="154">
        <f t="shared" si="87"/>
        <v>0</v>
      </c>
      <c r="T193" s="154">
        <f t="shared" si="87"/>
        <v>0</v>
      </c>
      <c r="U193" s="154">
        <f t="shared" si="87"/>
        <v>0</v>
      </c>
      <c r="V193" s="154">
        <f t="shared" si="87"/>
        <v>0</v>
      </c>
      <c r="W193" s="154">
        <f t="shared" si="87"/>
        <v>0</v>
      </c>
      <c r="X193" s="154">
        <f t="shared" si="87"/>
        <v>0</v>
      </c>
      <c r="Y193" s="154">
        <f t="shared" si="87"/>
        <v>0</v>
      </c>
      <c r="Z193" s="154">
        <f t="shared" si="87"/>
        <v>0</v>
      </c>
      <c r="AA193" s="1"/>
      <c r="AB193" s="3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  <c r="AU193" s="158"/>
      <c r="AV193" s="158"/>
      <c r="AW193" s="158"/>
      <c r="AX193" s="158"/>
      <c r="AY193" s="158"/>
      <c r="AZ193" s="158"/>
      <c r="BA193" s="159"/>
      <c r="BB193" s="159"/>
      <c r="BC193" s="159"/>
      <c r="BD193" s="159"/>
      <c r="BE193" s="159"/>
      <c r="BF193" s="158"/>
      <c r="BG193" s="158"/>
      <c r="BH193" s="158"/>
      <c r="BI193" s="158"/>
      <c r="BJ193" s="158"/>
      <c r="BK193" s="158"/>
      <c r="BL193" s="158"/>
      <c r="BM193" s="158"/>
      <c r="BN193" s="158"/>
      <c r="BO193" s="158"/>
      <c r="BP193" s="158"/>
      <c r="BQ193" s="158"/>
      <c r="BR193" s="158"/>
      <c r="BS193" s="158"/>
      <c r="BT193" s="158"/>
      <c r="BU193" s="158"/>
    </row>
    <row r="194" spans="1:73" x14ac:dyDescent="0.15">
      <c r="A194" s="1"/>
      <c r="B194" s="20" t="s">
        <v>186</v>
      </c>
      <c r="C194" s="2">
        <v>10</v>
      </c>
      <c r="D194" s="2" t="s">
        <v>99</v>
      </c>
      <c r="E194" s="171">
        <f>Input!E12</f>
        <v>650</v>
      </c>
      <c r="F194" s="156">
        <f t="shared" si="69"/>
        <v>289.96125599999999</v>
      </c>
      <c r="G194" s="154">
        <f t="shared" ref="G194" si="88">$E194*G161/1000</f>
        <v>0</v>
      </c>
      <c r="H194" s="154">
        <f t="shared" ref="H194:K203" si="89">$E194*H161/1000</f>
        <v>130.77979200000001</v>
      </c>
      <c r="I194" s="154">
        <f t="shared" si="89"/>
        <v>159.18146399999998</v>
      </c>
      <c r="J194" s="154">
        <f t="shared" si="89"/>
        <v>0</v>
      </c>
      <c r="K194" s="154">
        <f t="shared" si="89"/>
        <v>0</v>
      </c>
      <c r="L194" s="154">
        <f t="shared" ref="L194:Z194" si="90">$E194*L161/1000</f>
        <v>0</v>
      </c>
      <c r="M194" s="154">
        <f t="shared" si="90"/>
        <v>0</v>
      </c>
      <c r="N194" s="154">
        <f t="shared" si="90"/>
        <v>0</v>
      </c>
      <c r="O194" s="154">
        <f t="shared" si="90"/>
        <v>0</v>
      </c>
      <c r="P194" s="154">
        <f t="shared" si="90"/>
        <v>0</v>
      </c>
      <c r="Q194" s="154">
        <f t="shared" si="90"/>
        <v>0</v>
      </c>
      <c r="R194" s="154">
        <f t="shared" si="90"/>
        <v>0</v>
      </c>
      <c r="S194" s="154">
        <f t="shared" si="90"/>
        <v>0</v>
      </c>
      <c r="T194" s="154">
        <f t="shared" si="90"/>
        <v>0</v>
      </c>
      <c r="U194" s="154">
        <f t="shared" si="90"/>
        <v>0</v>
      </c>
      <c r="V194" s="154">
        <f t="shared" si="90"/>
        <v>0</v>
      </c>
      <c r="W194" s="154">
        <f t="shared" si="90"/>
        <v>0</v>
      </c>
      <c r="X194" s="154">
        <f t="shared" si="90"/>
        <v>0</v>
      </c>
      <c r="Y194" s="154">
        <f t="shared" si="90"/>
        <v>0</v>
      </c>
      <c r="Z194" s="154">
        <f t="shared" si="90"/>
        <v>0</v>
      </c>
      <c r="AA194" s="1"/>
      <c r="AB194" s="3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  <c r="AU194" s="158"/>
      <c r="AV194" s="158"/>
      <c r="AW194" s="158"/>
      <c r="AX194" s="158"/>
      <c r="AY194" s="158"/>
      <c r="AZ194" s="158"/>
      <c r="BA194" s="159"/>
      <c r="BB194" s="159"/>
      <c r="BC194" s="159"/>
      <c r="BD194" s="159"/>
      <c r="BE194" s="159"/>
      <c r="BF194" s="158"/>
      <c r="BG194" s="158"/>
      <c r="BH194" s="158"/>
      <c r="BI194" s="158"/>
      <c r="BJ194" s="158"/>
      <c r="BK194" s="158"/>
      <c r="BL194" s="158"/>
      <c r="BM194" s="158"/>
      <c r="BN194" s="158"/>
      <c r="BO194" s="158"/>
      <c r="BP194" s="158"/>
      <c r="BQ194" s="158"/>
      <c r="BR194" s="158"/>
      <c r="BS194" s="158"/>
      <c r="BT194" s="158"/>
      <c r="BU194" s="158"/>
    </row>
    <row r="195" spans="1:73" x14ac:dyDescent="0.15">
      <c r="A195" s="1"/>
      <c r="B195" s="20"/>
      <c r="C195" s="2">
        <f t="shared" si="67"/>
        <v>11</v>
      </c>
      <c r="D195" s="2" t="s">
        <v>99</v>
      </c>
      <c r="E195" s="175">
        <f t="shared" ref="E195:E203" si="91">(E$204-E$194)/10+E194</f>
        <v>650</v>
      </c>
      <c r="F195" s="156">
        <f t="shared" si="69"/>
        <v>289.96125599999999</v>
      </c>
      <c r="G195" s="154">
        <f t="shared" ref="G195" si="92">$E195*G162/1000</f>
        <v>0</v>
      </c>
      <c r="H195" s="154">
        <f t="shared" si="89"/>
        <v>130.77979200000001</v>
      </c>
      <c r="I195" s="154">
        <f t="shared" si="89"/>
        <v>159.18146399999998</v>
      </c>
      <c r="J195" s="154">
        <f t="shared" si="89"/>
        <v>0</v>
      </c>
      <c r="K195" s="154">
        <f t="shared" si="89"/>
        <v>0</v>
      </c>
      <c r="L195" s="154">
        <f t="shared" ref="L195:Z195" si="93">$E195*L162/1000</f>
        <v>0</v>
      </c>
      <c r="M195" s="154">
        <f t="shared" si="93"/>
        <v>0</v>
      </c>
      <c r="N195" s="154">
        <f t="shared" si="93"/>
        <v>0</v>
      </c>
      <c r="O195" s="154">
        <f t="shared" si="93"/>
        <v>0</v>
      </c>
      <c r="P195" s="154">
        <f t="shared" si="93"/>
        <v>0</v>
      </c>
      <c r="Q195" s="154">
        <f t="shared" si="93"/>
        <v>0</v>
      </c>
      <c r="R195" s="154">
        <f t="shared" si="93"/>
        <v>0</v>
      </c>
      <c r="S195" s="154">
        <f t="shared" si="93"/>
        <v>0</v>
      </c>
      <c r="T195" s="154">
        <f t="shared" si="93"/>
        <v>0</v>
      </c>
      <c r="U195" s="154">
        <f t="shared" si="93"/>
        <v>0</v>
      </c>
      <c r="V195" s="154">
        <f t="shared" si="93"/>
        <v>0</v>
      </c>
      <c r="W195" s="154">
        <f t="shared" si="93"/>
        <v>0</v>
      </c>
      <c r="X195" s="154">
        <f t="shared" si="93"/>
        <v>0</v>
      </c>
      <c r="Y195" s="154">
        <f t="shared" si="93"/>
        <v>0</v>
      </c>
      <c r="Z195" s="154">
        <f t="shared" si="93"/>
        <v>0</v>
      </c>
      <c r="AA195" s="1"/>
      <c r="AB195" s="3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  <c r="AU195" s="158"/>
      <c r="AV195" s="158"/>
      <c r="AW195" s="158"/>
      <c r="AX195" s="158"/>
      <c r="AY195" s="158"/>
      <c r="AZ195" s="158"/>
      <c r="BA195" s="159"/>
      <c r="BB195" s="159"/>
      <c r="BC195" s="159"/>
      <c r="BD195" s="159"/>
      <c r="BE195" s="159"/>
      <c r="BF195" s="158"/>
      <c r="BG195" s="158"/>
      <c r="BH195" s="158"/>
      <c r="BI195" s="158"/>
      <c r="BJ195" s="158"/>
      <c r="BK195" s="158"/>
      <c r="BL195" s="158"/>
      <c r="BM195" s="158"/>
      <c r="BN195" s="158"/>
      <c r="BO195" s="158"/>
      <c r="BP195" s="158"/>
      <c r="BQ195" s="158"/>
      <c r="BR195" s="158"/>
      <c r="BS195" s="158"/>
      <c r="BT195" s="158"/>
      <c r="BU195" s="158"/>
    </row>
    <row r="196" spans="1:73" x14ac:dyDescent="0.15">
      <c r="A196" s="1"/>
      <c r="B196" s="20"/>
      <c r="C196" s="2">
        <f t="shared" si="67"/>
        <v>12</v>
      </c>
      <c r="D196" s="2" t="s">
        <v>99</v>
      </c>
      <c r="E196" s="175">
        <f t="shared" si="91"/>
        <v>650</v>
      </c>
      <c r="F196" s="156">
        <f t="shared" si="69"/>
        <v>289.96125599999999</v>
      </c>
      <c r="G196" s="154">
        <f t="shared" ref="G196" si="94">$E196*G163/1000</f>
        <v>0</v>
      </c>
      <c r="H196" s="154">
        <f t="shared" si="89"/>
        <v>130.77979200000001</v>
      </c>
      <c r="I196" s="154">
        <f t="shared" si="89"/>
        <v>159.18146399999998</v>
      </c>
      <c r="J196" s="154">
        <f t="shared" si="89"/>
        <v>0</v>
      </c>
      <c r="K196" s="154">
        <f t="shared" si="89"/>
        <v>0</v>
      </c>
      <c r="L196" s="154">
        <f t="shared" ref="L196:Z196" si="95">$E196*L163/1000</f>
        <v>0</v>
      </c>
      <c r="M196" s="154">
        <f t="shared" si="95"/>
        <v>0</v>
      </c>
      <c r="N196" s="154">
        <f t="shared" si="95"/>
        <v>0</v>
      </c>
      <c r="O196" s="154">
        <f t="shared" si="95"/>
        <v>0</v>
      </c>
      <c r="P196" s="154">
        <f t="shared" si="95"/>
        <v>0</v>
      </c>
      <c r="Q196" s="154">
        <f t="shared" si="95"/>
        <v>0</v>
      </c>
      <c r="R196" s="154">
        <f t="shared" si="95"/>
        <v>0</v>
      </c>
      <c r="S196" s="154">
        <f t="shared" si="95"/>
        <v>0</v>
      </c>
      <c r="T196" s="154">
        <f t="shared" si="95"/>
        <v>0</v>
      </c>
      <c r="U196" s="154">
        <f t="shared" si="95"/>
        <v>0</v>
      </c>
      <c r="V196" s="154">
        <f t="shared" si="95"/>
        <v>0</v>
      </c>
      <c r="W196" s="154">
        <f t="shared" si="95"/>
        <v>0</v>
      </c>
      <c r="X196" s="154">
        <f t="shared" si="95"/>
        <v>0</v>
      </c>
      <c r="Y196" s="154">
        <f t="shared" si="95"/>
        <v>0</v>
      </c>
      <c r="Z196" s="154">
        <f t="shared" si="95"/>
        <v>0</v>
      </c>
      <c r="AA196" s="1"/>
      <c r="AB196" s="3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  <c r="AU196" s="158"/>
      <c r="AV196" s="158"/>
      <c r="AW196" s="158"/>
      <c r="AX196" s="158"/>
      <c r="AY196" s="158"/>
      <c r="AZ196" s="158"/>
      <c r="BA196" s="159"/>
      <c r="BB196" s="159"/>
      <c r="BC196" s="159"/>
      <c r="BD196" s="159"/>
      <c r="BE196" s="159"/>
      <c r="BF196" s="158"/>
      <c r="BG196" s="158"/>
      <c r="BH196" s="158"/>
      <c r="BI196" s="158"/>
      <c r="BJ196" s="158"/>
      <c r="BK196" s="158"/>
      <c r="BL196" s="158"/>
      <c r="BM196" s="158"/>
      <c r="BN196" s="158"/>
      <c r="BO196" s="158"/>
      <c r="BP196" s="158"/>
      <c r="BQ196" s="158"/>
      <c r="BR196" s="158"/>
      <c r="BS196" s="158"/>
      <c r="BT196" s="158"/>
      <c r="BU196" s="158"/>
    </row>
    <row r="197" spans="1:73" x14ac:dyDescent="0.15">
      <c r="A197" s="1"/>
      <c r="B197" s="20"/>
      <c r="C197" s="2">
        <f t="shared" si="67"/>
        <v>13</v>
      </c>
      <c r="D197" s="2" t="s">
        <v>99</v>
      </c>
      <c r="E197" s="175">
        <f t="shared" si="91"/>
        <v>650</v>
      </c>
      <c r="F197" s="156">
        <f t="shared" si="69"/>
        <v>289.96125599999999</v>
      </c>
      <c r="G197" s="154">
        <f t="shared" ref="G197" si="96">$E197*G164/1000</f>
        <v>0</v>
      </c>
      <c r="H197" s="154">
        <f t="shared" si="89"/>
        <v>130.77979200000001</v>
      </c>
      <c r="I197" s="154">
        <f t="shared" si="89"/>
        <v>159.18146399999998</v>
      </c>
      <c r="J197" s="154">
        <f t="shared" si="89"/>
        <v>0</v>
      </c>
      <c r="K197" s="154">
        <f t="shared" si="89"/>
        <v>0</v>
      </c>
      <c r="L197" s="154">
        <f t="shared" ref="L197:Z197" si="97">$E197*L164/1000</f>
        <v>0</v>
      </c>
      <c r="M197" s="154">
        <f t="shared" si="97"/>
        <v>0</v>
      </c>
      <c r="N197" s="154">
        <f t="shared" si="97"/>
        <v>0</v>
      </c>
      <c r="O197" s="154">
        <f t="shared" si="97"/>
        <v>0</v>
      </c>
      <c r="P197" s="154">
        <f t="shared" si="97"/>
        <v>0</v>
      </c>
      <c r="Q197" s="154">
        <f t="shared" si="97"/>
        <v>0</v>
      </c>
      <c r="R197" s="154">
        <f t="shared" si="97"/>
        <v>0</v>
      </c>
      <c r="S197" s="154">
        <f t="shared" si="97"/>
        <v>0</v>
      </c>
      <c r="T197" s="154">
        <f t="shared" si="97"/>
        <v>0</v>
      </c>
      <c r="U197" s="154">
        <f t="shared" si="97"/>
        <v>0</v>
      </c>
      <c r="V197" s="154">
        <f t="shared" si="97"/>
        <v>0</v>
      </c>
      <c r="W197" s="154">
        <f t="shared" si="97"/>
        <v>0</v>
      </c>
      <c r="X197" s="154">
        <f t="shared" si="97"/>
        <v>0</v>
      </c>
      <c r="Y197" s="154">
        <f t="shared" si="97"/>
        <v>0</v>
      </c>
      <c r="Z197" s="154">
        <f t="shared" si="97"/>
        <v>0</v>
      </c>
      <c r="AA197" s="1"/>
      <c r="AB197" s="3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  <c r="AU197" s="158"/>
      <c r="AV197" s="158"/>
      <c r="AW197" s="158"/>
      <c r="AX197" s="158"/>
      <c r="AY197" s="158"/>
      <c r="AZ197" s="158"/>
      <c r="BA197" s="159"/>
      <c r="BB197" s="159"/>
      <c r="BC197" s="159"/>
      <c r="BD197" s="159"/>
      <c r="BE197" s="159"/>
      <c r="BF197" s="158"/>
      <c r="BG197" s="158"/>
      <c r="BH197" s="158"/>
      <c r="BI197" s="158"/>
      <c r="BJ197" s="158"/>
      <c r="BK197" s="158"/>
      <c r="BL197" s="158"/>
      <c r="BM197" s="158"/>
      <c r="BN197" s="158"/>
      <c r="BO197" s="158"/>
      <c r="BP197" s="158"/>
      <c r="BQ197" s="158"/>
      <c r="BR197" s="158"/>
      <c r="BS197" s="158"/>
      <c r="BT197" s="158"/>
      <c r="BU197" s="158"/>
    </row>
    <row r="198" spans="1:73" x14ac:dyDescent="0.15">
      <c r="A198" s="1"/>
      <c r="B198" s="20"/>
      <c r="C198" s="2">
        <f t="shared" si="67"/>
        <v>14</v>
      </c>
      <c r="D198" s="2" t="s">
        <v>99</v>
      </c>
      <c r="E198" s="175">
        <f t="shared" si="91"/>
        <v>650</v>
      </c>
      <c r="F198" s="156">
        <f t="shared" si="69"/>
        <v>289.96125599999999</v>
      </c>
      <c r="G198" s="154">
        <f t="shared" ref="G198" si="98">$E198*G165/1000</f>
        <v>0</v>
      </c>
      <c r="H198" s="154">
        <f t="shared" si="89"/>
        <v>130.77979200000001</v>
      </c>
      <c r="I198" s="154">
        <f t="shared" si="89"/>
        <v>159.18146399999998</v>
      </c>
      <c r="J198" s="154">
        <f t="shared" si="89"/>
        <v>0</v>
      </c>
      <c r="K198" s="154">
        <f t="shared" si="89"/>
        <v>0</v>
      </c>
      <c r="L198" s="154">
        <f t="shared" ref="L198:Z198" si="99">$E198*L165/1000</f>
        <v>0</v>
      </c>
      <c r="M198" s="154">
        <f t="shared" si="99"/>
        <v>0</v>
      </c>
      <c r="N198" s="154">
        <f t="shared" si="99"/>
        <v>0</v>
      </c>
      <c r="O198" s="154">
        <f t="shared" si="99"/>
        <v>0</v>
      </c>
      <c r="P198" s="154">
        <f t="shared" si="99"/>
        <v>0</v>
      </c>
      <c r="Q198" s="154">
        <f t="shared" si="99"/>
        <v>0</v>
      </c>
      <c r="R198" s="154">
        <f t="shared" si="99"/>
        <v>0</v>
      </c>
      <c r="S198" s="154">
        <f t="shared" si="99"/>
        <v>0</v>
      </c>
      <c r="T198" s="154">
        <f t="shared" si="99"/>
        <v>0</v>
      </c>
      <c r="U198" s="154">
        <f t="shared" si="99"/>
        <v>0</v>
      </c>
      <c r="V198" s="154">
        <f t="shared" si="99"/>
        <v>0</v>
      </c>
      <c r="W198" s="154">
        <f t="shared" si="99"/>
        <v>0</v>
      </c>
      <c r="X198" s="154">
        <f t="shared" si="99"/>
        <v>0</v>
      </c>
      <c r="Y198" s="154">
        <f t="shared" si="99"/>
        <v>0</v>
      </c>
      <c r="Z198" s="154">
        <f t="shared" si="99"/>
        <v>0</v>
      </c>
      <c r="AA198" s="1"/>
      <c r="AB198" s="3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  <c r="AU198" s="158"/>
      <c r="AV198" s="158"/>
      <c r="AW198" s="158"/>
      <c r="AX198" s="158"/>
      <c r="AY198" s="158"/>
      <c r="AZ198" s="158"/>
      <c r="BA198" s="159"/>
      <c r="BB198" s="159"/>
      <c r="BC198" s="159"/>
      <c r="BD198" s="159"/>
      <c r="BE198" s="159"/>
      <c r="BF198" s="158"/>
      <c r="BG198" s="158"/>
      <c r="BH198" s="158"/>
      <c r="BI198" s="158"/>
      <c r="BJ198" s="158"/>
      <c r="BK198" s="158"/>
      <c r="BL198" s="158"/>
      <c r="BM198" s="158"/>
      <c r="BN198" s="158"/>
      <c r="BO198" s="158"/>
      <c r="BP198" s="158"/>
      <c r="BQ198" s="158"/>
      <c r="BR198" s="158"/>
      <c r="BS198" s="158"/>
      <c r="BT198" s="158"/>
      <c r="BU198" s="158"/>
    </row>
    <row r="199" spans="1:73" x14ac:dyDescent="0.15">
      <c r="A199" s="1"/>
      <c r="B199" s="20"/>
      <c r="C199" s="2">
        <f t="shared" si="67"/>
        <v>15</v>
      </c>
      <c r="D199" s="2" t="s">
        <v>99</v>
      </c>
      <c r="E199" s="175">
        <f t="shared" si="91"/>
        <v>650</v>
      </c>
      <c r="F199" s="156">
        <f t="shared" si="69"/>
        <v>289.96125599999999</v>
      </c>
      <c r="G199" s="154">
        <f t="shared" ref="G199" si="100">$E199*G166/1000</f>
        <v>0</v>
      </c>
      <c r="H199" s="154">
        <f t="shared" si="89"/>
        <v>130.77979200000001</v>
      </c>
      <c r="I199" s="154">
        <f t="shared" si="89"/>
        <v>159.18146399999998</v>
      </c>
      <c r="J199" s="154">
        <f t="shared" si="89"/>
        <v>0</v>
      </c>
      <c r="K199" s="154">
        <f t="shared" si="89"/>
        <v>0</v>
      </c>
      <c r="L199" s="154">
        <f t="shared" ref="L199:Z199" si="101">$E199*L166/1000</f>
        <v>0</v>
      </c>
      <c r="M199" s="154">
        <f t="shared" si="101"/>
        <v>0</v>
      </c>
      <c r="N199" s="154">
        <f t="shared" si="101"/>
        <v>0</v>
      </c>
      <c r="O199" s="154">
        <f t="shared" si="101"/>
        <v>0</v>
      </c>
      <c r="P199" s="154">
        <f t="shared" si="101"/>
        <v>0</v>
      </c>
      <c r="Q199" s="154">
        <f t="shared" si="101"/>
        <v>0</v>
      </c>
      <c r="R199" s="154">
        <f t="shared" si="101"/>
        <v>0</v>
      </c>
      <c r="S199" s="154">
        <f t="shared" si="101"/>
        <v>0</v>
      </c>
      <c r="T199" s="154">
        <f t="shared" si="101"/>
        <v>0</v>
      </c>
      <c r="U199" s="154">
        <f t="shared" si="101"/>
        <v>0</v>
      </c>
      <c r="V199" s="154">
        <f t="shared" si="101"/>
        <v>0</v>
      </c>
      <c r="W199" s="154">
        <f t="shared" si="101"/>
        <v>0</v>
      </c>
      <c r="X199" s="154">
        <f t="shared" si="101"/>
        <v>0</v>
      </c>
      <c r="Y199" s="154">
        <f t="shared" si="101"/>
        <v>0</v>
      </c>
      <c r="Z199" s="154">
        <f t="shared" si="101"/>
        <v>0</v>
      </c>
      <c r="AA199" s="1"/>
      <c r="AB199" s="3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  <c r="AU199" s="158"/>
      <c r="AV199" s="158"/>
      <c r="AW199" s="158"/>
      <c r="AX199" s="158"/>
      <c r="AY199" s="158"/>
      <c r="AZ199" s="158"/>
      <c r="BA199" s="159"/>
      <c r="BB199" s="159"/>
      <c r="BC199" s="159"/>
      <c r="BD199" s="159"/>
      <c r="BE199" s="159"/>
      <c r="BF199" s="158"/>
      <c r="BG199" s="158"/>
      <c r="BH199" s="158"/>
      <c r="BI199" s="158"/>
      <c r="BJ199" s="158"/>
      <c r="BK199" s="158"/>
      <c r="BL199" s="158"/>
      <c r="BM199" s="158"/>
      <c r="BN199" s="158"/>
      <c r="BO199" s="158"/>
      <c r="BP199" s="158"/>
      <c r="BQ199" s="158"/>
      <c r="BR199" s="158"/>
      <c r="BS199" s="158"/>
      <c r="BT199" s="158"/>
      <c r="BU199" s="158"/>
    </row>
    <row r="200" spans="1:73" x14ac:dyDescent="0.15">
      <c r="A200" s="1"/>
      <c r="B200" s="20"/>
      <c r="C200" s="2">
        <f t="shared" si="67"/>
        <v>16</v>
      </c>
      <c r="D200" s="2" t="s">
        <v>99</v>
      </c>
      <c r="E200" s="175">
        <f t="shared" si="91"/>
        <v>650</v>
      </c>
      <c r="F200" s="156">
        <f t="shared" si="69"/>
        <v>289.96125599999999</v>
      </c>
      <c r="G200" s="154">
        <f t="shared" ref="G200" si="102">$E200*G167/1000</f>
        <v>0</v>
      </c>
      <c r="H200" s="154">
        <f t="shared" si="89"/>
        <v>130.77979200000001</v>
      </c>
      <c r="I200" s="154">
        <f t="shared" si="89"/>
        <v>159.18146399999998</v>
      </c>
      <c r="J200" s="154">
        <f t="shared" si="89"/>
        <v>0</v>
      </c>
      <c r="K200" s="154">
        <f t="shared" si="89"/>
        <v>0</v>
      </c>
      <c r="L200" s="154">
        <f t="shared" ref="L200:Z200" si="103">$E200*L167/1000</f>
        <v>0</v>
      </c>
      <c r="M200" s="154">
        <f t="shared" si="103"/>
        <v>0</v>
      </c>
      <c r="N200" s="154">
        <f t="shared" si="103"/>
        <v>0</v>
      </c>
      <c r="O200" s="154">
        <f t="shared" si="103"/>
        <v>0</v>
      </c>
      <c r="P200" s="154">
        <f t="shared" si="103"/>
        <v>0</v>
      </c>
      <c r="Q200" s="154">
        <f t="shared" si="103"/>
        <v>0</v>
      </c>
      <c r="R200" s="154">
        <f t="shared" si="103"/>
        <v>0</v>
      </c>
      <c r="S200" s="154">
        <f t="shared" si="103"/>
        <v>0</v>
      </c>
      <c r="T200" s="154">
        <f t="shared" si="103"/>
        <v>0</v>
      </c>
      <c r="U200" s="154">
        <f t="shared" si="103"/>
        <v>0</v>
      </c>
      <c r="V200" s="154">
        <f t="shared" si="103"/>
        <v>0</v>
      </c>
      <c r="W200" s="154">
        <f t="shared" si="103"/>
        <v>0</v>
      </c>
      <c r="X200" s="154">
        <f t="shared" si="103"/>
        <v>0</v>
      </c>
      <c r="Y200" s="154">
        <f t="shared" si="103"/>
        <v>0</v>
      </c>
      <c r="Z200" s="154">
        <f t="shared" si="103"/>
        <v>0</v>
      </c>
      <c r="AA200" s="1"/>
      <c r="AB200" s="3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  <c r="AU200" s="158"/>
      <c r="AV200" s="158"/>
      <c r="AW200" s="158"/>
      <c r="AX200" s="158"/>
      <c r="AY200" s="158"/>
      <c r="AZ200" s="158"/>
      <c r="BA200" s="159"/>
      <c r="BB200" s="159"/>
      <c r="BC200" s="159"/>
      <c r="BD200" s="159"/>
      <c r="BE200" s="159"/>
      <c r="BF200" s="158"/>
      <c r="BG200" s="158"/>
      <c r="BH200" s="158"/>
      <c r="BI200" s="158"/>
      <c r="BJ200" s="158"/>
      <c r="BK200" s="158"/>
      <c r="BL200" s="158"/>
      <c r="BM200" s="158"/>
      <c r="BN200" s="158"/>
      <c r="BO200" s="158"/>
      <c r="BP200" s="158"/>
      <c r="BQ200" s="158"/>
      <c r="BR200" s="158"/>
      <c r="BS200" s="158"/>
      <c r="BT200" s="158"/>
      <c r="BU200" s="158"/>
    </row>
    <row r="201" spans="1:73" x14ac:dyDescent="0.15">
      <c r="A201" s="1"/>
      <c r="B201" s="20"/>
      <c r="C201" s="2">
        <f t="shared" si="67"/>
        <v>17</v>
      </c>
      <c r="D201" s="2" t="s">
        <v>99</v>
      </c>
      <c r="E201" s="175">
        <f t="shared" si="91"/>
        <v>650</v>
      </c>
      <c r="F201" s="156">
        <f t="shared" si="69"/>
        <v>289.96125599999999</v>
      </c>
      <c r="G201" s="154">
        <f t="shared" ref="G201" si="104">$E201*G168/1000</f>
        <v>0</v>
      </c>
      <c r="H201" s="154">
        <f t="shared" si="89"/>
        <v>130.77979200000001</v>
      </c>
      <c r="I201" s="154">
        <f t="shared" si="89"/>
        <v>159.18146399999998</v>
      </c>
      <c r="J201" s="154">
        <f t="shared" si="89"/>
        <v>0</v>
      </c>
      <c r="K201" s="154">
        <f t="shared" si="89"/>
        <v>0</v>
      </c>
      <c r="L201" s="154">
        <f t="shared" ref="L201:Z201" si="105">$E201*L168/1000</f>
        <v>0</v>
      </c>
      <c r="M201" s="154">
        <f t="shared" si="105"/>
        <v>0</v>
      </c>
      <c r="N201" s="154">
        <f t="shared" si="105"/>
        <v>0</v>
      </c>
      <c r="O201" s="154">
        <f t="shared" si="105"/>
        <v>0</v>
      </c>
      <c r="P201" s="154">
        <f t="shared" si="105"/>
        <v>0</v>
      </c>
      <c r="Q201" s="154">
        <f t="shared" si="105"/>
        <v>0</v>
      </c>
      <c r="R201" s="154">
        <f t="shared" si="105"/>
        <v>0</v>
      </c>
      <c r="S201" s="154">
        <f t="shared" si="105"/>
        <v>0</v>
      </c>
      <c r="T201" s="154">
        <f t="shared" si="105"/>
        <v>0</v>
      </c>
      <c r="U201" s="154">
        <f t="shared" si="105"/>
        <v>0</v>
      </c>
      <c r="V201" s="154">
        <f t="shared" si="105"/>
        <v>0</v>
      </c>
      <c r="W201" s="154">
        <f t="shared" si="105"/>
        <v>0</v>
      </c>
      <c r="X201" s="154">
        <f t="shared" si="105"/>
        <v>0</v>
      </c>
      <c r="Y201" s="154">
        <f t="shared" si="105"/>
        <v>0</v>
      </c>
      <c r="Z201" s="154">
        <f t="shared" si="105"/>
        <v>0</v>
      </c>
      <c r="AA201" s="1"/>
      <c r="AB201" s="3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  <c r="AU201" s="158"/>
      <c r="AV201" s="158"/>
      <c r="AW201" s="158"/>
      <c r="AX201" s="158"/>
      <c r="AY201" s="158"/>
      <c r="AZ201" s="158"/>
      <c r="BA201" s="159"/>
      <c r="BB201" s="159"/>
      <c r="BC201" s="159"/>
      <c r="BD201" s="159"/>
      <c r="BE201" s="159"/>
      <c r="BF201" s="158"/>
      <c r="BG201" s="158"/>
      <c r="BH201" s="158"/>
      <c r="BI201" s="158"/>
      <c r="BJ201" s="158"/>
      <c r="BK201" s="158"/>
      <c r="BL201" s="158"/>
      <c r="BM201" s="158"/>
      <c r="BN201" s="158"/>
      <c r="BO201" s="158"/>
      <c r="BP201" s="158"/>
      <c r="BQ201" s="158"/>
      <c r="BR201" s="158"/>
      <c r="BS201" s="158"/>
      <c r="BT201" s="158"/>
      <c r="BU201" s="158"/>
    </row>
    <row r="202" spans="1:73" x14ac:dyDescent="0.15">
      <c r="A202" s="1"/>
      <c r="B202" s="20"/>
      <c r="C202" s="2">
        <f t="shared" si="67"/>
        <v>18</v>
      </c>
      <c r="D202" s="2" t="s">
        <v>99</v>
      </c>
      <c r="E202" s="175">
        <f t="shared" si="91"/>
        <v>650</v>
      </c>
      <c r="F202" s="156">
        <f t="shared" si="69"/>
        <v>289.96125599999999</v>
      </c>
      <c r="G202" s="154">
        <f t="shared" ref="G202" si="106">$E202*G169/1000</f>
        <v>0</v>
      </c>
      <c r="H202" s="154">
        <f t="shared" si="89"/>
        <v>130.77979200000001</v>
      </c>
      <c r="I202" s="154">
        <f t="shared" si="89"/>
        <v>159.18146399999998</v>
      </c>
      <c r="J202" s="154">
        <f t="shared" si="89"/>
        <v>0</v>
      </c>
      <c r="K202" s="154">
        <f t="shared" si="89"/>
        <v>0</v>
      </c>
      <c r="L202" s="154">
        <f t="shared" ref="L202:Z202" si="107">$E202*L169/1000</f>
        <v>0</v>
      </c>
      <c r="M202" s="154">
        <f t="shared" si="107"/>
        <v>0</v>
      </c>
      <c r="N202" s="154">
        <f t="shared" si="107"/>
        <v>0</v>
      </c>
      <c r="O202" s="154">
        <f t="shared" si="107"/>
        <v>0</v>
      </c>
      <c r="P202" s="154">
        <f t="shared" si="107"/>
        <v>0</v>
      </c>
      <c r="Q202" s="154">
        <f t="shared" si="107"/>
        <v>0</v>
      </c>
      <c r="R202" s="154">
        <f t="shared" si="107"/>
        <v>0</v>
      </c>
      <c r="S202" s="154">
        <f t="shared" si="107"/>
        <v>0</v>
      </c>
      <c r="T202" s="154">
        <f t="shared" si="107"/>
        <v>0</v>
      </c>
      <c r="U202" s="154">
        <f t="shared" si="107"/>
        <v>0</v>
      </c>
      <c r="V202" s="154">
        <f t="shared" si="107"/>
        <v>0</v>
      </c>
      <c r="W202" s="154">
        <f t="shared" si="107"/>
        <v>0</v>
      </c>
      <c r="X202" s="154">
        <f t="shared" si="107"/>
        <v>0</v>
      </c>
      <c r="Y202" s="154">
        <f t="shared" si="107"/>
        <v>0</v>
      </c>
      <c r="Z202" s="154">
        <f t="shared" si="107"/>
        <v>0</v>
      </c>
      <c r="AA202" s="1"/>
      <c r="AB202" s="3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  <c r="AU202" s="158"/>
      <c r="AV202" s="158"/>
      <c r="AW202" s="158"/>
      <c r="AX202" s="158"/>
      <c r="AY202" s="158"/>
      <c r="AZ202" s="158"/>
      <c r="BA202" s="159"/>
      <c r="BB202" s="159"/>
      <c r="BC202" s="159"/>
      <c r="BD202" s="159"/>
      <c r="BE202" s="159"/>
      <c r="BF202" s="158"/>
      <c r="BG202" s="158"/>
      <c r="BH202" s="158"/>
      <c r="BI202" s="158"/>
      <c r="BJ202" s="158"/>
      <c r="BK202" s="158"/>
      <c r="BL202" s="158"/>
      <c r="BM202" s="158"/>
      <c r="BN202" s="158"/>
      <c r="BO202" s="158"/>
      <c r="BP202" s="158"/>
      <c r="BQ202" s="158"/>
      <c r="BR202" s="158"/>
      <c r="BS202" s="158"/>
      <c r="BT202" s="158"/>
      <c r="BU202" s="158"/>
    </row>
    <row r="203" spans="1:73" x14ac:dyDescent="0.15">
      <c r="A203" s="1"/>
      <c r="B203" s="20"/>
      <c r="C203" s="2">
        <f t="shared" si="67"/>
        <v>19</v>
      </c>
      <c r="D203" s="2" t="s">
        <v>99</v>
      </c>
      <c r="E203" s="175">
        <f t="shared" si="91"/>
        <v>650</v>
      </c>
      <c r="F203" s="156">
        <f t="shared" si="69"/>
        <v>289.96125599999999</v>
      </c>
      <c r="G203" s="154">
        <f t="shared" ref="G203" si="108">$E203*G170/1000</f>
        <v>0</v>
      </c>
      <c r="H203" s="154">
        <f t="shared" si="89"/>
        <v>130.77979200000001</v>
      </c>
      <c r="I203" s="154">
        <f t="shared" si="89"/>
        <v>159.18146399999998</v>
      </c>
      <c r="J203" s="154">
        <f t="shared" si="89"/>
        <v>0</v>
      </c>
      <c r="K203" s="154">
        <f t="shared" si="89"/>
        <v>0</v>
      </c>
      <c r="L203" s="154">
        <f t="shared" ref="L203:Z203" si="109">$E203*L170/1000</f>
        <v>0</v>
      </c>
      <c r="M203" s="154">
        <f t="shared" si="109"/>
        <v>0</v>
      </c>
      <c r="N203" s="154">
        <f t="shared" si="109"/>
        <v>0</v>
      </c>
      <c r="O203" s="154">
        <f t="shared" si="109"/>
        <v>0</v>
      </c>
      <c r="P203" s="154">
        <f t="shared" si="109"/>
        <v>0</v>
      </c>
      <c r="Q203" s="154">
        <f t="shared" si="109"/>
        <v>0</v>
      </c>
      <c r="R203" s="154">
        <f t="shared" si="109"/>
        <v>0</v>
      </c>
      <c r="S203" s="154">
        <f t="shared" si="109"/>
        <v>0</v>
      </c>
      <c r="T203" s="154">
        <f t="shared" si="109"/>
        <v>0</v>
      </c>
      <c r="U203" s="154">
        <f t="shared" si="109"/>
        <v>0</v>
      </c>
      <c r="V203" s="154">
        <f t="shared" si="109"/>
        <v>0</v>
      </c>
      <c r="W203" s="154">
        <f t="shared" si="109"/>
        <v>0</v>
      </c>
      <c r="X203" s="154">
        <f t="shared" si="109"/>
        <v>0</v>
      </c>
      <c r="Y203" s="154">
        <f t="shared" si="109"/>
        <v>0</v>
      </c>
      <c r="Z203" s="154">
        <f t="shared" si="109"/>
        <v>0</v>
      </c>
      <c r="AA203" s="1"/>
      <c r="AB203" s="3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  <c r="AU203" s="158"/>
      <c r="AV203" s="158"/>
      <c r="AW203" s="158"/>
      <c r="AX203" s="158"/>
      <c r="AY203" s="158"/>
      <c r="AZ203" s="158"/>
      <c r="BA203" s="159"/>
      <c r="BB203" s="159"/>
      <c r="BC203" s="159"/>
      <c r="BD203" s="159"/>
      <c r="BE203" s="159"/>
      <c r="BF203" s="158"/>
      <c r="BG203" s="158"/>
      <c r="BH203" s="158"/>
      <c r="BI203" s="158"/>
      <c r="BJ203" s="158"/>
      <c r="BK203" s="158"/>
      <c r="BL203" s="158"/>
      <c r="BM203" s="158"/>
      <c r="BN203" s="158"/>
      <c r="BO203" s="158"/>
      <c r="BP203" s="158"/>
      <c r="BQ203" s="158"/>
      <c r="BR203" s="158"/>
      <c r="BS203" s="158"/>
      <c r="BT203" s="158"/>
      <c r="BU203" s="158"/>
    </row>
    <row r="204" spans="1:73" x14ac:dyDescent="0.15">
      <c r="A204" s="1"/>
      <c r="B204" s="20" t="s">
        <v>188</v>
      </c>
      <c r="C204" s="2">
        <v>20</v>
      </c>
      <c r="D204" s="2" t="s">
        <v>99</v>
      </c>
      <c r="E204" s="171">
        <f>Input!F12</f>
        <v>650</v>
      </c>
      <c r="F204" s="156">
        <f t="shared" si="69"/>
        <v>289.96125599999999</v>
      </c>
      <c r="G204" s="154">
        <f t="shared" ref="G204" si="110">$E204*G171/1000</f>
        <v>0</v>
      </c>
      <c r="H204" s="154">
        <f t="shared" ref="H204:K213" si="111">$E204*H171/1000</f>
        <v>130.77979200000001</v>
      </c>
      <c r="I204" s="154">
        <f t="shared" si="111"/>
        <v>159.18146399999998</v>
      </c>
      <c r="J204" s="154">
        <f t="shared" si="111"/>
        <v>0</v>
      </c>
      <c r="K204" s="154">
        <f t="shared" si="111"/>
        <v>0</v>
      </c>
      <c r="L204" s="154">
        <f t="shared" ref="L204:Z204" si="112">$E204*L171/1000</f>
        <v>0</v>
      </c>
      <c r="M204" s="154">
        <f t="shared" si="112"/>
        <v>0</v>
      </c>
      <c r="N204" s="154">
        <f t="shared" si="112"/>
        <v>0</v>
      </c>
      <c r="O204" s="154">
        <f t="shared" si="112"/>
        <v>0</v>
      </c>
      <c r="P204" s="154">
        <f t="shared" si="112"/>
        <v>0</v>
      </c>
      <c r="Q204" s="154">
        <f t="shared" si="112"/>
        <v>0</v>
      </c>
      <c r="R204" s="154">
        <f t="shared" si="112"/>
        <v>0</v>
      </c>
      <c r="S204" s="154">
        <f t="shared" si="112"/>
        <v>0</v>
      </c>
      <c r="T204" s="154">
        <f t="shared" si="112"/>
        <v>0</v>
      </c>
      <c r="U204" s="154">
        <f t="shared" si="112"/>
        <v>0</v>
      </c>
      <c r="V204" s="154">
        <f t="shared" si="112"/>
        <v>0</v>
      </c>
      <c r="W204" s="154">
        <f t="shared" si="112"/>
        <v>0</v>
      </c>
      <c r="X204" s="154">
        <f t="shared" si="112"/>
        <v>0</v>
      </c>
      <c r="Y204" s="154">
        <f t="shared" si="112"/>
        <v>0</v>
      </c>
      <c r="Z204" s="154">
        <f t="shared" si="112"/>
        <v>0</v>
      </c>
      <c r="AA204" s="1"/>
      <c r="AB204" s="3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  <c r="AU204" s="158"/>
      <c r="AV204" s="158"/>
      <c r="AW204" s="158"/>
      <c r="AX204" s="158"/>
      <c r="AY204" s="158"/>
      <c r="AZ204" s="158"/>
      <c r="BA204" s="159"/>
      <c r="BB204" s="159"/>
      <c r="BC204" s="159"/>
      <c r="BD204" s="159"/>
      <c r="BE204" s="159"/>
      <c r="BF204" s="158"/>
      <c r="BG204" s="158"/>
      <c r="BH204" s="158"/>
      <c r="BI204" s="158"/>
      <c r="BJ204" s="158"/>
      <c r="BK204" s="158"/>
      <c r="BL204" s="158"/>
      <c r="BM204" s="158"/>
      <c r="BN204" s="158"/>
      <c r="BO204" s="158"/>
      <c r="BP204" s="158"/>
      <c r="BQ204" s="158"/>
      <c r="BR204" s="158"/>
      <c r="BS204" s="158"/>
      <c r="BT204" s="158"/>
      <c r="BU204" s="158"/>
    </row>
    <row r="205" spans="1:73" x14ac:dyDescent="0.15">
      <c r="A205" s="1"/>
      <c r="B205" s="20"/>
      <c r="C205" s="2">
        <f t="shared" si="67"/>
        <v>21</v>
      </c>
      <c r="D205" s="2" t="s">
        <v>99</v>
      </c>
      <c r="E205" s="175">
        <f>(E$214-E$204)/10+E204</f>
        <v>650</v>
      </c>
      <c r="F205" s="156">
        <f t="shared" si="69"/>
        <v>289.96125599999999</v>
      </c>
      <c r="G205" s="154">
        <f t="shared" ref="G205" si="113">$E205*G172/1000</f>
        <v>0</v>
      </c>
      <c r="H205" s="154">
        <f t="shared" si="111"/>
        <v>130.77979200000001</v>
      </c>
      <c r="I205" s="154">
        <f t="shared" si="111"/>
        <v>159.18146399999998</v>
      </c>
      <c r="J205" s="154">
        <f t="shared" si="111"/>
        <v>0</v>
      </c>
      <c r="K205" s="154">
        <f t="shared" si="111"/>
        <v>0</v>
      </c>
      <c r="L205" s="154">
        <f t="shared" ref="L205:Z205" si="114">$E205*L172/1000</f>
        <v>0</v>
      </c>
      <c r="M205" s="154">
        <f t="shared" si="114"/>
        <v>0</v>
      </c>
      <c r="N205" s="154">
        <f t="shared" si="114"/>
        <v>0</v>
      </c>
      <c r="O205" s="154">
        <f t="shared" si="114"/>
        <v>0</v>
      </c>
      <c r="P205" s="154">
        <f t="shared" si="114"/>
        <v>0</v>
      </c>
      <c r="Q205" s="154">
        <f t="shared" si="114"/>
        <v>0</v>
      </c>
      <c r="R205" s="154">
        <f t="shared" si="114"/>
        <v>0</v>
      </c>
      <c r="S205" s="154">
        <f t="shared" si="114"/>
        <v>0</v>
      </c>
      <c r="T205" s="154">
        <f t="shared" si="114"/>
        <v>0</v>
      </c>
      <c r="U205" s="154">
        <f t="shared" si="114"/>
        <v>0</v>
      </c>
      <c r="V205" s="154">
        <f t="shared" si="114"/>
        <v>0</v>
      </c>
      <c r="W205" s="154">
        <f t="shared" si="114"/>
        <v>0</v>
      </c>
      <c r="X205" s="154">
        <f t="shared" si="114"/>
        <v>0</v>
      </c>
      <c r="Y205" s="154">
        <f t="shared" si="114"/>
        <v>0</v>
      </c>
      <c r="Z205" s="154">
        <f t="shared" si="114"/>
        <v>0</v>
      </c>
      <c r="AA205" s="1"/>
      <c r="AB205" s="3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  <c r="AU205" s="158"/>
      <c r="AV205" s="158"/>
      <c r="AW205" s="158"/>
      <c r="AX205" s="158"/>
      <c r="AY205" s="158"/>
      <c r="AZ205" s="158"/>
      <c r="BA205" s="159"/>
      <c r="BB205" s="159"/>
      <c r="BC205" s="159"/>
      <c r="BD205" s="159"/>
      <c r="BE205" s="159"/>
      <c r="BF205" s="158"/>
      <c r="BG205" s="158"/>
      <c r="BH205" s="158"/>
      <c r="BI205" s="158"/>
      <c r="BJ205" s="158"/>
      <c r="BK205" s="158"/>
      <c r="BL205" s="158"/>
      <c r="BM205" s="158"/>
      <c r="BN205" s="158"/>
      <c r="BO205" s="158"/>
      <c r="BP205" s="158"/>
      <c r="BQ205" s="158"/>
      <c r="BR205" s="158"/>
      <c r="BS205" s="158"/>
      <c r="BT205" s="158"/>
      <c r="BU205" s="158"/>
    </row>
    <row r="206" spans="1:73" x14ac:dyDescent="0.15">
      <c r="A206" s="1"/>
      <c r="B206" s="20"/>
      <c r="C206" s="2">
        <f t="shared" si="67"/>
        <v>22</v>
      </c>
      <c r="D206" s="2" t="s">
        <v>99</v>
      </c>
      <c r="E206" s="175">
        <f t="shared" ref="E206:E213" si="115">(E$214-E$204)/10+E205</f>
        <v>650</v>
      </c>
      <c r="F206" s="156">
        <f t="shared" si="69"/>
        <v>289.96125599999999</v>
      </c>
      <c r="G206" s="154">
        <f t="shared" ref="G206" si="116">$E206*G173/1000</f>
        <v>0</v>
      </c>
      <c r="H206" s="154">
        <f t="shared" si="111"/>
        <v>130.77979200000001</v>
      </c>
      <c r="I206" s="154">
        <f t="shared" si="111"/>
        <v>159.18146399999998</v>
      </c>
      <c r="J206" s="154">
        <f t="shared" si="111"/>
        <v>0</v>
      </c>
      <c r="K206" s="154">
        <f t="shared" si="111"/>
        <v>0</v>
      </c>
      <c r="L206" s="154">
        <f t="shared" ref="L206:Z206" si="117">$E206*L173/1000</f>
        <v>0</v>
      </c>
      <c r="M206" s="154">
        <f t="shared" si="117"/>
        <v>0</v>
      </c>
      <c r="N206" s="154">
        <f t="shared" si="117"/>
        <v>0</v>
      </c>
      <c r="O206" s="154">
        <f t="shared" si="117"/>
        <v>0</v>
      </c>
      <c r="P206" s="154">
        <f t="shared" si="117"/>
        <v>0</v>
      </c>
      <c r="Q206" s="154">
        <f t="shared" si="117"/>
        <v>0</v>
      </c>
      <c r="R206" s="154">
        <f t="shared" si="117"/>
        <v>0</v>
      </c>
      <c r="S206" s="154">
        <f t="shared" si="117"/>
        <v>0</v>
      </c>
      <c r="T206" s="154">
        <f t="shared" si="117"/>
        <v>0</v>
      </c>
      <c r="U206" s="154">
        <f t="shared" si="117"/>
        <v>0</v>
      </c>
      <c r="V206" s="154">
        <f t="shared" si="117"/>
        <v>0</v>
      </c>
      <c r="W206" s="154">
        <f t="shared" si="117"/>
        <v>0</v>
      </c>
      <c r="X206" s="154">
        <f t="shared" si="117"/>
        <v>0</v>
      </c>
      <c r="Y206" s="154">
        <f t="shared" si="117"/>
        <v>0</v>
      </c>
      <c r="Z206" s="154">
        <f t="shared" si="117"/>
        <v>0</v>
      </c>
      <c r="AA206" s="1"/>
      <c r="AB206" s="3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  <c r="AU206" s="158"/>
      <c r="AV206" s="158"/>
      <c r="AW206" s="158"/>
      <c r="AX206" s="158"/>
      <c r="AY206" s="158"/>
      <c r="AZ206" s="158"/>
      <c r="BA206" s="159"/>
      <c r="BB206" s="159"/>
      <c r="BC206" s="159"/>
      <c r="BD206" s="159"/>
      <c r="BE206" s="159"/>
      <c r="BF206" s="158"/>
      <c r="BG206" s="158"/>
      <c r="BH206" s="158"/>
      <c r="BI206" s="158"/>
      <c r="BJ206" s="158"/>
      <c r="BK206" s="158"/>
      <c r="BL206" s="158"/>
      <c r="BM206" s="158"/>
      <c r="BN206" s="158"/>
      <c r="BO206" s="158"/>
      <c r="BP206" s="158"/>
      <c r="BQ206" s="158"/>
      <c r="BR206" s="158"/>
      <c r="BS206" s="158"/>
      <c r="BT206" s="158"/>
      <c r="BU206" s="158"/>
    </row>
    <row r="207" spans="1:73" x14ac:dyDescent="0.15">
      <c r="A207" s="1"/>
      <c r="B207" s="20"/>
      <c r="C207" s="2">
        <f t="shared" si="67"/>
        <v>23</v>
      </c>
      <c r="D207" s="2" t="s">
        <v>99</v>
      </c>
      <c r="E207" s="175">
        <f t="shared" si="115"/>
        <v>650</v>
      </c>
      <c r="F207" s="156">
        <f t="shared" si="69"/>
        <v>289.96125599999999</v>
      </c>
      <c r="G207" s="154">
        <f t="shared" ref="G207" si="118">$E207*G174/1000</f>
        <v>0</v>
      </c>
      <c r="H207" s="154">
        <f t="shared" si="111"/>
        <v>130.77979200000001</v>
      </c>
      <c r="I207" s="154">
        <f t="shared" si="111"/>
        <v>159.18146399999998</v>
      </c>
      <c r="J207" s="154">
        <f t="shared" si="111"/>
        <v>0</v>
      </c>
      <c r="K207" s="154">
        <f t="shared" si="111"/>
        <v>0</v>
      </c>
      <c r="L207" s="154">
        <f t="shared" ref="L207:Z207" si="119">$E207*L174/1000</f>
        <v>0</v>
      </c>
      <c r="M207" s="154">
        <f t="shared" si="119"/>
        <v>0</v>
      </c>
      <c r="N207" s="154">
        <f t="shared" si="119"/>
        <v>0</v>
      </c>
      <c r="O207" s="154">
        <f t="shared" si="119"/>
        <v>0</v>
      </c>
      <c r="P207" s="154">
        <f t="shared" si="119"/>
        <v>0</v>
      </c>
      <c r="Q207" s="154">
        <f t="shared" si="119"/>
        <v>0</v>
      </c>
      <c r="R207" s="154">
        <f t="shared" si="119"/>
        <v>0</v>
      </c>
      <c r="S207" s="154">
        <f t="shared" si="119"/>
        <v>0</v>
      </c>
      <c r="T207" s="154">
        <f t="shared" si="119"/>
        <v>0</v>
      </c>
      <c r="U207" s="154">
        <f t="shared" si="119"/>
        <v>0</v>
      </c>
      <c r="V207" s="154">
        <f t="shared" si="119"/>
        <v>0</v>
      </c>
      <c r="W207" s="154">
        <f t="shared" si="119"/>
        <v>0</v>
      </c>
      <c r="X207" s="154">
        <f t="shared" si="119"/>
        <v>0</v>
      </c>
      <c r="Y207" s="154">
        <f t="shared" si="119"/>
        <v>0</v>
      </c>
      <c r="Z207" s="154">
        <f t="shared" si="119"/>
        <v>0</v>
      </c>
      <c r="AA207" s="1"/>
      <c r="AB207" s="3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  <c r="AU207" s="158"/>
      <c r="AV207" s="158"/>
      <c r="AW207" s="158"/>
      <c r="AX207" s="158"/>
      <c r="AY207" s="158"/>
      <c r="AZ207" s="158"/>
      <c r="BA207" s="159"/>
      <c r="BB207" s="159"/>
      <c r="BC207" s="159"/>
      <c r="BD207" s="159"/>
      <c r="BE207" s="159"/>
      <c r="BF207" s="158"/>
      <c r="BG207" s="158"/>
      <c r="BH207" s="158"/>
      <c r="BI207" s="158"/>
      <c r="BJ207" s="158"/>
      <c r="BK207" s="158"/>
      <c r="BL207" s="158"/>
      <c r="BM207" s="158"/>
      <c r="BN207" s="158"/>
      <c r="BO207" s="158"/>
      <c r="BP207" s="158"/>
      <c r="BQ207" s="158"/>
      <c r="BR207" s="158"/>
      <c r="BS207" s="158"/>
      <c r="BT207" s="158"/>
      <c r="BU207" s="158"/>
    </row>
    <row r="208" spans="1:73" x14ac:dyDescent="0.15">
      <c r="A208" s="1"/>
      <c r="B208" s="20"/>
      <c r="C208" s="2">
        <f t="shared" si="67"/>
        <v>24</v>
      </c>
      <c r="D208" s="2" t="s">
        <v>99</v>
      </c>
      <c r="E208" s="175">
        <f t="shared" si="115"/>
        <v>650</v>
      </c>
      <c r="F208" s="156">
        <f t="shared" si="69"/>
        <v>289.96125599999999</v>
      </c>
      <c r="G208" s="154">
        <f t="shared" ref="G208" si="120">$E208*G175/1000</f>
        <v>0</v>
      </c>
      <c r="H208" s="154">
        <f t="shared" si="111"/>
        <v>130.77979200000001</v>
      </c>
      <c r="I208" s="154">
        <f t="shared" si="111"/>
        <v>159.18146399999998</v>
      </c>
      <c r="J208" s="154">
        <f t="shared" si="111"/>
        <v>0</v>
      </c>
      <c r="K208" s="154">
        <f t="shared" si="111"/>
        <v>0</v>
      </c>
      <c r="L208" s="154">
        <f t="shared" ref="L208:Z208" si="121">$E208*L175/1000</f>
        <v>0</v>
      </c>
      <c r="M208" s="154">
        <f t="shared" si="121"/>
        <v>0</v>
      </c>
      <c r="N208" s="154">
        <f t="shared" si="121"/>
        <v>0</v>
      </c>
      <c r="O208" s="154">
        <f t="shared" si="121"/>
        <v>0</v>
      </c>
      <c r="P208" s="154">
        <f t="shared" si="121"/>
        <v>0</v>
      </c>
      <c r="Q208" s="154">
        <f t="shared" si="121"/>
        <v>0</v>
      </c>
      <c r="R208" s="154">
        <f t="shared" si="121"/>
        <v>0</v>
      </c>
      <c r="S208" s="154">
        <f t="shared" si="121"/>
        <v>0</v>
      </c>
      <c r="T208" s="154">
        <f t="shared" si="121"/>
        <v>0</v>
      </c>
      <c r="U208" s="154">
        <f t="shared" si="121"/>
        <v>0</v>
      </c>
      <c r="V208" s="154">
        <f t="shared" si="121"/>
        <v>0</v>
      </c>
      <c r="W208" s="154">
        <f t="shared" si="121"/>
        <v>0</v>
      </c>
      <c r="X208" s="154">
        <f t="shared" si="121"/>
        <v>0</v>
      </c>
      <c r="Y208" s="154">
        <f t="shared" si="121"/>
        <v>0</v>
      </c>
      <c r="Z208" s="154">
        <f t="shared" si="121"/>
        <v>0</v>
      </c>
      <c r="AA208" s="1"/>
      <c r="AB208" s="3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  <c r="AU208" s="158"/>
      <c r="AV208" s="158"/>
      <c r="AW208" s="158"/>
      <c r="AX208" s="158"/>
      <c r="AY208" s="158"/>
      <c r="AZ208" s="158"/>
      <c r="BA208" s="159"/>
      <c r="BB208" s="159"/>
      <c r="BC208" s="159"/>
      <c r="BD208" s="159"/>
      <c r="BE208" s="159"/>
      <c r="BF208" s="158"/>
      <c r="BG208" s="158"/>
      <c r="BH208" s="158"/>
      <c r="BI208" s="158"/>
      <c r="BJ208" s="158"/>
      <c r="BK208" s="158"/>
      <c r="BL208" s="158"/>
      <c r="BM208" s="158"/>
      <c r="BN208" s="158"/>
      <c r="BO208" s="158"/>
      <c r="BP208" s="158"/>
      <c r="BQ208" s="158"/>
      <c r="BR208" s="158"/>
      <c r="BS208" s="158"/>
      <c r="BT208" s="158"/>
      <c r="BU208" s="158"/>
    </row>
    <row r="209" spans="1:73" x14ac:dyDescent="0.15">
      <c r="A209" s="1"/>
      <c r="B209" s="20"/>
      <c r="C209" s="2">
        <f t="shared" si="67"/>
        <v>25</v>
      </c>
      <c r="D209" s="2" t="s">
        <v>99</v>
      </c>
      <c r="E209" s="175">
        <f t="shared" si="115"/>
        <v>650</v>
      </c>
      <c r="F209" s="156">
        <f t="shared" si="69"/>
        <v>289.96125599999999</v>
      </c>
      <c r="G209" s="154">
        <f t="shared" ref="G209" si="122">$E209*G176/1000</f>
        <v>0</v>
      </c>
      <c r="H209" s="154">
        <f t="shared" si="111"/>
        <v>130.77979200000001</v>
      </c>
      <c r="I209" s="154">
        <f t="shared" si="111"/>
        <v>159.18146399999998</v>
      </c>
      <c r="J209" s="154">
        <f t="shared" si="111"/>
        <v>0</v>
      </c>
      <c r="K209" s="154">
        <f t="shared" si="111"/>
        <v>0</v>
      </c>
      <c r="L209" s="154">
        <f t="shared" ref="L209:Z209" si="123">$E209*L176/1000</f>
        <v>0</v>
      </c>
      <c r="M209" s="154">
        <f t="shared" si="123"/>
        <v>0</v>
      </c>
      <c r="N209" s="154">
        <f t="shared" si="123"/>
        <v>0</v>
      </c>
      <c r="O209" s="154">
        <f t="shared" si="123"/>
        <v>0</v>
      </c>
      <c r="P209" s="154">
        <f t="shared" si="123"/>
        <v>0</v>
      </c>
      <c r="Q209" s="154">
        <f t="shared" si="123"/>
        <v>0</v>
      </c>
      <c r="R209" s="154">
        <f t="shared" si="123"/>
        <v>0</v>
      </c>
      <c r="S209" s="154">
        <f t="shared" si="123"/>
        <v>0</v>
      </c>
      <c r="T209" s="154">
        <f t="shared" si="123"/>
        <v>0</v>
      </c>
      <c r="U209" s="154">
        <f t="shared" si="123"/>
        <v>0</v>
      </c>
      <c r="V209" s="154">
        <f t="shared" si="123"/>
        <v>0</v>
      </c>
      <c r="W209" s="154">
        <f t="shared" si="123"/>
        <v>0</v>
      </c>
      <c r="X209" s="154">
        <f t="shared" si="123"/>
        <v>0</v>
      </c>
      <c r="Y209" s="154">
        <f t="shared" si="123"/>
        <v>0</v>
      </c>
      <c r="Z209" s="154">
        <f t="shared" si="123"/>
        <v>0</v>
      </c>
      <c r="AA209" s="1"/>
      <c r="AB209" s="3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  <c r="AU209" s="158"/>
      <c r="AV209" s="158"/>
      <c r="AW209" s="158"/>
      <c r="AX209" s="158"/>
      <c r="AY209" s="158"/>
      <c r="AZ209" s="158"/>
      <c r="BA209" s="159"/>
      <c r="BB209" s="159"/>
      <c r="BC209" s="159"/>
      <c r="BD209" s="159"/>
      <c r="BE209" s="159"/>
      <c r="BF209" s="158"/>
      <c r="BG209" s="158"/>
      <c r="BH209" s="158"/>
      <c r="BI209" s="158"/>
      <c r="BJ209" s="158"/>
      <c r="BK209" s="158"/>
      <c r="BL209" s="158"/>
      <c r="BM209" s="158"/>
      <c r="BN209" s="158"/>
      <c r="BO209" s="158"/>
      <c r="BP209" s="158"/>
      <c r="BQ209" s="158"/>
      <c r="BR209" s="158"/>
      <c r="BS209" s="158"/>
      <c r="BT209" s="158"/>
      <c r="BU209" s="158"/>
    </row>
    <row r="210" spans="1:73" x14ac:dyDescent="0.15">
      <c r="A210" s="1"/>
      <c r="B210" s="20"/>
      <c r="C210" s="2">
        <f t="shared" si="67"/>
        <v>26</v>
      </c>
      <c r="D210" s="2" t="s">
        <v>99</v>
      </c>
      <c r="E210" s="175">
        <f t="shared" si="115"/>
        <v>650</v>
      </c>
      <c r="F210" s="156">
        <f t="shared" si="69"/>
        <v>289.96125599999999</v>
      </c>
      <c r="G210" s="154">
        <f t="shared" ref="G210" si="124">$E210*G177/1000</f>
        <v>0</v>
      </c>
      <c r="H210" s="154">
        <f t="shared" si="111"/>
        <v>130.77979200000001</v>
      </c>
      <c r="I210" s="154">
        <f t="shared" si="111"/>
        <v>159.18146399999998</v>
      </c>
      <c r="J210" s="154">
        <f t="shared" si="111"/>
        <v>0</v>
      </c>
      <c r="K210" s="154">
        <f t="shared" si="111"/>
        <v>0</v>
      </c>
      <c r="L210" s="154">
        <f t="shared" ref="L210:Z210" si="125">$E210*L177/1000</f>
        <v>0</v>
      </c>
      <c r="M210" s="154">
        <f t="shared" si="125"/>
        <v>0</v>
      </c>
      <c r="N210" s="154">
        <f t="shared" si="125"/>
        <v>0</v>
      </c>
      <c r="O210" s="154">
        <f t="shared" si="125"/>
        <v>0</v>
      </c>
      <c r="P210" s="154">
        <f t="shared" si="125"/>
        <v>0</v>
      </c>
      <c r="Q210" s="154">
        <f t="shared" si="125"/>
        <v>0</v>
      </c>
      <c r="R210" s="154">
        <f t="shared" si="125"/>
        <v>0</v>
      </c>
      <c r="S210" s="154">
        <f t="shared" si="125"/>
        <v>0</v>
      </c>
      <c r="T210" s="154">
        <f t="shared" si="125"/>
        <v>0</v>
      </c>
      <c r="U210" s="154">
        <f t="shared" si="125"/>
        <v>0</v>
      </c>
      <c r="V210" s="154">
        <f t="shared" si="125"/>
        <v>0</v>
      </c>
      <c r="W210" s="154">
        <f t="shared" si="125"/>
        <v>0</v>
      </c>
      <c r="X210" s="154">
        <f t="shared" si="125"/>
        <v>0</v>
      </c>
      <c r="Y210" s="154">
        <f t="shared" si="125"/>
        <v>0</v>
      </c>
      <c r="Z210" s="154">
        <f t="shared" si="125"/>
        <v>0</v>
      </c>
      <c r="AA210" s="1"/>
      <c r="AB210" s="3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  <c r="AU210" s="158"/>
      <c r="AV210" s="158"/>
      <c r="AW210" s="158"/>
      <c r="AX210" s="158"/>
      <c r="AY210" s="158"/>
      <c r="AZ210" s="158"/>
      <c r="BA210" s="159"/>
      <c r="BB210" s="159"/>
      <c r="BC210" s="159"/>
      <c r="BD210" s="159"/>
      <c r="BE210" s="159"/>
      <c r="BF210" s="158"/>
      <c r="BG210" s="158"/>
      <c r="BH210" s="158"/>
      <c r="BI210" s="158"/>
      <c r="BJ210" s="158"/>
      <c r="BK210" s="158"/>
      <c r="BL210" s="158"/>
      <c r="BM210" s="158"/>
      <c r="BN210" s="158"/>
      <c r="BO210" s="158"/>
      <c r="BP210" s="158"/>
      <c r="BQ210" s="158"/>
      <c r="BR210" s="158"/>
      <c r="BS210" s="158"/>
      <c r="BT210" s="158"/>
      <c r="BU210" s="158"/>
    </row>
    <row r="211" spans="1:73" x14ac:dyDescent="0.15">
      <c r="A211" s="1"/>
      <c r="B211" s="20"/>
      <c r="C211" s="2">
        <f t="shared" si="67"/>
        <v>27</v>
      </c>
      <c r="D211" s="2" t="s">
        <v>99</v>
      </c>
      <c r="E211" s="175">
        <f t="shared" si="115"/>
        <v>650</v>
      </c>
      <c r="F211" s="156">
        <f t="shared" si="69"/>
        <v>289.96125599999999</v>
      </c>
      <c r="G211" s="154">
        <f t="shared" ref="G211" si="126">$E211*G178/1000</f>
        <v>0</v>
      </c>
      <c r="H211" s="154">
        <f t="shared" si="111"/>
        <v>130.77979200000001</v>
      </c>
      <c r="I211" s="154">
        <f t="shared" si="111"/>
        <v>159.18146399999998</v>
      </c>
      <c r="J211" s="154">
        <f t="shared" si="111"/>
        <v>0</v>
      </c>
      <c r="K211" s="154">
        <f t="shared" si="111"/>
        <v>0</v>
      </c>
      <c r="L211" s="154">
        <f t="shared" ref="L211:Z211" si="127">$E211*L178/1000</f>
        <v>0</v>
      </c>
      <c r="M211" s="154">
        <f t="shared" si="127"/>
        <v>0</v>
      </c>
      <c r="N211" s="154">
        <f t="shared" si="127"/>
        <v>0</v>
      </c>
      <c r="O211" s="154">
        <f t="shared" si="127"/>
        <v>0</v>
      </c>
      <c r="P211" s="154">
        <f t="shared" si="127"/>
        <v>0</v>
      </c>
      <c r="Q211" s="154">
        <f t="shared" si="127"/>
        <v>0</v>
      </c>
      <c r="R211" s="154">
        <f t="shared" si="127"/>
        <v>0</v>
      </c>
      <c r="S211" s="154">
        <f t="shared" si="127"/>
        <v>0</v>
      </c>
      <c r="T211" s="154">
        <f t="shared" si="127"/>
        <v>0</v>
      </c>
      <c r="U211" s="154">
        <f t="shared" si="127"/>
        <v>0</v>
      </c>
      <c r="V211" s="154">
        <f t="shared" si="127"/>
        <v>0</v>
      </c>
      <c r="W211" s="154">
        <f t="shared" si="127"/>
        <v>0</v>
      </c>
      <c r="X211" s="154">
        <f t="shared" si="127"/>
        <v>0</v>
      </c>
      <c r="Y211" s="154">
        <f t="shared" si="127"/>
        <v>0</v>
      </c>
      <c r="Z211" s="154">
        <f t="shared" si="127"/>
        <v>0</v>
      </c>
      <c r="AA211" s="1"/>
      <c r="AB211" s="3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  <c r="AU211" s="158"/>
      <c r="AV211" s="158"/>
      <c r="AW211" s="158"/>
      <c r="AX211" s="158"/>
      <c r="AY211" s="158"/>
      <c r="AZ211" s="158"/>
      <c r="BA211" s="159"/>
      <c r="BB211" s="159"/>
      <c r="BC211" s="159"/>
      <c r="BD211" s="159"/>
      <c r="BE211" s="159"/>
      <c r="BF211" s="158"/>
      <c r="BG211" s="158"/>
      <c r="BH211" s="158"/>
      <c r="BI211" s="158"/>
      <c r="BJ211" s="158"/>
      <c r="BK211" s="158"/>
      <c r="BL211" s="158"/>
      <c r="BM211" s="158"/>
      <c r="BN211" s="158"/>
      <c r="BO211" s="158"/>
      <c r="BP211" s="158"/>
      <c r="BQ211" s="158"/>
      <c r="BR211" s="158"/>
      <c r="BS211" s="158"/>
      <c r="BT211" s="158"/>
      <c r="BU211" s="158"/>
    </row>
    <row r="212" spans="1:73" x14ac:dyDescent="0.15">
      <c r="A212" s="1"/>
      <c r="B212" s="20"/>
      <c r="C212" s="2">
        <f t="shared" si="67"/>
        <v>28</v>
      </c>
      <c r="D212" s="2" t="s">
        <v>99</v>
      </c>
      <c r="E212" s="175">
        <f t="shared" si="115"/>
        <v>650</v>
      </c>
      <c r="F212" s="156">
        <f t="shared" si="69"/>
        <v>289.96125599999999</v>
      </c>
      <c r="G212" s="154">
        <f t="shared" ref="G212" si="128">$E212*G179/1000</f>
        <v>0</v>
      </c>
      <c r="H212" s="154">
        <f t="shared" si="111"/>
        <v>130.77979200000001</v>
      </c>
      <c r="I212" s="154">
        <f t="shared" si="111"/>
        <v>159.18146399999998</v>
      </c>
      <c r="J212" s="154">
        <f t="shared" si="111"/>
        <v>0</v>
      </c>
      <c r="K212" s="154">
        <f t="shared" si="111"/>
        <v>0</v>
      </c>
      <c r="L212" s="154">
        <f t="shared" ref="L212:Z212" si="129">$E212*L179/1000</f>
        <v>0</v>
      </c>
      <c r="M212" s="154">
        <f t="shared" si="129"/>
        <v>0</v>
      </c>
      <c r="N212" s="154">
        <f t="shared" si="129"/>
        <v>0</v>
      </c>
      <c r="O212" s="154">
        <f t="shared" si="129"/>
        <v>0</v>
      </c>
      <c r="P212" s="154">
        <f t="shared" si="129"/>
        <v>0</v>
      </c>
      <c r="Q212" s="154">
        <f t="shared" si="129"/>
        <v>0</v>
      </c>
      <c r="R212" s="154">
        <f t="shared" si="129"/>
        <v>0</v>
      </c>
      <c r="S212" s="154">
        <f t="shared" si="129"/>
        <v>0</v>
      </c>
      <c r="T212" s="154">
        <f t="shared" si="129"/>
        <v>0</v>
      </c>
      <c r="U212" s="154">
        <f t="shared" si="129"/>
        <v>0</v>
      </c>
      <c r="V212" s="154">
        <f t="shared" si="129"/>
        <v>0</v>
      </c>
      <c r="W212" s="154">
        <f t="shared" si="129"/>
        <v>0</v>
      </c>
      <c r="X212" s="154">
        <f t="shared" si="129"/>
        <v>0</v>
      </c>
      <c r="Y212" s="154">
        <f t="shared" si="129"/>
        <v>0</v>
      </c>
      <c r="Z212" s="154">
        <f t="shared" si="129"/>
        <v>0</v>
      </c>
      <c r="AA212" s="1"/>
      <c r="AB212" s="3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  <c r="AU212" s="158"/>
      <c r="AV212" s="158"/>
      <c r="AW212" s="158"/>
      <c r="AX212" s="158"/>
      <c r="AY212" s="158"/>
      <c r="AZ212" s="158"/>
      <c r="BA212" s="159"/>
      <c r="BB212" s="159"/>
      <c r="BC212" s="159"/>
      <c r="BD212" s="159"/>
      <c r="BE212" s="159"/>
      <c r="BF212" s="158"/>
      <c r="BG212" s="158"/>
      <c r="BH212" s="158"/>
      <c r="BI212" s="158"/>
      <c r="BJ212" s="158"/>
      <c r="BK212" s="158"/>
      <c r="BL212" s="158"/>
      <c r="BM212" s="158"/>
      <c r="BN212" s="158"/>
      <c r="BO212" s="158"/>
      <c r="BP212" s="158"/>
      <c r="BQ212" s="158"/>
      <c r="BR212" s="158"/>
      <c r="BS212" s="158"/>
      <c r="BT212" s="158"/>
      <c r="BU212" s="158"/>
    </row>
    <row r="213" spans="1:73" x14ac:dyDescent="0.15">
      <c r="A213" s="1"/>
      <c r="B213" s="20"/>
      <c r="C213" s="2">
        <f t="shared" si="67"/>
        <v>29</v>
      </c>
      <c r="D213" s="2" t="s">
        <v>99</v>
      </c>
      <c r="E213" s="175">
        <f t="shared" si="115"/>
        <v>650</v>
      </c>
      <c r="F213" s="156">
        <f t="shared" si="69"/>
        <v>289.96125599999999</v>
      </c>
      <c r="G213" s="154">
        <f t="shared" ref="G213" si="130">$E213*G180/1000</f>
        <v>0</v>
      </c>
      <c r="H213" s="154">
        <f t="shared" si="111"/>
        <v>130.77979200000001</v>
      </c>
      <c r="I213" s="154">
        <f t="shared" si="111"/>
        <v>159.18146399999998</v>
      </c>
      <c r="J213" s="154">
        <f t="shared" si="111"/>
        <v>0</v>
      </c>
      <c r="K213" s="154">
        <f t="shared" si="111"/>
        <v>0</v>
      </c>
      <c r="L213" s="154">
        <f t="shared" ref="L213:Z213" si="131">$E213*L180/1000</f>
        <v>0</v>
      </c>
      <c r="M213" s="154">
        <f t="shared" si="131"/>
        <v>0</v>
      </c>
      <c r="N213" s="154">
        <f t="shared" si="131"/>
        <v>0</v>
      </c>
      <c r="O213" s="154">
        <f t="shared" si="131"/>
        <v>0</v>
      </c>
      <c r="P213" s="154">
        <f t="shared" si="131"/>
        <v>0</v>
      </c>
      <c r="Q213" s="154">
        <f t="shared" si="131"/>
        <v>0</v>
      </c>
      <c r="R213" s="154">
        <f t="shared" si="131"/>
        <v>0</v>
      </c>
      <c r="S213" s="154">
        <f t="shared" si="131"/>
        <v>0</v>
      </c>
      <c r="T213" s="154">
        <f t="shared" si="131"/>
        <v>0</v>
      </c>
      <c r="U213" s="154">
        <f t="shared" si="131"/>
        <v>0</v>
      </c>
      <c r="V213" s="154">
        <f t="shared" si="131"/>
        <v>0</v>
      </c>
      <c r="W213" s="154">
        <f t="shared" si="131"/>
        <v>0</v>
      </c>
      <c r="X213" s="154">
        <f t="shared" si="131"/>
        <v>0</v>
      </c>
      <c r="Y213" s="154">
        <f t="shared" si="131"/>
        <v>0</v>
      </c>
      <c r="Z213" s="154">
        <f t="shared" si="131"/>
        <v>0</v>
      </c>
      <c r="AA213" s="1"/>
      <c r="AB213" s="3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  <c r="AU213" s="158"/>
      <c r="AV213" s="158"/>
      <c r="AW213" s="158"/>
      <c r="AX213" s="158"/>
      <c r="AY213" s="158"/>
      <c r="AZ213" s="158"/>
      <c r="BA213" s="159"/>
      <c r="BB213" s="159"/>
      <c r="BC213" s="159"/>
      <c r="BD213" s="159"/>
      <c r="BE213" s="159"/>
      <c r="BF213" s="158"/>
      <c r="BG213" s="158"/>
      <c r="BH213" s="158"/>
      <c r="BI213" s="158"/>
      <c r="BJ213" s="158"/>
      <c r="BK213" s="158"/>
      <c r="BL213" s="158"/>
      <c r="BM213" s="158"/>
      <c r="BN213" s="158"/>
      <c r="BO213" s="158"/>
      <c r="BP213" s="158"/>
      <c r="BQ213" s="158"/>
      <c r="BR213" s="158"/>
      <c r="BS213" s="158"/>
      <c r="BT213" s="158"/>
      <c r="BU213" s="158"/>
    </row>
    <row r="214" spans="1:73" x14ac:dyDescent="0.15">
      <c r="A214" s="1"/>
      <c r="B214" s="20" t="s">
        <v>189</v>
      </c>
      <c r="C214" s="2">
        <v>30</v>
      </c>
      <c r="D214" s="2" t="s">
        <v>99</v>
      </c>
      <c r="E214" s="171">
        <f>Input!G12</f>
        <v>650</v>
      </c>
      <c r="F214" s="156">
        <f t="shared" si="69"/>
        <v>289.96125599999999</v>
      </c>
      <c r="G214" s="154">
        <f t="shared" ref="G214" si="132">$E214*G181/1000</f>
        <v>0</v>
      </c>
      <c r="H214" s="154">
        <f t="shared" ref="H214:K214" si="133">$E214*H181/1000</f>
        <v>130.77979200000001</v>
      </c>
      <c r="I214" s="154">
        <f t="shared" si="133"/>
        <v>159.18146399999998</v>
      </c>
      <c r="J214" s="154">
        <f t="shared" si="133"/>
        <v>0</v>
      </c>
      <c r="K214" s="154">
        <f t="shared" si="133"/>
        <v>0</v>
      </c>
      <c r="L214" s="154">
        <f t="shared" ref="L214:Z214" si="134">$E214*L181/1000</f>
        <v>0</v>
      </c>
      <c r="M214" s="154">
        <f t="shared" si="134"/>
        <v>0</v>
      </c>
      <c r="N214" s="154">
        <f t="shared" si="134"/>
        <v>0</v>
      </c>
      <c r="O214" s="154">
        <f t="shared" si="134"/>
        <v>0</v>
      </c>
      <c r="P214" s="154">
        <f t="shared" si="134"/>
        <v>0</v>
      </c>
      <c r="Q214" s="154">
        <f t="shared" si="134"/>
        <v>0</v>
      </c>
      <c r="R214" s="154">
        <f t="shared" si="134"/>
        <v>0</v>
      </c>
      <c r="S214" s="154">
        <f t="shared" si="134"/>
        <v>0</v>
      </c>
      <c r="T214" s="154">
        <f t="shared" si="134"/>
        <v>0</v>
      </c>
      <c r="U214" s="154">
        <f t="shared" si="134"/>
        <v>0</v>
      </c>
      <c r="V214" s="154">
        <f t="shared" si="134"/>
        <v>0</v>
      </c>
      <c r="W214" s="154">
        <f t="shared" si="134"/>
        <v>0</v>
      </c>
      <c r="X214" s="154">
        <f t="shared" si="134"/>
        <v>0</v>
      </c>
      <c r="Y214" s="154">
        <f t="shared" si="134"/>
        <v>0</v>
      </c>
      <c r="Z214" s="154">
        <f t="shared" si="134"/>
        <v>0</v>
      </c>
      <c r="AA214" s="1"/>
      <c r="AB214" s="3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  <c r="AU214" s="158"/>
      <c r="AV214" s="158"/>
      <c r="AW214" s="158"/>
      <c r="AX214" s="158"/>
      <c r="AY214" s="158"/>
      <c r="AZ214" s="158"/>
      <c r="BA214" s="159"/>
      <c r="BB214" s="159"/>
      <c r="BC214" s="159"/>
      <c r="BD214" s="159"/>
      <c r="BE214" s="159"/>
      <c r="BF214" s="158"/>
      <c r="BG214" s="158"/>
      <c r="BH214" s="158"/>
      <c r="BI214" s="158"/>
      <c r="BJ214" s="158"/>
      <c r="BK214" s="158"/>
      <c r="BL214" s="158"/>
      <c r="BM214" s="158"/>
      <c r="BN214" s="158"/>
      <c r="BO214" s="158"/>
      <c r="BP214" s="158"/>
      <c r="BQ214" s="158"/>
      <c r="BR214" s="158"/>
      <c r="BS214" s="158"/>
      <c r="BT214" s="158"/>
      <c r="BU214" s="158"/>
    </row>
    <row r="215" spans="1:73" x14ac:dyDescent="0.15">
      <c r="A215" s="1"/>
      <c r="B215" s="20"/>
      <c r="C215" s="2"/>
      <c r="D215" s="2"/>
      <c r="E215" s="2"/>
      <c r="F215" s="1"/>
      <c r="G215" s="1"/>
      <c r="H215" s="2"/>
      <c r="I215" s="2"/>
      <c r="J215" s="2"/>
      <c r="K215" s="2"/>
      <c r="L215" s="2"/>
      <c r="M215" s="2"/>
      <c r="N215" s="2"/>
      <c r="O215" s="2"/>
      <c r="P215" s="135"/>
      <c r="Q215" s="2"/>
      <c r="R215" s="2"/>
      <c r="S215" s="2"/>
      <c r="T215" s="2"/>
      <c r="U215" s="2"/>
      <c r="V215" s="2"/>
      <c r="W215" s="1"/>
      <c r="X215" s="1"/>
      <c r="Y215" s="1"/>
      <c r="Z215" s="3"/>
      <c r="AA215" s="1"/>
      <c r="AB215" s="3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  <c r="AU215" s="158"/>
      <c r="AV215" s="158"/>
      <c r="AW215" s="158"/>
      <c r="AX215" s="158"/>
      <c r="AY215" s="158"/>
      <c r="AZ215" s="158"/>
      <c r="BA215" s="159"/>
      <c r="BB215" s="159"/>
      <c r="BC215" s="159"/>
      <c r="BD215" s="159"/>
      <c r="BE215" s="159"/>
      <c r="BF215" s="158"/>
      <c r="BG215" s="158"/>
      <c r="BH215" s="158"/>
      <c r="BI215" s="158"/>
      <c r="BJ215" s="158"/>
      <c r="BK215" s="158"/>
      <c r="BL215" s="158"/>
      <c r="BM215" s="158"/>
      <c r="BN215" s="158"/>
      <c r="BO215" s="158"/>
      <c r="BP215" s="158"/>
      <c r="BQ215" s="158"/>
      <c r="BR215" s="158"/>
      <c r="BS215" s="158"/>
      <c r="BT215" s="158"/>
      <c r="BU215" s="158"/>
    </row>
    <row r="216" spans="1:73" x14ac:dyDescent="0.15">
      <c r="A216" s="1"/>
      <c r="B216" s="170" t="s">
        <v>195</v>
      </c>
      <c r="C216" s="171"/>
      <c r="D216" s="171"/>
      <c r="E216" s="172"/>
      <c r="F216" s="168"/>
      <c r="G216" s="168"/>
      <c r="H216" s="172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"/>
      <c r="AB216" s="3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  <c r="AU216" s="158"/>
      <c r="AV216" s="158"/>
      <c r="AW216" s="158"/>
      <c r="AX216" s="158"/>
      <c r="AY216" s="158"/>
      <c r="AZ216" s="158"/>
      <c r="BA216" s="159"/>
      <c r="BB216" s="159"/>
      <c r="BC216" s="159"/>
      <c r="BD216" s="159"/>
      <c r="BE216" s="159"/>
      <c r="BF216" s="158"/>
      <c r="BG216" s="158"/>
      <c r="BH216" s="158"/>
      <c r="BI216" s="158"/>
      <c r="BJ216" s="158"/>
      <c r="BK216" s="158"/>
      <c r="BL216" s="158"/>
      <c r="BM216" s="158"/>
      <c r="BN216" s="158"/>
      <c r="BO216" s="158"/>
      <c r="BP216" s="158"/>
      <c r="BQ216" s="158"/>
      <c r="BR216" s="158"/>
      <c r="BS216" s="158"/>
      <c r="BT216" s="158"/>
      <c r="BU216" s="158"/>
    </row>
    <row r="217" spans="1:73" x14ac:dyDescent="0.15">
      <c r="A217" s="1"/>
      <c r="B217" s="20"/>
      <c r="C217" s="2"/>
      <c r="D217" s="2"/>
      <c r="E217" s="2"/>
      <c r="F217" s="1"/>
      <c r="G217" s="1"/>
      <c r="H217" s="2"/>
      <c r="I217" s="2"/>
      <c r="J217" s="2"/>
      <c r="K217" s="2"/>
      <c r="L217" s="2"/>
      <c r="M217" s="2"/>
      <c r="N217" s="2"/>
      <c r="O217" s="2"/>
      <c r="P217" s="135"/>
      <c r="Q217" s="2"/>
      <c r="R217" s="2"/>
      <c r="S217" s="2"/>
      <c r="T217" s="2"/>
      <c r="U217" s="2"/>
      <c r="V217" s="2"/>
      <c r="W217" s="1"/>
      <c r="X217" s="1"/>
      <c r="Y217" s="1"/>
      <c r="Z217" s="3"/>
      <c r="AA217" s="1"/>
      <c r="AB217" s="3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  <c r="AU217" s="158"/>
      <c r="AV217" s="158"/>
      <c r="AW217" s="158"/>
      <c r="AX217" s="158"/>
      <c r="AY217" s="158"/>
      <c r="AZ217" s="158"/>
      <c r="BA217" s="159"/>
      <c r="BB217" s="159"/>
      <c r="BC217" s="159"/>
      <c r="BD217" s="159"/>
      <c r="BE217" s="159"/>
      <c r="BF217" s="158"/>
      <c r="BG217" s="158"/>
      <c r="BH217" s="158"/>
      <c r="BI217" s="158"/>
      <c r="BJ217" s="158"/>
      <c r="BK217" s="158"/>
      <c r="BL217" s="158"/>
      <c r="BM217" s="158"/>
      <c r="BN217" s="158"/>
      <c r="BO217" s="158"/>
      <c r="BP217" s="158"/>
      <c r="BQ217" s="158"/>
      <c r="BR217" s="158"/>
      <c r="BS217" s="158"/>
      <c r="BT217" s="158"/>
      <c r="BU217" s="158"/>
    </row>
    <row r="218" spans="1:73" x14ac:dyDescent="0.15">
      <c r="A218" s="1"/>
      <c r="B218" s="1" t="s">
        <v>210</v>
      </c>
      <c r="C218" s="2"/>
      <c r="D218" s="2"/>
      <c r="E218" s="1"/>
      <c r="F218" s="153" t="s">
        <v>11</v>
      </c>
      <c r="G218" s="15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3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  <c r="AU218" s="158"/>
      <c r="AV218" s="158"/>
      <c r="AW218" s="158"/>
      <c r="AX218" s="158"/>
      <c r="AY218" s="158"/>
      <c r="AZ218" s="158"/>
      <c r="BA218" s="159"/>
      <c r="BB218" s="159"/>
      <c r="BC218" s="159"/>
      <c r="BD218" s="159"/>
      <c r="BE218" s="159"/>
      <c r="BF218" s="158"/>
      <c r="BG218" s="158"/>
      <c r="BH218" s="158"/>
      <c r="BI218" s="158"/>
      <c r="BJ218" s="158"/>
      <c r="BK218" s="158"/>
      <c r="BL218" s="158"/>
      <c r="BM218" s="158"/>
      <c r="BN218" s="158"/>
      <c r="BO218" s="158"/>
      <c r="BP218" s="158"/>
      <c r="BQ218" s="158"/>
      <c r="BR218" s="158"/>
      <c r="BS218" s="158"/>
      <c r="BT218" s="158"/>
      <c r="BU218" s="158"/>
    </row>
    <row r="219" spans="1:73" x14ac:dyDescent="0.15">
      <c r="A219" s="1"/>
      <c r="B219" s="20" t="s">
        <v>187</v>
      </c>
      <c r="C219" s="2">
        <v>0</v>
      </c>
      <c r="D219" s="2" t="s">
        <v>193</v>
      </c>
      <c r="E219" s="161"/>
      <c r="F219" s="156">
        <f>SUM(G219:Z219)</f>
        <v>730</v>
      </c>
      <c r="G219" s="173">
        <f>Input!$D$60*Input!D$26*365/1000</f>
        <v>0</v>
      </c>
      <c r="H219" s="173">
        <f>Input!$D$60*Input!E$26*365/1000</f>
        <v>365</v>
      </c>
      <c r="I219" s="173">
        <f>Input!$D$60*Input!F$26*365/1000</f>
        <v>365</v>
      </c>
      <c r="J219" s="173">
        <f>Input!$D$60*Input!G$26*365/1000</f>
        <v>0</v>
      </c>
      <c r="K219" s="173">
        <f>Input!$D$60*Input!H$26*365/1000</f>
        <v>0</v>
      </c>
      <c r="L219" s="173">
        <f>Input!$D$60*Input!I$26*365/1000</f>
        <v>0</v>
      </c>
      <c r="M219" s="173">
        <f>Input!$D$60*Input!J$26*365/1000</f>
        <v>0</v>
      </c>
      <c r="N219" s="173">
        <f>Input!$D$60*Input!K$26*365/1000</f>
        <v>0</v>
      </c>
      <c r="O219" s="173">
        <f>Input!$D$60*Input!L$26*365/1000</f>
        <v>0</v>
      </c>
      <c r="P219" s="173">
        <f>Input!$D$60*Input!M$26*365/1000</f>
        <v>0</v>
      </c>
      <c r="Q219" s="173">
        <f>Input!$D$60*Input!N$26*365/1000</f>
        <v>0</v>
      </c>
      <c r="R219" s="173">
        <f>Input!$D$60*Input!O$26*365/1000</f>
        <v>0</v>
      </c>
      <c r="S219" s="173">
        <f>Input!$D$60*Input!P$26*365/1000</f>
        <v>0</v>
      </c>
      <c r="T219" s="173">
        <f>Input!$D$60*Input!Q$26*365/1000</f>
        <v>0</v>
      </c>
      <c r="U219" s="173">
        <f>Input!$D$60*Input!R$26*365/1000</f>
        <v>0</v>
      </c>
      <c r="V219" s="173">
        <f>Input!$D$60*Input!S$26*365/1000</f>
        <v>0</v>
      </c>
      <c r="W219" s="173">
        <f>Input!$D$60*Input!T$26*365/1000</f>
        <v>0</v>
      </c>
      <c r="X219" s="173">
        <f>Input!$D$60*Input!U$26*365/1000</f>
        <v>0</v>
      </c>
      <c r="Y219" s="173">
        <f>Input!$D$60*Input!V$26*365/1000</f>
        <v>0</v>
      </c>
      <c r="Z219" s="173">
        <f>Input!$D$60*Input!W$26*365/1000</f>
        <v>0</v>
      </c>
      <c r="AA219" s="1"/>
      <c r="AB219" s="3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  <c r="AU219" s="158"/>
      <c r="AV219" s="158"/>
      <c r="AW219" s="158"/>
      <c r="AX219" s="158"/>
      <c r="AY219" s="158"/>
      <c r="AZ219" s="158"/>
      <c r="BA219" s="159"/>
      <c r="BB219" s="159"/>
      <c r="BC219" s="159"/>
      <c r="BD219" s="159"/>
      <c r="BE219" s="159"/>
      <c r="BF219" s="158"/>
      <c r="BG219" s="158"/>
      <c r="BH219" s="158"/>
      <c r="BI219" s="158"/>
      <c r="BJ219" s="158"/>
      <c r="BK219" s="158"/>
      <c r="BL219" s="158"/>
      <c r="BM219" s="158"/>
      <c r="BN219" s="158"/>
      <c r="BO219" s="158"/>
      <c r="BP219" s="158"/>
      <c r="BQ219" s="158"/>
      <c r="BR219" s="158"/>
      <c r="BS219" s="158"/>
      <c r="BT219" s="158"/>
      <c r="BU219" s="158"/>
    </row>
    <row r="220" spans="1:73" x14ac:dyDescent="0.15">
      <c r="A220" s="1"/>
      <c r="B220" s="20"/>
      <c r="C220" s="2">
        <f t="shared" ref="C220:C248" si="135">C219+1</f>
        <v>1</v>
      </c>
      <c r="D220" s="2" t="s">
        <v>193</v>
      </c>
      <c r="E220" s="161"/>
      <c r="F220" s="156">
        <f t="shared" ref="F220:F249" si="136">SUM(G220:Z220)</f>
        <v>744.6</v>
      </c>
      <c r="G220" s="173">
        <f t="shared" ref="G220:H228" si="137">(G$229-G$219)/10+G219</f>
        <v>0</v>
      </c>
      <c r="H220" s="173">
        <f t="shared" si="137"/>
        <v>372.3</v>
      </c>
      <c r="I220" s="173">
        <f t="shared" ref="I220:K228" si="138">(I$229-I$219)/10+I219</f>
        <v>372.3</v>
      </c>
      <c r="J220" s="173">
        <f t="shared" si="138"/>
        <v>0</v>
      </c>
      <c r="K220" s="173">
        <f t="shared" si="138"/>
        <v>0</v>
      </c>
      <c r="L220" s="173">
        <f t="shared" ref="L220:Z220" si="139">(L$229-L$219)/10+L219</f>
        <v>0</v>
      </c>
      <c r="M220" s="173">
        <f t="shared" si="139"/>
        <v>0</v>
      </c>
      <c r="N220" s="173">
        <f t="shared" si="139"/>
        <v>0</v>
      </c>
      <c r="O220" s="173">
        <f t="shared" si="139"/>
        <v>0</v>
      </c>
      <c r="P220" s="173">
        <f t="shared" si="139"/>
        <v>0</v>
      </c>
      <c r="Q220" s="173">
        <f t="shared" si="139"/>
        <v>0</v>
      </c>
      <c r="R220" s="173">
        <f t="shared" si="139"/>
        <v>0</v>
      </c>
      <c r="S220" s="173">
        <f t="shared" si="139"/>
        <v>0</v>
      </c>
      <c r="T220" s="173">
        <f t="shared" si="139"/>
        <v>0</v>
      </c>
      <c r="U220" s="173">
        <f t="shared" si="139"/>
        <v>0</v>
      </c>
      <c r="V220" s="173">
        <f t="shared" si="139"/>
        <v>0</v>
      </c>
      <c r="W220" s="173">
        <f t="shared" si="139"/>
        <v>0</v>
      </c>
      <c r="X220" s="173">
        <f t="shared" si="139"/>
        <v>0</v>
      </c>
      <c r="Y220" s="173">
        <f t="shared" si="139"/>
        <v>0</v>
      </c>
      <c r="Z220" s="173">
        <f t="shared" si="139"/>
        <v>0</v>
      </c>
      <c r="AA220" s="1"/>
      <c r="AB220" s="3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  <c r="AU220" s="158"/>
      <c r="AV220" s="158"/>
      <c r="AW220" s="158"/>
      <c r="AX220" s="158"/>
      <c r="AY220" s="158"/>
      <c r="AZ220" s="158"/>
      <c r="BA220" s="159"/>
      <c r="BB220" s="159"/>
      <c r="BC220" s="159"/>
      <c r="BD220" s="159"/>
      <c r="BE220" s="159"/>
      <c r="BF220" s="158"/>
      <c r="BG220" s="158"/>
      <c r="BH220" s="158"/>
      <c r="BI220" s="158"/>
      <c r="BJ220" s="158"/>
      <c r="BK220" s="158"/>
      <c r="BL220" s="158"/>
      <c r="BM220" s="158"/>
      <c r="BN220" s="158"/>
      <c r="BO220" s="158"/>
      <c r="BP220" s="158"/>
      <c r="BQ220" s="158"/>
      <c r="BR220" s="158"/>
      <c r="BS220" s="158"/>
      <c r="BT220" s="158"/>
      <c r="BU220" s="158"/>
    </row>
    <row r="221" spans="1:73" x14ac:dyDescent="0.15">
      <c r="A221" s="1"/>
      <c r="B221" s="20"/>
      <c r="C221" s="2">
        <f t="shared" si="135"/>
        <v>2</v>
      </c>
      <c r="D221" s="2" t="s">
        <v>193</v>
      </c>
      <c r="E221" s="161"/>
      <c r="F221" s="156">
        <f t="shared" si="136"/>
        <v>759.2</v>
      </c>
      <c r="G221" s="173">
        <f t="shared" si="137"/>
        <v>0</v>
      </c>
      <c r="H221" s="173">
        <f t="shared" si="137"/>
        <v>379.6</v>
      </c>
      <c r="I221" s="173">
        <f t="shared" si="138"/>
        <v>379.6</v>
      </c>
      <c r="J221" s="173">
        <f t="shared" si="138"/>
        <v>0</v>
      </c>
      <c r="K221" s="173">
        <f t="shared" si="138"/>
        <v>0</v>
      </c>
      <c r="L221" s="173">
        <f t="shared" ref="L221:Z221" si="140">(L$229-L$219)/10+L220</f>
        <v>0</v>
      </c>
      <c r="M221" s="173">
        <f t="shared" si="140"/>
        <v>0</v>
      </c>
      <c r="N221" s="173">
        <f t="shared" si="140"/>
        <v>0</v>
      </c>
      <c r="O221" s="173">
        <f t="shared" si="140"/>
        <v>0</v>
      </c>
      <c r="P221" s="173">
        <f t="shared" si="140"/>
        <v>0</v>
      </c>
      <c r="Q221" s="173">
        <f t="shared" si="140"/>
        <v>0</v>
      </c>
      <c r="R221" s="173">
        <f t="shared" si="140"/>
        <v>0</v>
      </c>
      <c r="S221" s="173">
        <f t="shared" si="140"/>
        <v>0</v>
      </c>
      <c r="T221" s="173">
        <f t="shared" si="140"/>
        <v>0</v>
      </c>
      <c r="U221" s="173">
        <f t="shared" si="140"/>
        <v>0</v>
      </c>
      <c r="V221" s="173">
        <f t="shared" si="140"/>
        <v>0</v>
      </c>
      <c r="W221" s="173">
        <f t="shared" si="140"/>
        <v>0</v>
      </c>
      <c r="X221" s="173">
        <f t="shared" si="140"/>
        <v>0</v>
      </c>
      <c r="Y221" s="173">
        <f t="shared" si="140"/>
        <v>0</v>
      </c>
      <c r="Z221" s="173">
        <f t="shared" si="140"/>
        <v>0</v>
      </c>
      <c r="AA221" s="1"/>
      <c r="AB221" s="3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  <c r="AU221" s="158"/>
      <c r="AV221" s="158"/>
      <c r="AW221" s="158"/>
      <c r="AX221" s="158"/>
      <c r="AY221" s="158"/>
      <c r="AZ221" s="158"/>
      <c r="BA221" s="159"/>
      <c r="BB221" s="159"/>
      <c r="BC221" s="159"/>
      <c r="BD221" s="159"/>
      <c r="BE221" s="159"/>
      <c r="BF221" s="158"/>
      <c r="BG221" s="158"/>
      <c r="BH221" s="158"/>
      <c r="BI221" s="158"/>
      <c r="BJ221" s="158"/>
      <c r="BK221" s="158"/>
      <c r="BL221" s="158"/>
      <c r="BM221" s="158"/>
      <c r="BN221" s="158"/>
      <c r="BO221" s="158"/>
      <c r="BP221" s="158"/>
      <c r="BQ221" s="158"/>
      <c r="BR221" s="158"/>
      <c r="BS221" s="158"/>
      <c r="BT221" s="158"/>
      <c r="BU221" s="158"/>
    </row>
    <row r="222" spans="1:73" x14ac:dyDescent="0.15">
      <c r="A222" s="1"/>
      <c r="B222" s="20"/>
      <c r="C222" s="2">
        <f t="shared" si="135"/>
        <v>3</v>
      </c>
      <c r="D222" s="2" t="s">
        <v>193</v>
      </c>
      <c r="E222" s="161"/>
      <c r="F222" s="156">
        <f t="shared" si="136"/>
        <v>773.80000000000007</v>
      </c>
      <c r="G222" s="173">
        <f t="shared" si="137"/>
        <v>0</v>
      </c>
      <c r="H222" s="173">
        <f t="shared" si="137"/>
        <v>386.90000000000003</v>
      </c>
      <c r="I222" s="173">
        <f t="shared" si="138"/>
        <v>386.90000000000003</v>
      </c>
      <c r="J222" s="173">
        <f t="shared" si="138"/>
        <v>0</v>
      </c>
      <c r="K222" s="173">
        <f t="shared" si="138"/>
        <v>0</v>
      </c>
      <c r="L222" s="173">
        <f t="shared" ref="L222:Z222" si="141">(L$229-L$219)/10+L221</f>
        <v>0</v>
      </c>
      <c r="M222" s="173">
        <f t="shared" si="141"/>
        <v>0</v>
      </c>
      <c r="N222" s="173">
        <f t="shared" si="141"/>
        <v>0</v>
      </c>
      <c r="O222" s="173">
        <f t="shared" si="141"/>
        <v>0</v>
      </c>
      <c r="P222" s="173">
        <f t="shared" si="141"/>
        <v>0</v>
      </c>
      <c r="Q222" s="173">
        <f t="shared" si="141"/>
        <v>0</v>
      </c>
      <c r="R222" s="173">
        <f t="shared" si="141"/>
        <v>0</v>
      </c>
      <c r="S222" s="173">
        <f t="shared" si="141"/>
        <v>0</v>
      </c>
      <c r="T222" s="173">
        <f t="shared" si="141"/>
        <v>0</v>
      </c>
      <c r="U222" s="173">
        <f t="shared" si="141"/>
        <v>0</v>
      </c>
      <c r="V222" s="173">
        <f t="shared" si="141"/>
        <v>0</v>
      </c>
      <c r="W222" s="173">
        <f t="shared" si="141"/>
        <v>0</v>
      </c>
      <c r="X222" s="173">
        <f t="shared" si="141"/>
        <v>0</v>
      </c>
      <c r="Y222" s="173">
        <f t="shared" si="141"/>
        <v>0</v>
      </c>
      <c r="Z222" s="173">
        <f t="shared" si="141"/>
        <v>0</v>
      </c>
      <c r="AA222" s="1"/>
      <c r="AB222" s="3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  <c r="AU222" s="158"/>
      <c r="AV222" s="158"/>
      <c r="AW222" s="158"/>
      <c r="AX222" s="158"/>
      <c r="AY222" s="158"/>
      <c r="AZ222" s="158"/>
      <c r="BA222" s="159"/>
      <c r="BB222" s="159"/>
      <c r="BC222" s="159"/>
      <c r="BD222" s="159"/>
      <c r="BE222" s="159"/>
      <c r="BF222" s="158"/>
      <c r="BG222" s="158"/>
      <c r="BH222" s="158"/>
      <c r="BI222" s="158"/>
      <c r="BJ222" s="158"/>
      <c r="BK222" s="158"/>
      <c r="BL222" s="158"/>
      <c r="BM222" s="158"/>
      <c r="BN222" s="158"/>
      <c r="BO222" s="158"/>
      <c r="BP222" s="158"/>
      <c r="BQ222" s="158"/>
      <c r="BR222" s="158"/>
      <c r="BS222" s="158"/>
      <c r="BT222" s="158"/>
      <c r="BU222" s="158"/>
    </row>
    <row r="223" spans="1:73" x14ac:dyDescent="0.15">
      <c r="A223" s="1"/>
      <c r="B223" s="20"/>
      <c r="C223" s="2">
        <f t="shared" si="135"/>
        <v>4</v>
      </c>
      <c r="D223" s="2" t="s">
        <v>193</v>
      </c>
      <c r="E223" s="161"/>
      <c r="F223" s="156">
        <f t="shared" si="136"/>
        <v>788.40000000000009</v>
      </c>
      <c r="G223" s="173">
        <f t="shared" si="137"/>
        <v>0</v>
      </c>
      <c r="H223" s="173">
        <f t="shared" si="137"/>
        <v>394.20000000000005</v>
      </c>
      <c r="I223" s="173">
        <f t="shared" si="138"/>
        <v>394.20000000000005</v>
      </c>
      <c r="J223" s="173">
        <f t="shared" si="138"/>
        <v>0</v>
      </c>
      <c r="K223" s="173">
        <f t="shared" si="138"/>
        <v>0</v>
      </c>
      <c r="L223" s="173">
        <f t="shared" ref="L223:Z223" si="142">(L$229-L$219)/10+L222</f>
        <v>0</v>
      </c>
      <c r="M223" s="173">
        <f t="shared" si="142"/>
        <v>0</v>
      </c>
      <c r="N223" s="173">
        <f t="shared" si="142"/>
        <v>0</v>
      </c>
      <c r="O223" s="173">
        <f t="shared" si="142"/>
        <v>0</v>
      </c>
      <c r="P223" s="173">
        <f t="shared" si="142"/>
        <v>0</v>
      </c>
      <c r="Q223" s="173">
        <f t="shared" si="142"/>
        <v>0</v>
      </c>
      <c r="R223" s="173">
        <f t="shared" si="142"/>
        <v>0</v>
      </c>
      <c r="S223" s="173">
        <f t="shared" si="142"/>
        <v>0</v>
      </c>
      <c r="T223" s="173">
        <f t="shared" si="142"/>
        <v>0</v>
      </c>
      <c r="U223" s="173">
        <f t="shared" si="142"/>
        <v>0</v>
      </c>
      <c r="V223" s="173">
        <f t="shared" si="142"/>
        <v>0</v>
      </c>
      <c r="W223" s="173">
        <f t="shared" si="142"/>
        <v>0</v>
      </c>
      <c r="X223" s="173">
        <f t="shared" si="142"/>
        <v>0</v>
      </c>
      <c r="Y223" s="173">
        <f t="shared" si="142"/>
        <v>0</v>
      </c>
      <c r="Z223" s="173">
        <f t="shared" si="142"/>
        <v>0</v>
      </c>
      <c r="AA223" s="1"/>
      <c r="AB223" s="3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  <c r="AU223" s="158"/>
      <c r="AV223" s="158"/>
      <c r="AW223" s="158"/>
      <c r="AX223" s="158"/>
      <c r="AY223" s="158"/>
      <c r="AZ223" s="158"/>
      <c r="BA223" s="159"/>
      <c r="BB223" s="159"/>
      <c r="BC223" s="159"/>
      <c r="BD223" s="159"/>
      <c r="BE223" s="159"/>
      <c r="BF223" s="158"/>
      <c r="BG223" s="158"/>
      <c r="BH223" s="158"/>
      <c r="BI223" s="158"/>
      <c r="BJ223" s="158"/>
      <c r="BK223" s="158"/>
      <c r="BL223" s="158"/>
      <c r="BM223" s="158"/>
      <c r="BN223" s="158"/>
      <c r="BO223" s="158"/>
      <c r="BP223" s="158"/>
      <c r="BQ223" s="158"/>
      <c r="BR223" s="158"/>
      <c r="BS223" s="158"/>
      <c r="BT223" s="158"/>
      <c r="BU223" s="158"/>
    </row>
    <row r="224" spans="1:73" x14ac:dyDescent="0.15">
      <c r="A224" s="1"/>
      <c r="B224" s="20"/>
      <c r="C224" s="2">
        <f t="shared" si="135"/>
        <v>5</v>
      </c>
      <c r="D224" s="2" t="s">
        <v>193</v>
      </c>
      <c r="E224" s="161"/>
      <c r="F224" s="156">
        <f t="shared" si="136"/>
        <v>803.00000000000011</v>
      </c>
      <c r="G224" s="173">
        <f t="shared" si="137"/>
        <v>0</v>
      </c>
      <c r="H224" s="173">
        <f t="shared" si="137"/>
        <v>401.50000000000006</v>
      </c>
      <c r="I224" s="173">
        <f t="shared" si="138"/>
        <v>401.50000000000006</v>
      </c>
      <c r="J224" s="173">
        <f t="shared" si="138"/>
        <v>0</v>
      </c>
      <c r="K224" s="173">
        <f t="shared" si="138"/>
        <v>0</v>
      </c>
      <c r="L224" s="173">
        <f t="shared" ref="L224:Z224" si="143">(L$229-L$219)/10+L223</f>
        <v>0</v>
      </c>
      <c r="M224" s="173">
        <f t="shared" si="143"/>
        <v>0</v>
      </c>
      <c r="N224" s="173">
        <f t="shared" si="143"/>
        <v>0</v>
      </c>
      <c r="O224" s="173">
        <f t="shared" si="143"/>
        <v>0</v>
      </c>
      <c r="P224" s="173">
        <f t="shared" si="143"/>
        <v>0</v>
      </c>
      <c r="Q224" s="173">
        <f t="shared" si="143"/>
        <v>0</v>
      </c>
      <c r="R224" s="173">
        <f t="shared" si="143"/>
        <v>0</v>
      </c>
      <c r="S224" s="173">
        <f t="shared" si="143"/>
        <v>0</v>
      </c>
      <c r="T224" s="173">
        <f t="shared" si="143"/>
        <v>0</v>
      </c>
      <c r="U224" s="173">
        <f t="shared" si="143"/>
        <v>0</v>
      </c>
      <c r="V224" s="173">
        <f t="shared" si="143"/>
        <v>0</v>
      </c>
      <c r="W224" s="173">
        <f t="shared" si="143"/>
        <v>0</v>
      </c>
      <c r="X224" s="173">
        <f t="shared" si="143"/>
        <v>0</v>
      </c>
      <c r="Y224" s="173">
        <f t="shared" si="143"/>
        <v>0</v>
      </c>
      <c r="Z224" s="173">
        <f t="shared" si="143"/>
        <v>0</v>
      </c>
      <c r="AA224" s="1"/>
      <c r="AB224" s="3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  <c r="AU224" s="158"/>
      <c r="AV224" s="158"/>
      <c r="AW224" s="158"/>
      <c r="AX224" s="158"/>
      <c r="AY224" s="158"/>
      <c r="AZ224" s="158"/>
      <c r="BA224" s="159"/>
      <c r="BB224" s="159"/>
      <c r="BC224" s="159"/>
      <c r="BD224" s="159"/>
      <c r="BE224" s="159"/>
      <c r="BF224" s="158"/>
      <c r="BG224" s="158"/>
      <c r="BH224" s="158"/>
      <c r="BI224" s="158"/>
      <c r="BJ224" s="158"/>
      <c r="BK224" s="158"/>
      <c r="BL224" s="158"/>
      <c r="BM224" s="158"/>
      <c r="BN224" s="158"/>
      <c r="BO224" s="158"/>
      <c r="BP224" s="158"/>
      <c r="BQ224" s="158"/>
      <c r="BR224" s="158"/>
      <c r="BS224" s="158"/>
      <c r="BT224" s="158"/>
      <c r="BU224" s="158"/>
    </row>
    <row r="225" spans="1:73" x14ac:dyDescent="0.15">
      <c r="A225" s="1"/>
      <c r="B225" s="20"/>
      <c r="C225" s="2">
        <f t="shared" si="135"/>
        <v>6</v>
      </c>
      <c r="D225" s="2" t="s">
        <v>193</v>
      </c>
      <c r="E225" s="161"/>
      <c r="F225" s="156">
        <f t="shared" si="136"/>
        <v>817.60000000000014</v>
      </c>
      <c r="G225" s="173">
        <f t="shared" si="137"/>
        <v>0</v>
      </c>
      <c r="H225" s="173">
        <f t="shared" si="137"/>
        <v>408.80000000000007</v>
      </c>
      <c r="I225" s="173">
        <f t="shared" si="138"/>
        <v>408.80000000000007</v>
      </c>
      <c r="J225" s="173">
        <f t="shared" si="138"/>
        <v>0</v>
      </c>
      <c r="K225" s="173">
        <f t="shared" si="138"/>
        <v>0</v>
      </c>
      <c r="L225" s="173">
        <f t="shared" ref="L225:Z225" si="144">(L$229-L$219)/10+L224</f>
        <v>0</v>
      </c>
      <c r="M225" s="173">
        <f t="shared" si="144"/>
        <v>0</v>
      </c>
      <c r="N225" s="173">
        <f t="shared" si="144"/>
        <v>0</v>
      </c>
      <c r="O225" s="173">
        <f t="shared" si="144"/>
        <v>0</v>
      </c>
      <c r="P225" s="173">
        <f t="shared" si="144"/>
        <v>0</v>
      </c>
      <c r="Q225" s="173">
        <f t="shared" si="144"/>
        <v>0</v>
      </c>
      <c r="R225" s="173">
        <f t="shared" si="144"/>
        <v>0</v>
      </c>
      <c r="S225" s="173">
        <f t="shared" si="144"/>
        <v>0</v>
      </c>
      <c r="T225" s="173">
        <f t="shared" si="144"/>
        <v>0</v>
      </c>
      <c r="U225" s="173">
        <f t="shared" si="144"/>
        <v>0</v>
      </c>
      <c r="V225" s="173">
        <f t="shared" si="144"/>
        <v>0</v>
      </c>
      <c r="W225" s="173">
        <f t="shared" si="144"/>
        <v>0</v>
      </c>
      <c r="X225" s="173">
        <f t="shared" si="144"/>
        <v>0</v>
      </c>
      <c r="Y225" s="173">
        <f t="shared" si="144"/>
        <v>0</v>
      </c>
      <c r="Z225" s="173">
        <f t="shared" si="144"/>
        <v>0</v>
      </c>
      <c r="AA225" s="1"/>
      <c r="AB225" s="3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  <c r="AU225" s="158"/>
      <c r="AV225" s="158"/>
      <c r="AW225" s="158"/>
      <c r="AX225" s="158"/>
      <c r="AY225" s="158"/>
      <c r="AZ225" s="158"/>
      <c r="BA225" s="159"/>
      <c r="BB225" s="159"/>
      <c r="BC225" s="159"/>
      <c r="BD225" s="159"/>
      <c r="BE225" s="159"/>
      <c r="BF225" s="158"/>
      <c r="BG225" s="158"/>
      <c r="BH225" s="158"/>
      <c r="BI225" s="158"/>
      <c r="BJ225" s="158"/>
      <c r="BK225" s="158"/>
      <c r="BL225" s="158"/>
      <c r="BM225" s="158"/>
      <c r="BN225" s="158"/>
      <c r="BO225" s="158"/>
      <c r="BP225" s="158"/>
      <c r="BQ225" s="158"/>
      <c r="BR225" s="158"/>
      <c r="BS225" s="158"/>
      <c r="BT225" s="158"/>
      <c r="BU225" s="158"/>
    </row>
    <row r="226" spans="1:73" x14ac:dyDescent="0.15">
      <c r="A226" s="1"/>
      <c r="B226" s="20"/>
      <c r="C226" s="2">
        <f t="shared" si="135"/>
        <v>7</v>
      </c>
      <c r="D226" s="2" t="s">
        <v>193</v>
      </c>
      <c r="E226" s="161"/>
      <c r="F226" s="156">
        <f t="shared" si="136"/>
        <v>832.20000000000016</v>
      </c>
      <c r="G226" s="173">
        <f t="shared" si="137"/>
        <v>0</v>
      </c>
      <c r="H226" s="173">
        <f t="shared" si="137"/>
        <v>416.10000000000008</v>
      </c>
      <c r="I226" s="173">
        <f t="shared" si="138"/>
        <v>416.10000000000008</v>
      </c>
      <c r="J226" s="173">
        <f t="shared" si="138"/>
        <v>0</v>
      </c>
      <c r="K226" s="173">
        <f t="shared" si="138"/>
        <v>0</v>
      </c>
      <c r="L226" s="173">
        <f t="shared" ref="L226:Z226" si="145">(L$229-L$219)/10+L225</f>
        <v>0</v>
      </c>
      <c r="M226" s="173">
        <f t="shared" si="145"/>
        <v>0</v>
      </c>
      <c r="N226" s="173">
        <f t="shared" si="145"/>
        <v>0</v>
      </c>
      <c r="O226" s="173">
        <f t="shared" si="145"/>
        <v>0</v>
      </c>
      <c r="P226" s="173">
        <f t="shared" si="145"/>
        <v>0</v>
      </c>
      <c r="Q226" s="173">
        <f t="shared" si="145"/>
        <v>0</v>
      </c>
      <c r="R226" s="173">
        <f t="shared" si="145"/>
        <v>0</v>
      </c>
      <c r="S226" s="173">
        <f t="shared" si="145"/>
        <v>0</v>
      </c>
      <c r="T226" s="173">
        <f t="shared" si="145"/>
        <v>0</v>
      </c>
      <c r="U226" s="173">
        <f t="shared" si="145"/>
        <v>0</v>
      </c>
      <c r="V226" s="173">
        <f t="shared" si="145"/>
        <v>0</v>
      </c>
      <c r="W226" s="173">
        <f t="shared" si="145"/>
        <v>0</v>
      </c>
      <c r="X226" s="173">
        <f t="shared" si="145"/>
        <v>0</v>
      </c>
      <c r="Y226" s="173">
        <f t="shared" si="145"/>
        <v>0</v>
      </c>
      <c r="Z226" s="173">
        <f t="shared" si="145"/>
        <v>0</v>
      </c>
      <c r="AA226" s="1"/>
      <c r="AB226" s="3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  <c r="AU226" s="158"/>
      <c r="AV226" s="158"/>
      <c r="AW226" s="158"/>
      <c r="AX226" s="158"/>
      <c r="AY226" s="158"/>
      <c r="AZ226" s="158"/>
      <c r="BA226" s="159"/>
      <c r="BB226" s="159"/>
      <c r="BC226" s="159"/>
      <c r="BD226" s="159"/>
      <c r="BE226" s="159"/>
      <c r="BF226" s="158"/>
      <c r="BG226" s="158"/>
      <c r="BH226" s="158"/>
      <c r="BI226" s="158"/>
      <c r="BJ226" s="158"/>
      <c r="BK226" s="158"/>
      <c r="BL226" s="158"/>
      <c r="BM226" s="158"/>
      <c r="BN226" s="158"/>
      <c r="BO226" s="158"/>
      <c r="BP226" s="158"/>
      <c r="BQ226" s="158"/>
      <c r="BR226" s="158"/>
      <c r="BS226" s="158"/>
      <c r="BT226" s="158"/>
      <c r="BU226" s="158"/>
    </row>
    <row r="227" spans="1:73" x14ac:dyDescent="0.15">
      <c r="A227" s="1"/>
      <c r="B227" s="20"/>
      <c r="C227" s="2">
        <f t="shared" si="135"/>
        <v>8</v>
      </c>
      <c r="D227" s="2" t="s">
        <v>193</v>
      </c>
      <c r="E227" s="161"/>
      <c r="F227" s="156">
        <f t="shared" si="136"/>
        <v>846.80000000000018</v>
      </c>
      <c r="G227" s="173">
        <f t="shared" si="137"/>
        <v>0</v>
      </c>
      <c r="H227" s="173">
        <f t="shared" si="137"/>
        <v>423.40000000000009</v>
      </c>
      <c r="I227" s="173">
        <f t="shared" si="138"/>
        <v>423.40000000000009</v>
      </c>
      <c r="J227" s="173">
        <f t="shared" si="138"/>
        <v>0</v>
      </c>
      <c r="K227" s="173">
        <f t="shared" si="138"/>
        <v>0</v>
      </c>
      <c r="L227" s="173">
        <f t="shared" ref="L227:Z227" si="146">(L$229-L$219)/10+L226</f>
        <v>0</v>
      </c>
      <c r="M227" s="173">
        <f t="shared" si="146"/>
        <v>0</v>
      </c>
      <c r="N227" s="173">
        <f t="shared" si="146"/>
        <v>0</v>
      </c>
      <c r="O227" s="173">
        <f t="shared" si="146"/>
        <v>0</v>
      </c>
      <c r="P227" s="173">
        <f t="shared" si="146"/>
        <v>0</v>
      </c>
      <c r="Q227" s="173">
        <f t="shared" si="146"/>
        <v>0</v>
      </c>
      <c r="R227" s="173">
        <f t="shared" si="146"/>
        <v>0</v>
      </c>
      <c r="S227" s="173">
        <f t="shared" si="146"/>
        <v>0</v>
      </c>
      <c r="T227" s="173">
        <f t="shared" si="146"/>
        <v>0</v>
      </c>
      <c r="U227" s="173">
        <f t="shared" si="146"/>
        <v>0</v>
      </c>
      <c r="V227" s="173">
        <f t="shared" si="146"/>
        <v>0</v>
      </c>
      <c r="W227" s="173">
        <f t="shared" si="146"/>
        <v>0</v>
      </c>
      <c r="X227" s="173">
        <f t="shared" si="146"/>
        <v>0</v>
      </c>
      <c r="Y227" s="173">
        <f t="shared" si="146"/>
        <v>0</v>
      </c>
      <c r="Z227" s="173">
        <f t="shared" si="146"/>
        <v>0</v>
      </c>
      <c r="AA227" s="1"/>
      <c r="AB227" s="3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  <c r="AU227" s="158"/>
      <c r="AV227" s="158"/>
      <c r="AW227" s="158"/>
      <c r="AX227" s="158"/>
      <c r="AY227" s="158"/>
      <c r="AZ227" s="158"/>
      <c r="BA227" s="159"/>
      <c r="BB227" s="159"/>
      <c r="BC227" s="159"/>
      <c r="BD227" s="159"/>
      <c r="BE227" s="159"/>
      <c r="BF227" s="158"/>
      <c r="BG227" s="158"/>
      <c r="BH227" s="158"/>
      <c r="BI227" s="158"/>
      <c r="BJ227" s="158"/>
      <c r="BK227" s="158"/>
      <c r="BL227" s="158"/>
      <c r="BM227" s="158"/>
      <c r="BN227" s="158"/>
      <c r="BO227" s="158"/>
      <c r="BP227" s="158"/>
      <c r="BQ227" s="158"/>
      <c r="BR227" s="158"/>
      <c r="BS227" s="158"/>
      <c r="BT227" s="158"/>
      <c r="BU227" s="158"/>
    </row>
    <row r="228" spans="1:73" x14ac:dyDescent="0.15">
      <c r="A228" s="1"/>
      <c r="B228" s="20"/>
      <c r="C228" s="2">
        <f t="shared" si="135"/>
        <v>9</v>
      </c>
      <c r="D228" s="2" t="s">
        <v>193</v>
      </c>
      <c r="E228" s="161"/>
      <c r="F228" s="156">
        <f t="shared" si="136"/>
        <v>861.4000000000002</v>
      </c>
      <c r="G228" s="173">
        <f t="shared" si="137"/>
        <v>0</v>
      </c>
      <c r="H228" s="173">
        <f t="shared" si="137"/>
        <v>430.7000000000001</v>
      </c>
      <c r="I228" s="173">
        <f t="shared" si="138"/>
        <v>430.7000000000001</v>
      </c>
      <c r="J228" s="173">
        <f t="shared" si="138"/>
        <v>0</v>
      </c>
      <c r="K228" s="173">
        <f t="shared" si="138"/>
        <v>0</v>
      </c>
      <c r="L228" s="173">
        <f t="shared" ref="L228:Z228" si="147">(L$229-L$219)/10+L227</f>
        <v>0</v>
      </c>
      <c r="M228" s="173">
        <f t="shared" si="147"/>
        <v>0</v>
      </c>
      <c r="N228" s="173">
        <f t="shared" si="147"/>
        <v>0</v>
      </c>
      <c r="O228" s="173">
        <f t="shared" si="147"/>
        <v>0</v>
      </c>
      <c r="P228" s="173">
        <f t="shared" si="147"/>
        <v>0</v>
      </c>
      <c r="Q228" s="173">
        <f t="shared" si="147"/>
        <v>0</v>
      </c>
      <c r="R228" s="173">
        <f t="shared" si="147"/>
        <v>0</v>
      </c>
      <c r="S228" s="173">
        <f t="shared" si="147"/>
        <v>0</v>
      </c>
      <c r="T228" s="173">
        <f t="shared" si="147"/>
        <v>0</v>
      </c>
      <c r="U228" s="173">
        <f t="shared" si="147"/>
        <v>0</v>
      </c>
      <c r="V228" s="173">
        <f t="shared" si="147"/>
        <v>0</v>
      </c>
      <c r="W228" s="173">
        <f t="shared" si="147"/>
        <v>0</v>
      </c>
      <c r="X228" s="173">
        <f t="shared" si="147"/>
        <v>0</v>
      </c>
      <c r="Y228" s="173">
        <f t="shared" si="147"/>
        <v>0</v>
      </c>
      <c r="Z228" s="173">
        <f t="shared" si="147"/>
        <v>0</v>
      </c>
      <c r="AA228" s="1"/>
      <c r="AB228" s="3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  <c r="AU228" s="158"/>
      <c r="AV228" s="158"/>
      <c r="AW228" s="158"/>
      <c r="AX228" s="158"/>
      <c r="AY228" s="158"/>
      <c r="AZ228" s="158"/>
      <c r="BA228" s="159"/>
      <c r="BB228" s="159"/>
      <c r="BC228" s="159"/>
      <c r="BD228" s="159"/>
      <c r="BE228" s="159"/>
      <c r="BF228" s="158"/>
      <c r="BG228" s="158"/>
      <c r="BH228" s="158"/>
      <c r="BI228" s="158"/>
      <c r="BJ228" s="158"/>
      <c r="BK228" s="158"/>
      <c r="BL228" s="158"/>
      <c r="BM228" s="158"/>
      <c r="BN228" s="158"/>
      <c r="BO228" s="158"/>
      <c r="BP228" s="158"/>
      <c r="BQ228" s="158"/>
      <c r="BR228" s="158"/>
      <c r="BS228" s="158"/>
      <c r="BT228" s="158"/>
      <c r="BU228" s="158"/>
    </row>
    <row r="229" spans="1:73" x14ac:dyDescent="0.15">
      <c r="A229" s="1"/>
      <c r="B229" s="20" t="s">
        <v>186</v>
      </c>
      <c r="C229" s="2">
        <v>10</v>
      </c>
      <c r="D229" s="2" t="s">
        <v>193</v>
      </c>
      <c r="E229" s="161"/>
      <c r="F229" s="156">
        <f t="shared" si="136"/>
        <v>876</v>
      </c>
      <c r="G229" s="156">
        <f>Input!$E$60*Input!D$26*365/1000</f>
        <v>0</v>
      </c>
      <c r="H229" s="156">
        <f>Input!$E$60*Input!E$26*365/1000</f>
        <v>438</v>
      </c>
      <c r="I229" s="156">
        <f>Input!$E$60*Input!F$26*365/1000</f>
        <v>438</v>
      </c>
      <c r="J229" s="156">
        <f>Input!$E$60*Input!G$26*365/1000</f>
        <v>0</v>
      </c>
      <c r="K229" s="156">
        <f>Input!$E$60*Input!H$26*365/1000</f>
        <v>0</v>
      </c>
      <c r="L229" s="156">
        <f>Input!$E$60*Input!I$26*365/1000</f>
        <v>0</v>
      </c>
      <c r="M229" s="156">
        <f>Input!$E$60*Input!J$26*365/1000</f>
        <v>0</v>
      </c>
      <c r="N229" s="156">
        <f>Input!$E$60*Input!K$26*365/1000</f>
        <v>0</v>
      </c>
      <c r="O229" s="156">
        <f>Input!$E$60*Input!L$26*365/1000</f>
        <v>0</v>
      </c>
      <c r="P229" s="156">
        <f>Input!$E$60*Input!M$26*365/1000</f>
        <v>0</v>
      </c>
      <c r="Q229" s="156">
        <f>Input!$E$60*Input!N$26*365/1000</f>
        <v>0</v>
      </c>
      <c r="R229" s="156">
        <f>Input!$E$60*Input!O$26*365/1000</f>
        <v>0</v>
      </c>
      <c r="S229" s="156">
        <f>Input!$E$60*Input!P$26*365/1000</f>
        <v>0</v>
      </c>
      <c r="T229" s="156">
        <f>Input!$E$60*Input!Q$26*365/1000</f>
        <v>0</v>
      </c>
      <c r="U229" s="156">
        <f>Input!$E$60*Input!R$26*365/1000</f>
        <v>0</v>
      </c>
      <c r="V229" s="156">
        <f>Input!$E$60*Input!S$26*365/1000</f>
        <v>0</v>
      </c>
      <c r="W229" s="156">
        <f>Input!$E$60*Input!T$26*365/1000</f>
        <v>0</v>
      </c>
      <c r="X229" s="156">
        <f>Input!$E$60*Input!U$26*365/1000</f>
        <v>0</v>
      </c>
      <c r="Y229" s="156">
        <f>Input!$E$60*Input!V$26*365/1000</f>
        <v>0</v>
      </c>
      <c r="Z229" s="156">
        <f>Input!$E$60*Input!W$26*365/1000</f>
        <v>0</v>
      </c>
      <c r="AA229" s="1"/>
      <c r="AB229" s="3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  <c r="AU229" s="158"/>
      <c r="AV229" s="158"/>
      <c r="AW229" s="158"/>
      <c r="AX229" s="158"/>
      <c r="AY229" s="158"/>
      <c r="AZ229" s="158"/>
      <c r="BA229" s="159"/>
      <c r="BB229" s="159"/>
      <c r="BC229" s="159"/>
      <c r="BD229" s="159"/>
      <c r="BE229" s="159"/>
      <c r="BF229" s="158"/>
      <c r="BG229" s="158"/>
      <c r="BH229" s="158"/>
      <c r="BI229" s="158"/>
      <c r="BJ229" s="158"/>
      <c r="BK229" s="158"/>
      <c r="BL229" s="158"/>
      <c r="BM229" s="158"/>
      <c r="BN229" s="158"/>
      <c r="BO229" s="158"/>
      <c r="BP229" s="158"/>
      <c r="BQ229" s="158"/>
      <c r="BR229" s="158"/>
      <c r="BS229" s="158"/>
      <c r="BT229" s="158"/>
      <c r="BU229" s="158"/>
    </row>
    <row r="230" spans="1:73" x14ac:dyDescent="0.15">
      <c r="A230" s="1"/>
      <c r="B230" s="20"/>
      <c r="C230" s="2">
        <f t="shared" si="135"/>
        <v>11</v>
      </c>
      <c r="D230" s="2" t="s">
        <v>193</v>
      </c>
      <c r="E230" s="161"/>
      <c r="F230" s="156">
        <f t="shared" si="136"/>
        <v>897.9</v>
      </c>
      <c r="G230" s="173">
        <f t="shared" ref="G230:H238" si="148">(G$239-G$229)/10+G229</f>
        <v>0</v>
      </c>
      <c r="H230" s="173">
        <f t="shared" si="148"/>
        <v>448.95</v>
      </c>
      <c r="I230" s="173">
        <f t="shared" ref="I230:K238" si="149">(I$239-I$229)/10+I229</f>
        <v>448.95</v>
      </c>
      <c r="J230" s="173">
        <f t="shared" si="149"/>
        <v>0</v>
      </c>
      <c r="K230" s="173">
        <f t="shared" si="149"/>
        <v>0</v>
      </c>
      <c r="L230" s="173">
        <f t="shared" ref="L230:Z230" si="150">(L$239-L$229)/10+L229</f>
        <v>0</v>
      </c>
      <c r="M230" s="173">
        <f t="shared" si="150"/>
        <v>0</v>
      </c>
      <c r="N230" s="173">
        <f t="shared" si="150"/>
        <v>0</v>
      </c>
      <c r="O230" s="173">
        <f t="shared" si="150"/>
        <v>0</v>
      </c>
      <c r="P230" s="173">
        <f t="shared" si="150"/>
        <v>0</v>
      </c>
      <c r="Q230" s="173">
        <f t="shared" si="150"/>
        <v>0</v>
      </c>
      <c r="R230" s="173">
        <f t="shared" si="150"/>
        <v>0</v>
      </c>
      <c r="S230" s="173">
        <f t="shared" si="150"/>
        <v>0</v>
      </c>
      <c r="T230" s="173">
        <f t="shared" si="150"/>
        <v>0</v>
      </c>
      <c r="U230" s="173">
        <f t="shared" si="150"/>
        <v>0</v>
      </c>
      <c r="V230" s="173">
        <f t="shared" si="150"/>
        <v>0</v>
      </c>
      <c r="W230" s="173">
        <f t="shared" si="150"/>
        <v>0</v>
      </c>
      <c r="X230" s="173">
        <f t="shared" si="150"/>
        <v>0</v>
      </c>
      <c r="Y230" s="173">
        <f t="shared" si="150"/>
        <v>0</v>
      </c>
      <c r="Z230" s="173">
        <f t="shared" si="150"/>
        <v>0</v>
      </c>
      <c r="AA230" s="1"/>
      <c r="AB230" s="3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  <c r="AU230" s="158"/>
      <c r="AV230" s="158"/>
      <c r="AW230" s="158"/>
      <c r="AX230" s="158"/>
      <c r="AY230" s="158"/>
      <c r="AZ230" s="158"/>
      <c r="BA230" s="159"/>
      <c r="BB230" s="159"/>
      <c r="BC230" s="159"/>
      <c r="BD230" s="159"/>
      <c r="BE230" s="159"/>
      <c r="BF230" s="158"/>
      <c r="BG230" s="158"/>
      <c r="BH230" s="158"/>
      <c r="BI230" s="158"/>
      <c r="BJ230" s="158"/>
      <c r="BK230" s="158"/>
      <c r="BL230" s="158"/>
      <c r="BM230" s="158"/>
      <c r="BN230" s="158"/>
      <c r="BO230" s="158"/>
      <c r="BP230" s="158"/>
      <c r="BQ230" s="158"/>
      <c r="BR230" s="158"/>
      <c r="BS230" s="158"/>
      <c r="BT230" s="158"/>
      <c r="BU230" s="158"/>
    </row>
    <row r="231" spans="1:73" x14ac:dyDescent="0.15">
      <c r="A231" s="1"/>
      <c r="B231" s="20"/>
      <c r="C231" s="2">
        <f t="shared" si="135"/>
        <v>12</v>
      </c>
      <c r="D231" s="2" t="s">
        <v>193</v>
      </c>
      <c r="E231" s="161"/>
      <c r="F231" s="156">
        <f t="shared" si="136"/>
        <v>919.8</v>
      </c>
      <c r="G231" s="173">
        <f t="shared" si="148"/>
        <v>0</v>
      </c>
      <c r="H231" s="173">
        <f t="shared" si="148"/>
        <v>459.9</v>
      </c>
      <c r="I231" s="173">
        <f t="shared" si="149"/>
        <v>459.9</v>
      </c>
      <c r="J231" s="173">
        <f t="shared" si="149"/>
        <v>0</v>
      </c>
      <c r="K231" s="173">
        <f t="shared" si="149"/>
        <v>0</v>
      </c>
      <c r="L231" s="173">
        <f t="shared" ref="L231:Z231" si="151">(L$239-L$229)/10+L230</f>
        <v>0</v>
      </c>
      <c r="M231" s="173">
        <f t="shared" si="151"/>
        <v>0</v>
      </c>
      <c r="N231" s="173">
        <f t="shared" si="151"/>
        <v>0</v>
      </c>
      <c r="O231" s="173">
        <f t="shared" si="151"/>
        <v>0</v>
      </c>
      <c r="P231" s="173">
        <f t="shared" si="151"/>
        <v>0</v>
      </c>
      <c r="Q231" s="173">
        <f t="shared" si="151"/>
        <v>0</v>
      </c>
      <c r="R231" s="173">
        <f t="shared" si="151"/>
        <v>0</v>
      </c>
      <c r="S231" s="173">
        <f t="shared" si="151"/>
        <v>0</v>
      </c>
      <c r="T231" s="173">
        <f t="shared" si="151"/>
        <v>0</v>
      </c>
      <c r="U231" s="173">
        <f t="shared" si="151"/>
        <v>0</v>
      </c>
      <c r="V231" s="173">
        <f t="shared" si="151"/>
        <v>0</v>
      </c>
      <c r="W231" s="173">
        <f t="shared" si="151"/>
        <v>0</v>
      </c>
      <c r="X231" s="173">
        <f t="shared" si="151"/>
        <v>0</v>
      </c>
      <c r="Y231" s="173">
        <f t="shared" si="151"/>
        <v>0</v>
      </c>
      <c r="Z231" s="173">
        <f t="shared" si="151"/>
        <v>0</v>
      </c>
      <c r="AA231" s="1"/>
      <c r="AB231" s="3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  <c r="AU231" s="158"/>
      <c r="AV231" s="158"/>
      <c r="AW231" s="158"/>
      <c r="AX231" s="158"/>
      <c r="AY231" s="158"/>
      <c r="AZ231" s="158"/>
      <c r="BA231" s="159"/>
      <c r="BB231" s="159"/>
      <c r="BC231" s="159"/>
      <c r="BD231" s="159"/>
      <c r="BE231" s="159"/>
      <c r="BF231" s="158"/>
      <c r="BG231" s="158"/>
      <c r="BH231" s="158"/>
      <c r="BI231" s="158"/>
      <c r="BJ231" s="158"/>
      <c r="BK231" s="158"/>
      <c r="BL231" s="158"/>
      <c r="BM231" s="158"/>
      <c r="BN231" s="158"/>
      <c r="BO231" s="158"/>
      <c r="BP231" s="158"/>
      <c r="BQ231" s="158"/>
      <c r="BR231" s="158"/>
      <c r="BS231" s="158"/>
      <c r="BT231" s="158"/>
      <c r="BU231" s="158"/>
    </row>
    <row r="232" spans="1:73" x14ac:dyDescent="0.15">
      <c r="A232" s="1"/>
      <c r="B232" s="20"/>
      <c r="C232" s="2">
        <f t="shared" si="135"/>
        <v>13</v>
      </c>
      <c r="D232" s="2" t="s">
        <v>193</v>
      </c>
      <c r="E232" s="161"/>
      <c r="F232" s="156">
        <f t="shared" si="136"/>
        <v>941.69999999999993</v>
      </c>
      <c r="G232" s="173">
        <f t="shared" si="148"/>
        <v>0</v>
      </c>
      <c r="H232" s="173">
        <f t="shared" si="148"/>
        <v>470.84999999999997</v>
      </c>
      <c r="I232" s="173">
        <f t="shared" si="149"/>
        <v>470.84999999999997</v>
      </c>
      <c r="J232" s="173">
        <f t="shared" si="149"/>
        <v>0</v>
      </c>
      <c r="K232" s="173">
        <f t="shared" si="149"/>
        <v>0</v>
      </c>
      <c r="L232" s="173">
        <f t="shared" ref="L232:Z232" si="152">(L$239-L$229)/10+L231</f>
        <v>0</v>
      </c>
      <c r="M232" s="173">
        <f t="shared" si="152"/>
        <v>0</v>
      </c>
      <c r="N232" s="173">
        <f t="shared" si="152"/>
        <v>0</v>
      </c>
      <c r="O232" s="173">
        <f t="shared" si="152"/>
        <v>0</v>
      </c>
      <c r="P232" s="173">
        <f t="shared" si="152"/>
        <v>0</v>
      </c>
      <c r="Q232" s="173">
        <f t="shared" si="152"/>
        <v>0</v>
      </c>
      <c r="R232" s="173">
        <f t="shared" si="152"/>
        <v>0</v>
      </c>
      <c r="S232" s="173">
        <f t="shared" si="152"/>
        <v>0</v>
      </c>
      <c r="T232" s="173">
        <f t="shared" si="152"/>
        <v>0</v>
      </c>
      <c r="U232" s="173">
        <f t="shared" si="152"/>
        <v>0</v>
      </c>
      <c r="V232" s="173">
        <f t="shared" si="152"/>
        <v>0</v>
      </c>
      <c r="W232" s="173">
        <f t="shared" si="152"/>
        <v>0</v>
      </c>
      <c r="X232" s="173">
        <f t="shared" si="152"/>
        <v>0</v>
      </c>
      <c r="Y232" s="173">
        <f t="shared" si="152"/>
        <v>0</v>
      </c>
      <c r="Z232" s="173">
        <f t="shared" si="152"/>
        <v>0</v>
      </c>
      <c r="AA232" s="1"/>
      <c r="AB232" s="3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  <c r="AU232" s="158"/>
      <c r="AV232" s="158"/>
      <c r="AW232" s="158"/>
      <c r="AX232" s="158"/>
      <c r="AY232" s="158"/>
      <c r="AZ232" s="158"/>
      <c r="BA232" s="159"/>
      <c r="BB232" s="159"/>
      <c r="BC232" s="159"/>
      <c r="BD232" s="159"/>
      <c r="BE232" s="159"/>
      <c r="BF232" s="158"/>
      <c r="BG232" s="158"/>
      <c r="BH232" s="158"/>
      <c r="BI232" s="158"/>
      <c r="BJ232" s="158"/>
      <c r="BK232" s="158"/>
      <c r="BL232" s="158"/>
      <c r="BM232" s="158"/>
      <c r="BN232" s="158"/>
      <c r="BO232" s="158"/>
      <c r="BP232" s="158"/>
      <c r="BQ232" s="158"/>
      <c r="BR232" s="158"/>
      <c r="BS232" s="158"/>
      <c r="BT232" s="158"/>
      <c r="BU232" s="158"/>
    </row>
    <row r="233" spans="1:73" x14ac:dyDescent="0.15">
      <c r="A233" s="1"/>
      <c r="B233" s="20"/>
      <c r="C233" s="2">
        <f t="shared" si="135"/>
        <v>14</v>
      </c>
      <c r="D233" s="2" t="s">
        <v>193</v>
      </c>
      <c r="E233" s="161"/>
      <c r="F233" s="156">
        <f t="shared" si="136"/>
        <v>963.59999999999991</v>
      </c>
      <c r="G233" s="173">
        <f t="shared" si="148"/>
        <v>0</v>
      </c>
      <c r="H233" s="173">
        <f t="shared" si="148"/>
        <v>481.79999999999995</v>
      </c>
      <c r="I233" s="173">
        <f t="shared" si="149"/>
        <v>481.79999999999995</v>
      </c>
      <c r="J233" s="173">
        <f t="shared" si="149"/>
        <v>0</v>
      </c>
      <c r="K233" s="173">
        <f t="shared" si="149"/>
        <v>0</v>
      </c>
      <c r="L233" s="173">
        <f t="shared" ref="L233:Z233" si="153">(L$239-L$229)/10+L232</f>
        <v>0</v>
      </c>
      <c r="M233" s="173">
        <f t="shared" si="153"/>
        <v>0</v>
      </c>
      <c r="N233" s="173">
        <f t="shared" si="153"/>
        <v>0</v>
      </c>
      <c r="O233" s="173">
        <f t="shared" si="153"/>
        <v>0</v>
      </c>
      <c r="P233" s="173">
        <f t="shared" si="153"/>
        <v>0</v>
      </c>
      <c r="Q233" s="173">
        <f t="shared" si="153"/>
        <v>0</v>
      </c>
      <c r="R233" s="173">
        <f t="shared" si="153"/>
        <v>0</v>
      </c>
      <c r="S233" s="173">
        <f t="shared" si="153"/>
        <v>0</v>
      </c>
      <c r="T233" s="173">
        <f t="shared" si="153"/>
        <v>0</v>
      </c>
      <c r="U233" s="173">
        <f t="shared" si="153"/>
        <v>0</v>
      </c>
      <c r="V233" s="173">
        <f t="shared" si="153"/>
        <v>0</v>
      </c>
      <c r="W233" s="173">
        <f t="shared" si="153"/>
        <v>0</v>
      </c>
      <c r="X233" s="173">
        <f t="shared" si="153"/>
        <v>0</v>
      </c>
      <c r="Y233" s="173">
        <f t="shared" si="153"/>
        <v>0</v>
      </c>
      <c r="Z233" s="173">
        <f t="shared" si="153"/>
        <v>0</v>
      </c>
      <c r="AA233" s="1"/>
      <c r="AB233" s="3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  <c r="AU233" s="158"/>
      <c r="AV233" s="158"/>
      <c r="AW233" s="158"/>
      <c r="AX233" s="158"/>
      <c r="AY233" s="158"/>
      <c r="AZ233" s="158"/>
      <c r="BA233" s="159"/>
      <c r="BB233" s="159"/>
      <c r="BC233" s="159"/>
      <c r="BD233" s="159"/>
      <c r="BE233" s="159"/>
      <c r="BF233" s="158"/>
      <c r="BG233" s="158"/>
      <c r="BH233" s="158"/>
      <c r="BI233" s="158"/>
      <c r="BJ233" s="158"/>
      <c r="BK233" s="158"/>
      <c r="BL233" s="158"/>
      <c r="BM233" s="158"/>
      <c r="BN233" s="158"/>
      <c r="BO233" s="158"/>
      <c r="BP233" s="158"/>
      <c r="BQ233" s="158"/>
      <c r="BR233" s="158"/>
      <c r="BS233" s="158"/>
      <c r="BT233" s="158"/>
      <c r="BU233" s="158"/>
    </row>
    <row r="234" spans="1:73" x14ac:dyDescent="0.15">
      <c r="A234" s="1"/>
      <c r="B234" s="20"/>
      <c r="C234" s="2">
        <f t="shared" si="135"/>
        <v>15</v>
      </c>
      <c r="D234" s="2" t="s">
        <v>193</v>
      </c>
      <c r="E234" s="161"/>
      <c r="F234" s="156">
        <f t="shared" si="136"/>
        <v>985.49999999999989</v>
      </c>
      <c r="G234" s="173">
        <f t="shared" si="148"/>
        <v>0</v>
      </c>
      <c r="H234" s="173">
        <f t="shared" si="148"/>
        <v>492.74999999999994</v>
      </c>
      <c r="I234" s="173">
        <f t="shared" si="149"/>
        <v>492.74999999999994</v>
      </c>
      <c r="J234" s="173">
        <f t="shared" si="149"/>
        <v>0</v>
      </c>
      <c r="K234" s="173">
        <f t="shared" si="149"/>
        <v>0</v>
      </c>
      <c r="L234" s="173">
        <f t="shared" ref="L234:Z234" si="154">(L$239-L$229)/10+L233</f>
        <v>0</v>
      </c>
      <c r="M234" s="173">
        <f t="shared" si="154"/>
        <v>0</v>
      </c>
      <c r="N234" s="173">
        <f t="shared" si="154"/>
        <v>0</v>
      </c>
      <c r="O234" s="173">
        <f t="shared" si="154"/>
        <v>0</v>
      </c>
      <c r="P234" s="173">
        <f t="shared" si="154"/>
        <v>0</v>
      </c>
      <c r="Q234" s="173">
        <f t="shared" si="154"/>
        <v>0</v>
      </c>
      <c r="R234" s="173">
        <f t="shared" si="154"/>
        <v>0</v>
      </c>
      <c r="S234" s="173">
        <f t="shared" si="154"/>
        <v>0</v>
      </c>
      <c r="T234" s="173">
        <f t="shared" si="154"/>
        <v>0</v>
      </c>
      <c r="U234" s="173">
        <f t="shared" si="154"/>
        <v>0</v>
      </c>
      <c r="V234" s="173">
        <f t="shared" si="154"/>
        <v>0</v>
      </c>
      <c r="W234" s="173">
        <f t="shared" si="154"/>
        <v>0</v>
      </c>
      <c r="X234" s="173">
        <f t="shared" si="154"/>
        <v>0</v>
      </c>
      <c r="Y234" s="173">
        <f t="shared" si="154"/>
        <v>0</v>
      </c>
      <c r="Z234" s="173">
        <f t="shared" si="154"/>
        <v>0</v>
      </c>
      <c r="AA234" s="1"/>
      <c r="AB234" s="3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  <c r="AU234" s="158"/>
      <c r="AV234" s="158"/>
      <c r="AW234" s="158"/>
      <c r="AX234" s="158"/>
      <c r="AY234" s="158"/>
      <c r="AZ234" s="158"/>
      <c r="BA234" s="159"/>
      <c r="BB234" s="159"/>
      <c r="BC234" s="159"/>
      <c r="BD234" s="159"/>
      <c r="BE234" s="159"/>
      <c r="BF234" s="158"/>
      <c r="BG234" s="158"/>
      <c r="BH234" s="158"/>
      <c r="BI234" s="158"/>
      <c r="BJ234" s="158"/>
      <c r="BK234" s="158"/>
      <c r="BL234" s="158"/>
      <c r="BM234" s="158"/>
      <c r="BN234" s="158"/>
      <c r="BO234" s="158"/>
      <c r="BP234" s="158"/>
      <c r="BQ234" s="158"/>
      <c r="BR234" s="158"/>
      <c r="BS234" s="158"/>
      <c r="BT234" s="158"/>
      <c r="BU234" s="158"/>
    </row>
    <row r="235" spans="1:73" x14ac:dyDescent="0.15">
      <c r="A235" s="1"/>
      <c r="B235" s="20"/>
      <c r="C235" s="2">
        <f t="shared" si="135"/>
        <v>16</v>
      </c>
      <c r="D235" s="2" t="s">
        <v>193</v>
      </c>
      <c r="E235" s="161"/>
      <c r="F235" s="156">
        <f t="shared" si="136"/>
        <v>1007.3999999999999</v>
      </c>
      <c r="G235" s="173">
        <f t="shared" si="148"/>
        <v>0</v>
      </c>
      <c r="H235" s="173">
        <f t="shared" si="148"/>
        <v>503.69999999999993</v>
      </c>
      <c r="I235" s="173">
        <f t="shared" si="149"/>
        <v>503.69999999999993</v>
      </c>
      <c r="J235" s="173">
        <f t="shared" si="149"/>
        <v>0</v>
      </c>
      <c r="K235" s="173">
        <f t="shared" si="149"/>
        <v>0</v>
      </c>
      <c r="L235" s="173">
        <f t="shared" ref="L235:Z235" si="155">(L$239-L$229)/10+L234</f>
        <v>0</v>
      </c>
      <c r="M235" s="173">
        <f t="shared" si="155"/>
        <v>0</v>
      </c>
      <c r="N235" s="173">
        <f t="shared" si="155"/>
        <v>0</v>
      </c>
      <c r="O235" s="173">
        <f t="shared" si="155"/>
        <v>0</v>
      </c>
      <c r="P235" s="173">
        <f t="shared" si="155"/>
        <v>0</v>
      </c>
      <c r="Q235" s="173">
        <f t="shared" si="155"/>
        <v>0</v>
      </c>
      <c r="R235" s="173">
        <f t="shared" si="155"/>
        <v>0</v>
      </c>
      <c r="S235" s="173">
        <f t="shared" si="155"/>
        <v>0</v>
      </c>
      <c r="T235" s="173">
        <f t="shared" si="155"/>
        <v>0</v>
      </c>
      <c r="U235" s="173">
        <f t="shared" si="155"/>
        <v>0</v>
      </c>
      <c r="V235" s="173">
        <f t="shared" si="155"/>
        <v>0</v>
      </c>
      <c r="W235" s="173">
        <f t="shared" si="155"/>
        <v>0</v>
      </c>
      <c r="X235" s="173">
        <f t="shared" si="155"/>
        <v>0</v>
      </c>
      <c r="Y235" s="173">
        <f t="shared" si="155"/>
        <v>0</v>
      </c>
      <c r="Z235" s="173">
        <f t="shared" si="155"/>
        <v>0</v>
      </c>
      <c r="AA235" s="1"/>
      <c r="AB235" s="3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  <c r="AU235" s="158"/>
      <c r="AV235" s="158"/>
      <c r="AW235" s="158"/>
      <c r="AX235" s="158"/>
      <c r="AY235" s="158"/>
      <c r="AZ235" s="158"/>
      <c r="BA235" s="159"/>
      <c r="BB235" s="159"/>
      <c r="BC235" s="159"/>
      <c r="BD235" s="159"/>
      <c r="BE235" s="159"/>
      <c r="BF235" s="158"/>
      <c r="BG235" s="158"/>
      <c r="BH235" s="158"/>
      <c r="BI235" s="158"/>
      <c r="BJ235" s="158"/>
      <c r="BK235" s="158"/>
      <c r="BL235" s="158"/>
      <c r="BM235" s="158"/>
      <c r="BN235" s="158"/>
      <c r="BO235" s="158"/>
      <c r="BP235" s="158"/>
      <c r="BQ235" s="158"/>
      <c r="BR235" s="158"/>
      <c r="BS235" s="158"/>
      <c r="BT235" s="158"/>
      <c r="BU235" s="158"/>
    </row>
    <row r="236" spans="1:73" x14ac:dyDescent="0.15">
      <c r="A236" s="1"/>
      <c r="B236" s="20"/>
      <c r="C236" s="2">
        <f t="shared" si="135"/>
        <v>17</v>
      </c>
      <c r="D236" s="2" t="s">
        <v>193</v>
      </c>
      <c r="E236" s="161"/>
      <c r="F236" s="156">
        <f t="shared" si="136"/>
        <v>1029.3</v>
      </c>
      <c r="G236" s="173">
        <f t="shared" si="148"/>
        <v>0</v>
      </c>
      <c r="H236" s="173">
        <f t="shared" si="148"/>
        <v>514.65</v>
      </c>
      <c r="I236" s="173">
        <f t="shared" si="149"/>
        <v>514.65</v>
      </c>
      <c r="J236" s="173">
        <f t="shared" si="149"/>
        <v>0</v>
      </c>
      <c r="K236" s="173">
        <f t="shared" si="149"/>
        <v>0</v>
      </c>
      <c r="L236" s="173">
        <f t="shared" ref="L236:Z236" si="156">(L$239-L$229)/10+L235</f>
        <v>0</v>
      </c>
      <c r="M236" s="173">
        <f t="shared" si="156"/>
        <v>0</v>
      </c>
      <c r="N236" s="173">
        <f t="shared" si="156"/>
        <v>0</v>
      </c>
      <c r="O236" s="173">
        <f t="shared" si="156"/>
        <v>0</v>
      </c>
      <c r="P236" s="173">
        <f t="shared" si="156"/>
        <v>0</v>
      </c>
      <c r="Q236" s="173">
        <f t="shared" si="156"/>
        <v>0</v>
      </c>
      <c r="R236" s="173">
        <f t="shared" si="156"/>
        <v>0</v>
      </c>
      <c r="S236" s="173">
        <f t="shared" si="156"/>
        <v>0</v>
      </c>
      <c r="T236" s="173">
        <f t="shared" si="156"/>
        <v>0</v>
      </c>
      <c r="U236" s="173">
        <f t="shared" si="156"/>
        <v>0</v>
      </c>
      <c r="V236" s="173">
        <f t="shared" si="156"/>
        <v>0</v>
      </c>
      <c r="W236" s="173">
        <f t="shared" si="156"/>
        <v>0</v>
      </c>
      <c r="X236" s="173">
        <f t="shared" si="156"/>
        <v>0</v>
      </c>
      <c r="Y236" s="173">
        <f t="shared" si="156"/>
        <v>0</v>
      </c>
      <c r="Z236" s="173">
        <f t="shared" si="156"/>
        <v>0</v>
      </c>
      <c r="AA236" s="1"/>
      <c r="AB236" s="3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  <c r="AU236" s="158"/>
      <c r="AV236" s="158"/>
      <c r="AW236" s="158"/>
      <c r="AX236" s="158"/>
      <c r="AY236" s="158"/>
      <c r="AZ236" s="158"/>
      <c r="BA236" s="159"/>
      <c r="BB236" s="159"/>
      <c r="BC236" s="159"/>
      <c r="BD236" s="159"/>
      <c r="BE236" s="159"/>
      <c r="BF236" s="158"/>
      <c r="BG236" s="158"/>
      <c r="BH236" s="158"/>
      <c r="BI236" s="158"/>
      <c r="BJ236" s="158"/>
      <c r="BK236" s="158"/>
      <c r="BL236" s="158"/>
      <c r="BM236" s="158"/>
      <c r="BN236" s="158"/>
      <c r="BO236" s="158"/>
      <c r="BP236" s="158"/>
      <c r="BQ236" s="158"/>
      <c r="BR236" s="158"/>
      <c r="BS236" s="158"/>
      <c r="BT236" s="158"/>
      <c r="BU236" s="158"/>
    </row>
    <row r="237" spans="1:73" x14ac:dyDescent="0.15">
      <c r="A237" s="1"/>
      <c r="B237" s="20"/>
      <c r="C237" s="2">
        <f t="shared" si="135"/>
        <v>18</v>
      </c>
      <c r="D237" s="2" t="s">
        <v>193</v>
      </c>
      <c r="E237" s="161"/>
      <c r="F237" s="156">
        <f t="shared" si="136"/>
        <v>1051.2</v>
      </c>
      <c r="G237" s="173">
        <f t="shared" si="148"/>
        <v>0</v>
      </c>
      <c r="H237" s="173">
        <f t="shared" si="148"/>
        <v>525.6</v>
      </c>
      <c r="I237" s="173">
        <f t="shared" si="149"/>
        <v>525.6</v>
      </c>
      <c r="J237" s="173">
        <f t="shared" si="149"/>
        <v>0</v>
      </c>
      <c r="K237" s="173">
        <f t="shared" si="149"/>
        <v>0</v>
      </c>
      <c r="L237" s="173">
        <f t="shared" ref="L237:Z237" si="157">(L$239-L$229)/10+L236</f>
        <v>0</v>
      </c>
      <c r="M237" s="173">
        <f t="shared" si="157"/>
        <v>0</v>
      </c>
      <c r="N237" s="173">
        <f t="shared" si="157"/>
        <v>0</v>
      </c>
      <c r="O237" s="173">
        <f t="shared" si="157"/>
        <v>0</v>
      </c>
      <c r="P237" s="173">
        <f t="shared" si="157"/>
        <v>0</v>
      </c>
      <c r="Q237" s="173">
        <f t="shared" si="157"/>
        <v>0</v>
      </c>
      <c r="R237" s="173">
        <f t="shared" si="157"/>
        <v>0</v>
      </c>
      <c r="S237" s="173">
        <f t="shared" si="157"/>
        <v>0</v>
      </c>
      <c r="T237" s="173">
        <f t="shared" si="157"/>
        <v>0</v>
      </c>
      <c r="U237" s="173">
        <f t="shared" si="157"/>
        <v>0</v>
      </c>
      <c r="V237" s="173">
        <f t="shared" si="157"/>
        <v>0</v>
      </c>
      <c r="W237" s="173">
        <f t="shared" si="157"/>
        <v>0</v>
      </c>
      <c r="X237" s="173">
        <f t="shared" si="157"/>
        <v>0</v>
      </c>
      <c r="Y237" s="173">
        <f t="shared" si="157"/>
        <v>0</v>
      </c>
      <c r="Z237" s="173">
        <f t="shared" si="157"/>
        <v>0</v>
      </c>
      <c r="AA237" s="1"/>
      <c r="AB237" s="3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  <c r="AU237" s="158"/>
      <c r="AV237" s="158"/>
      <c r="AW237" s="158"/>
      <c r="AX237" s="158"/>
      <c r="AY237" s="158"/>
      <c r="AZ237" s="158"/>
      <c r="BA237" s="159"/>
      <c r="BB237" s="159"/>
      <c r="BC237" s="159"/>
      <c r="BD237" s="159"/>
      <c r="BE237" s="159"/>
      <c r="BF237" s="158"/>
      <c r="BG237" s="158"/>
      <c r="BH237" s="158"/>
      <c r="BI237" s="158"/>
      <c r="BJ237" s="158"/>
      <c r="BK237" s="158"/>
      <c r="BL237" s="158"/>
      <c r="BM237" s="158"/>
      <c r="BN237" s="158"/>
      <c r="BO237" s="158"/>
      <c r="BP237" s="158"/>
      <c r="BQ237" s="158"/>
      <c r="BR237" s="158"/>
      <c r="BS237" s="158"/>
      <c r="BT237" s="158"/>
      <c r="BU237" s="158"/>
    </row>
    <row r="238" spans="1:73" x14ac:dyDescent="0.15">
      <c r="A238" s="1"/>
      <c r="B238" s="20"/>
      <c r="C238" s="2">
        <f t="shared" si="135"/>
        <v>19</v>
      </c>
      <c r="D238" s="2" t="s">
        <v>193</v>
      </c>
      <c r="E238" s="161"/>
      <c r="F238" s="156">
        <f t="shared" si="136"/>
        <v>1073.1000000000001</v>
      </c>
      <c r="G238" s="173">
        <f t="shared" si="148"/>
        <v>0</v>
      </c>
      <c r="H238" s="173">
        <f t="shared" si="148"/>
        <v>536.55000000000007</v>
      </c>
      <c r="I238" s="173">
        <f t="shared" si="149"/>
        <v>536.55000000000007</v>
      </c>
      <c r="J238" s="173">
        <f t="shared" si="149"/>
        <v>0</v>
      </c>
      <c r="K238" s="173">
        <f t="shared" si="149"/>
        <v>0</v>
      </c>
      <c r="L238" s="173">
        <f t="shared" ref="L238:Z238" si="158">(L$239-L$229)/10+L237</f>
        <v>0</v>
      </c>
      <c r="M238" s="173">
        <f t="shared" si="158"/>
        <v>0</v>
      </c>
      <c r="N238" s="173">
        <f t="shared" si="158"/>
        <v>0</v>
      </c>
      <c r="O238" s="173">
        <f t="shared" si="158"/>
        <v>0</v>
      </c>
      <c r="P238" s="173">
        <f t="shared" si="158"/>
        <v>0</v>
      </c>
      <c r="Q238" s="173">
        <f t="shared" si="158"/>
        <v>0</v>
      </c>
      <c r="R238" s="173">
        <f t="shared" si="158"/>
        <v>0</v>
      </c>
      <c r="S238" s="173">
        <f t="shared" si="158"/>
        <v>0</v>
      </c>
      <c r="T238" s="173">
        <f t="shared" si="158"/>
        <v>0</v>
      </c>
      <c r="U238" s="173">
        <f t="shared" si="158"/>
        <v>0</v>
      </c>
      <c r="V238" s="173">
        <f t="shared" si="158"/>
        <v>0</v>
      </c>
      <c r="W238" s="173">
        <f t="shared" si="158"/>
        <v>0</v>
      </c>
      <c r="X238" s="173">
        <f t="shared" si="158"/>
        <v>0</v>
      </c>
      <c r="Y238" s="173">
        <f t="shared" si="158"/>
        <v>0</v>
      </c>
      <c r="Z238" s="173">
        <f t="shared" si="158"/>
        <v>0</v>
      </c>
      <c r="AA238" s="1"/>
      <c r="AB238" s="3"/>
      <c r="AC238" s="158"/>
      <c r="AD238" s="158"/>
      <c r="AE238" s="158"/>
      <c r="AF238" s="158"/>
      <c r="AG238" s="158"/>
      <c r="AH238" s="158"/>
      <c r="AI238" s="158"/>
      <c r="AJ238" s="158"/>
      <c r="AK238" s="158"/>
      <c r="AL238" s="158"/>
      <c r="AM238" s="158"/>
      <c r="AN238" s="158"/>
      <c r="AO238" s="158"/>
      <c r="AP238" s="158"/>
      <c r="AQ238" s="158"/>
      <c r="AR238" s="158"/>
      <c r="AS238" s="158"/>
      <c r="AT238" s="158"/>
      <c r="AU238" s="158"/>
      <c r="AV238" s="158"/>
      <c r="AW238" s="158"/>
      <c r="AX238" s="158"/>
      <c r="AY238" s="158"/>
      <c r="AZ238" s="158"/>
      <c r="BA238" s="159"/>
      <c r="BB238" s="159"/>
      <c r="BC238" s="159"/>
      <c r="BD238" s="159"/>
      <c r="BE238" s="159"/>
      <c r="BF238" s="158"/>
      <c r="BG238" s="158"/>
      <c r="BH238" s="158"/>
      <c r="BI238" s="158"/>
      <c r="BJ238" s="158"/>
      <c r="BK238" s="158"/>
      <c r="BL238" s="158"/>
      <c r="BM238" s="158"/>
      <c r="BN238" s="158"/>
      <c r="BO238" s="158"/>
      <c r="BP238" s="158"/>
      <c r="BQ238" s="158"/>
      <c r="BR238" s="158"/>
      <c r="BS238" s="158"/>
      <c r="BT238" s="158"/>
      <c r="BU238" s="158"/>
    </row>
    <row r="239" spans="1:73" x14ac:dyDescent="0.15">
      <c r="A239" s="1"/>
      <c r="B239" s="20" t="s">
        <v>188</v>
      </c>
      <c r="C239" s="2">
        <v>20</v>
      </c>
      <c r="D239" s="2" t="s">
        <v>193</v>
      </c>
      <c r="E239" s="161"/>
      <c r="F239" s="156">
        <f t="shared" si="136"/>
        <v>1095</v>
      </c>
      <c r="G239" s="156">
        <f>Input!$F$60*Input!D$26*365/1000</f>
        <v>0</v>
      </c>
      <c r="H239" s="156">
        <f>Input!$F$60*Input!E$26*365/1000</f>
        <v>547.5</v>
      </c>
      <c r="I239" s="156">
        <f>Input!$F$60*Input!F$26*365/1000</f>
        <v>547.5</v>
      </c>
      <c r="J239" s="156">
        <f>Input!$F$60*Input!G$26*365/1000</f>
        <v>0</v>
      </c>
      <c r="K239" s="156">
        <f>Input!$F$60*Input!H$26*365/1000</f>
        <v>0</v>
      </c>
      <c r="L239" s="156">
        <f>Input!$F$60*Input!I$26*365/1000</f>
        <v>0</v>
      </c>
      <c r="M239" s="156">
        <f>Input!$F$60*Input!J$26*365/1000</f>
        <v>0</v>
      </c>
      <c r="N239" s="156">
        <f>Input!$F$60*Input!K$26*365/1000</f>
        <v>0</v>
      </c>
      <c r="O239" s="156">
        <f>Input!$F$60*Input!L$26*365/1000</f>
        <v>0</v>
      </c>
      <c r="P239" s="156">
        <f>Input!$F$60*Input!M$26*365/1000</f>
        <v>0</v>
      </c>
      <c r="Q239" s="156">
        <f>Input!$F$60*Input!N$26*365/1000</f>
        <v>0</v>
      </c>
      <c r="R239" s="156">
        <f>Input!$F$60*Input!O$26*365/1000</f>
        <v>0</v>
      </c>
      <c r="S239" s="156">
        <f>Input!$F$60*Input!P$26*365/1000</f>
        <v>0</v>
      </c>
      <c r="T239" s="156">
        <f>Input!$F$60*Input!Q$26*365/1000</f>
        <v>0</v>
      </c>
      <c r="U239" s="156">
        <f>Input!$F$60*Input!R$26*365/1000</f>
        <v>0</v>
      </c>
      <c r="V239" s="156">
        <f>Input!$F$60*Input!S$26*365/1000</f>
        <v>0</v>
      </c>
      <c r="W239" s="156">
        <f>Input!$F$60*Input!T$26*365/1000</f>
        <v>0</v>
      </c>
      <c r="X239" s="156">
        <f>Input!$F$60*Input!U$26*365/1000</f>
        <v>0</v>
      </c>
      <c r="Y239" s="156">
        <f>Input!$F$60*Input!V$26*365/1000</f>
        <v>0</v>
      </c>
      <c r="Z239" s="156">
        <f>Input!$F$60*Input!W$26*365/1000</f>
        <v>0</v>
      </c>
      <c r="AA239" s="1"/>
      <c r="AB239" s="3"/>
      <c r="AC239" s="158"/>
      <c r="AD239" s="158"/>
      <c r="AE239" s="158"/>
      <c r="AF239" s="158"/>
      <c r="AG239" s="158"/>
      <c r="AH239" s="158"/>
      <c r="AI239" s="158"/>
      <c r="AJ239" s="158"/>
      <c r="AK239" s="158"/>
      <c r="AL239" s="158"/>
      <c r="AM239" s="158"/>
      <c r="AN239" s="158"/>
      <c r="AO239" s="158"/>
      <c r="AP239" s="158"/>
      <c r="AQ239" s="158"/>
      <c r="AR239" s="158"/>
      <c r="AS239" s="158"/>
      <c r="AT239" s="158"/>
      <c r="AU239" s="158"/>
      <c r="AV239" s="158"/>
      <c r="AW239" s="158"/>
      <c r="AX239" s="158"/>
      <c r="AY239" s="158"/>
      <c r="AZ239" s="158"/>
      <c r="BA239" s="159"/>
      <c r="BB239" s="159"/>
      <c r="BC239" s="159"/>
      <c r="BD239" s="159"/>
      <c r="BE239" s="159"/>
      <c r="BF239" s="158"/>
      <c r="BG239" s="158"/>
      <c r="BH239" s="158"/>
      <c r="BI239" s="158"/>
      <c r="BJ239" s="158"/>
      <c r="BK239" s="158"/>
      <c r="BL239" s="158"/>
      <c r="BM239" s="158"/>
      <c r="BN239" s="158"/>
      <c r="BO239" s="158"/>
      <c r="BP239" s="158"/>
      <c r="BQ239" s="158"/>
      <c r="BR239" s="158"/>
      <c r="BS239" s="158"/>
      <c r="BT239" s="158"/>
      <c r="BU239" s="158"/>
    </row>
    <row r="240" spans="1:73" x14ac:dyDescent="0.15">
      <c r="A240" s="1"/>
      <c r="B240" s="20"/>
      <c r="C240" s="2">
        <f t="shared" si="135"/>
        <v>21</v>
      </c>
      <c r="D240" s="2" t="s">
        <v>193</v>
      </c>
      <c r="E240" s="161"/>
      <c r="F240" s="156">
        <f t="shared" si="136"/>
        <v>1095</v>
      </c>
      <c r="G240" s="173">
        <f>(G$249-G$239)/10+G239</f>
        <v>0</v>
      </c>
      <c r="H240" s="173">
        <f>(H$249-H$239)/10+H239</f>
        <v>547.5</v>
      </c>
      <c r="I240" s="173">
        <f t="shared" ref="I240:K248" si="159">(I$249-I$239)/10+I239</f>
        <v>547.5</v>
      </c>
      <c r="J240" s="173">
        <f t="shared" si="159"/>
        <v>0</v>
      </c>
      <c r="K240" s="173">
        <f t="shared" si="159"/>
        <v>0</v>
      </c>
      <c r="L240" s="173">
        <f t="shared" ref="L240:Z240" si="160">(L$249-L$239)/10+L239</f>
        <v>0</v>
      </c>
      <c r="M240" s="173">
        <f t="shared" si="160"/>
        <v>0</v>
      </c>
      <c r="N240" s="173">
        <f t="shared" si="160"/>
        <v>0</v>
      </c>
      <c r="O240" s="173">
        <f t="shared" si="160"/>
        <v>0</v>
      </c>
      <c r="P240" s="173">
        <f t="shared" si="160"/>
        <v>0</v>
      </c>
      <c r="Q240" s="173">
        <f t="shared" si="160"/>
        <v>0</v>
      </c>
      <c r="R240" s="173">
        <f t="shared" si="160"/>
        <v>0</v>
      </c>
      <c r="S240" s="173">
        <f t="shared" si="160"/>
        <v>0</v>
      </c>
      <c r="T240" s="173">
        <f t="shared" si="160"/>
        <v>0</v>
      </c>
      <c r="U240" s="173">
        <f t="shared" si="160"/>
        <v>0</v>
      </c>
      <c r="V240" s="173">
        <f t="shared" si="160"/>
        <v>0</v>
      </c>
      <c r="W240" s="173">
        <f t="shared" si="160"/>
        <v>0</v>
      </c>
      <c r="X240" s="173">
        <f t="shared" si="160"/>
        <v>0</v>
      </c>
      <c r="Y240" s="173">
        <f t="shared" si="160"/>
        <v>0</v>
      </c>
      <c r="Z240" s="173">
        <f t="shared" si="160"/>
        <v>0</v>
      </c>
      <c r="AA240" s="1"/>
      <c r="AB240" s="3"/>
      <c r="AC240" s="158"/>
      <c r="AD240" s="158"/>
      <c r="AE240" s="158"/>
      <c r="AF240" s="158"/>
      <c r="AG240" s="158"/>
      <c r="AH240" s="158"/>
      <c r="AI240" s="158"/>
      <c r="AJ240" s="158"/>
      <c r="AK240" s="158"/>
      <c r="AL240" s="158"/>
      <c r="AM240" s="158"/>
      <c r="AN240" s="158"/>
      <c r="AO240" s="158"/>
      <c r="AP240" s="158"/>
      <c r="AQ240" s="158"/>
      <c r="AR240" s="158"/>
      <c r="AS240" s="158"/>
      <c r="AT240" s="158"/>
      <c r="AU240" s="158"/>
      <c r="AV240" s="158"/>
      <c r="AW240" s="158"/>
      <c r="AX240" s="158"/>
      <c r="AY240" s="158"/>
      <c r="AZ240" s="158"/>
      <c r="BA240" s="159"/>
      <c r="BB240" s="159"/>
      <c r="BC240" s="159"/>
      <c r="BD240" s="159"/>
      <c r="BE240" s="159"/>
      <c r="BF240" s="158"/>
      <c r="BG240" s="158"/>
      <c r="BH240" s="158"/>
      <c r="BI240" s="158"/>
      <c r="BJ240" s="158"/>
      <c r="BK240" s="158"/>
      <c r="BL240" s="158"/>
      <c r="BM240" s="158"/>
      <c r="BN240" s="158"/>
      <c r="BO240" s="158"/>
      <c r="BP240" s="158"/>
      <c r="BQ240" s="158"/>
      <c r="BR240" s="158"/>
      <c r="BS240" s="158"/>
      <c r="BT240" s="158"/>
      <c r="BU240" s="158"/>
    </row>
    <row r="241" spans="1:73" x14ac:dyDescent="0.15">
      <c r="A241" s="1"/>
      <c r="B241" s="20"/>
      <c r="C241" s="2">
        <f t="shared" si="135"/>
        <v>22</v>
      </c>
      <c r="D241" s="2" t="s">
        <v>193</v>
      </c>
      <c r="E241" s="161"/>
      <c r="F241" s="156">
        <f t="shared" si="136"/>
        <v>1095</v>
      </c>
      <c r="G241" s="173">
        <f t="shared" ref="G241:H248" si="161">(G$249-G$239)/10+G240</f>
        <v>0</v>
      </c>
      <c r="H241" s="173">
        <f t="shared" si="161"/>
        <v>547.5</v>
      </c>
      <c r="I241" s="173">
        <f t="shared" si="159"/>
        <v>547.5</v>
      </c>
      <c r="J241" s="173">
        <f t="shared" si="159"/>
        <v>0</v>
      </c>
      <c r="K241" s="173">
        <f t="shared" si="159"/>
        <v>0</v>
      </c>
      <c r="L241" s="173">
        <f t="shared" ref="L241:Z241" si="162">(L$249-L$239)/10+L240</f>
        <v>0</v>
      </c>
      <c r="M241" s="173">
        <f t="shared" si="162"/>
        <v>0</v>
      </c>
      <c r="N241" s="173">
        <f t="shared" si="162"/>
        <v>0</v>
      </c>
      <c r="O241" s="173">
        <f t="shared" si="162"/>
        <v>0</v>
      </c>
      <c r="P241" s="173">
        <f t="shared" si="162"/>
        <v>0</v>
      </c>
      <c r="Q241" s="173">
        <f t="shared" si="162"/>
        <v>0</v>
      </c>
      <c r="R241" s="173">
        <f t="shared" si="162"/>
        <v>0</v>
      </c>
      <c r="S241" s="173">
        <f t="shared" si="162"/>
        <v>0</v>
      </c>
      <c r="T241" s="173">
        <f t="shared" si="162"/>
        <v>0</v>
      </c>
      <c r="U241" s="173">
        <f t="shared" si="162"/>
        <v>0</v>
      </c>
      <c r="V241" s="173">
        <f t="shared" si="162"/>
        <v>0</v>
      </c>
      <c r="W241" s="173">
        <f t="shared" si="162"/>
        <v>0</v>
      </c>
      <c r="X241" s="173">
        <f t="shared" si="162"/>
        <v>0</v>
      </c>
      <c r="Y241" s="173">
        <f t="shared" si="162"/>
        <v>0</v>
      </c>
      <c r="Z241" s="173">
        <f t="shared" si="162"/>
        <v>0</v>
      </c>
      <c r="AA241" s="1"/>
      <c r="AB241" s="3"/>
      <c r="AC241" s="158"/>
      <c r="AD241" s="158"/>
      <c r="AE241" s="158"/>
      <c r="AF241" s="158"/>
      <c r="AG241" s="158"/>
      <c r="AH241" s="158"/>
      <c r="AI241" s="158"/>
      <c r="AJ241" s="158"/>
      <c r="AK241" s="158"/>
      <c r="AL241" s="158"/>
      <c r="AM241" s="158"/>
      <c r="AN241" s="158"/>
      <c r="AO241" s="158"/>
      <c r="AP241" s="158"/>
      <c r="AQ241" s="158"/>
      <c r="AR241" s="158"/>
      <c r="AS241" s="158"/>
      <c r="AT241" s="158"/>
      <c r="AU241" s="158"/>
      <c r="AV241" s="158"/>
      <c r="AW241" s="158"/>
      <c r="AX241" s="158"/>
      <c r="AY241" s="158"/>
      <c r="AZ241" s="158"/>
      <c r="BA241" s="159"/>
      <c r="BB241" s="159"/>
      <c r="BC241" s="159"/>
      <c r="BD241" s="159"/>
      <c r="BE241" s="159"/>
      <c r="BF241" s="158"/>
      <c r="BG241" s="158"/>
      <c r="BH241" s="158"/>
      <c r="BI241" s="158"/>
      <c r="BJ241" s="158"/>
      <c r="BK241" s="158"/>
      <c r="BL241" s="158"/>
      <c r="BM241" s="158"/>
      <c r="BN241" s="158"/>
      <c r="BO241" s="158"/>
      <c r="BP241" s="158"/>
      <c r="BQ241" s="158"/>
      <c r="BR241" s="158"/>
      <c r="BS241" s="158"/>
      <c r="BT241" s="158"/>
      <c r="BU241" s="158"/>
    </row>
    <row r="242" spans="1:73" x14ac:dyDescent="0.15">
      <c r="A242" s="1"/>
      <c r="B242" s="20"/>
      <c r="C242" s="2">
        <f t="shared" si="135"/>
        <v>23</v>
      </c>
      <c r="D242" s="2" t="s">
        <v>193</v>
      </c>
      <c r="E242" s="161"/>
      <c r="F242" s="156">
        <f t="shared" si="136"/>
        <v>1095</v>
      </c>
      <c r="G242" s="173">
        <f t="shared" si="161"/>
        <v>0</v>
      </c>
      <c r="H242" s="173">
        <f t="shared" si="161"/>
        <v>547.5</v>
      </c>
      <c r="I242" s="173">
        <f t="shared" si="159"/>
        <v>547.5</v>
      </c>
      <c r="J242" s="173">
        <f t="shared" si="159"/>
        <v>0</v>
      </c>
      <c r="K242" s="173">
        <f t="shared" si="159"/>
        <v>0</v>
      </c>
      <c r="L242" s="173">
        <f t="shared" ref="L242:Z242" si="163">(L$249-L$239)/10+L241</f>
        <v>0</v>
      </c>
      <c r="M242" s="173">
        <f t="shared" si="163"/>
        <v>0</v>
      </c>
      <c r="N242" s="173">
        <f t="shared" si="163"/>
        <v>0</v>
      </c>
      <c r="O242" s="173">
        <f t="shared" si="163"/>
        <v>0</v>
      </c>
      <c r="P242" s="173">
        <f t="shared" si="163"/>
        <v>0</v>
      </c>
      <c r="Q242" s="173">
        <f t="shared" si="163"/>
        <v>0</v>
      </c>
      <c r="R242" s="173">
        <f t="shared" si="163"/>
        <v>0</v>
      </c>
      <c r="S242" s="173">
        <f t="shared" si="163"/>
        <v>0</v>
      </c>
      <c r="T242" s="173">
        <f t="shared" si="163"/>
        <v>0</v>
      </c>
      <c r="U242" s="173">
        <f t="shared" si="163"/>
        <v>0</v>
      </c>
      <c r="V242" s="173">
        <f t="shared" si="163"/>
        <v>0</v>
      </c>
      <c r="W242" s="173">
        <f t="shared" si="163"/>
        <v>0</v>
      </c>
      <c r="X242" s="173">
        <f t="shared" si="163"/>
        <v>0</v>
      </c>
      <c r="Y242" s="173">
        <f t="shared" si="163"/>
        <v>0</v>
      </c>
      <c r="Z242" s="173">
        <f t="shared" si="163"/>
        <v>0</v>
      </c>
      <c r="AA242" s="1"/>
      <c r="AB242" s="3"/>
      <c r="AC242" s="158"/>
      <c r="AD242" s="158"/>
      <c r="AE242" s="158"/>
      <c r="AF242" s="158"/>
      <c r="AG242" s="158"/>
      <c r="AH242" s="158"/>
      <c r="AI242" s="158"/>
      <c r="AJ242" s="158"/>
      <c r="AK242" s="158"/>
      <c r="AL242" s="158"/>
      <c r="AM242" s="158"/>
      <c r="AN242" s="158"/>
      <c r="AO242" s="158"/>
      <c r="AP242" s="158"/>
      <c r="AQ242" s="158"/>
      <c r="AR242" s="158"/>
      <c r="AS242" s="158"/>
      <c r="AT242" s="158"/>
      <c r="AU242" s="158"/>
      <c r="AV242" s="158"/>
      <c r="AW242" s="158"/>
      <c r="AX242" s="158"/>
      <c r="AY242" s="158"/>
      <c r="AZ242" s="158"/>
      <c r="BA242" s="159"/>
      <c r="BB242" s="159"/>
      <c r="BC242" s="159"/>
      <c r="BD242" s="159"/>
      <c r="BE242" s="159"/>
      <c r="BF242" s="158"/>
      <c r="BG242" s="158"/>
      <c r="BH242" s="158"/>
      <c r="BI242" s="158"/>
      <c r="BJ242" s="158"/>
      <c r="BK242" s="158"/>
      <c r="BL242" s="158"/>
      <c r="BM242" s="158"/>
      <c r="BN242" s="158"/>
      <c r="BO242" s="158"/>
      <c r="BP242" s="158"/>
      <c r="BQ242" s="158"/>
      <c r="BR242" s="158"/>
      <c r="BS242" s="158"/>
      <c r="BT242" s="158"/>
      <c r="BU242" s="158"/>
    </row>
    <row r="243" spans="1:73" x14ac:dyDescent="0.15">
      <c r="A243" s="1"/>
      <c r="B243" s="20"/>
      <c r="C243" s="2">
        <f t="shared" si="135"/>
        <v>24</v>
      </c>
      <c r="D243" s="2" t="s">
        <v>193</v>
      </c>
      <c r="E243" s="161"/>
      <c r="F243" s="156">
        <f t="shared" si="136"/>
        <v>1095</v>
      </c>
      <c r="G243" s="173">
        <f t="shared" si="161"/>
        <v>0</v>
      </c>
      <c r="H243" s="173">
        <f t="shared" si="161"/>
        <v>547.5</v>
      </c>
      <c r="I243" s="173">
        <f t="shared" si="159"/>
        <v>547.5</v>
      </c>
      <c r="J243" s="173">
        <f t="shared" si="159"/>
        <v>0</v>
      </c>
      <c r="K243" s="173">
        <f t="shared" si="159"/>
        <v>0</v>
      </c>
      <c r="L243" s="173">
        <f t="shared" ref="L243:Z243" si="164">(L$249-L$239)/10+L242</f>
        <v>0</v>
      </c>
      <c r="M243" s="173">
        <f t="shared" si="164"/>
        <v>0</v>
      </c>
      <c r="N243" s="173">
        <f t="shared" si="164"/>
        <v>0</v>
      </c>
      <c r="O243" s="173">
        <f t="shared" si="164"/>
        <v>0</v>
      </c>
      <c r="P243" s="173">
        <f t="shared" si="164"/>
        <v>0</v>
      </c>
      <c r="Q243" s="173">
        <f t="shared" si="164"/>
        <v>0</v>
      </c>
      <c r="R243" s="173">
        <f t="shared" si="164"/>
        <v>0</v>
      </c>
      <c r="S243" s="173">
        <f t="shared" si="164"/>
        <v>0</v>
      </c>
      <c r="T243" s="173">
        <f t="shared" si="164"/>
        <v>0</v>
      </c>
      <c r="U243" s="173">
        <f t="shared" si="164"/>
        <v>0</v>
      </c>
      <c r="V243" s="173">
        <f t="shared" si="164"/>
        <v>0</v>
      </c>
      <c r="W243" s="173">
        <f t="shared" si="164"/>
        <v>0</v>
      </c>
      <c r="X243" s="173">
        <f t="shared" si="164"/>
        <v>0</v>
      </c>
      <c r="Y243" s="173">
        <f t="shared" si="164"/>
        <v>0</v>
      </c>
      <c r="Z243" s="173">
        <f t="shared" si="164"/>
        <v>0</v>
      </c>
      <c r="AA243" s="1"/>
      <c r="AB243" s="3"/>
      <c r="AC243" s="158"/>
      <c r="AD243" s="158"/>
      <c r="AE243" s="158"/>
      <c r="AF243" s="158"/>
      <c r="AG243" s="158"/>
      <c r="AH243" s="158"/>
      <c r="AI243" s="158"/>
      <c r="AJ243" s="158"/>
      <c r="AK243" s="158"/>
      <c r="AL243" s="158"/>
      <c r="AM243" s="158"/>
      <c r="AN243" s="158"/>
      <c r="AO243" s="158"/>
      <c r="AP243" s="158"/>
      <c r="AQ243" s="158"/>
      <c r="AR243" s="158"/>
      <c r="AS243" s="158"/>
      <c r="AT243" s="158"/>
      <c r="AU243" s="158"/>
      <c r="AV243" s="158"/>
      <c r="AW243" s="158"/>
      <c r="AX243" s="158"/>
      <c r="AY243" s="158"/>
      <c r="AZ243" s="158"/>
      <c r="BA243" s="159"/>
      <c r="BB243" s="159"/>
      <c r="BC243" s="159"/>
      <c r="BD243" s="159"/>
      <c r="BE243" s="159"/>
      <c r="BF243" s="158"/>
      <c r="BG243" s="158"/>
      <c r="BH243" s="158"/>
      <c r="BI243" s="158"/>
      <c r="BJ243" s="158"/>
      <c r="BK243" s="158"/>
      <c r="BL243" s="158"/>
      <c r="BM243" s="158"/>
      <c r="BN243" s="158"/>
      <c r="BO243" s="158"/>
      <c r="BP243" s="158"/>
      <c r="BQ243" s="158"/>
      <c r="BR243" s="158"/>
      <c r="BS243" s="158"/>
      <c r="BT243" s="158"/>
      <c r="BU243" s="158"/>
    </row>
    <row r="244" spans="1:73" x14ac:dyDescent="0.15">
      <c r="A244" s="1"/>
      <c r="B244" s="20"/>
      <c r="C244" s="2">
        <f t="shared" si="135"/>
        <v>25</v>
      </c>
      <c r="D244" s="2" t="s">
        <v>193</v>
      </c>
      <c r="E244" s="161"/>
      <c r="F244" s="156">
        <f t="shared" si="136"/>
        <v>1095</v>
      </c>
      <c r="G244" s="173">
        <f t="shared" si="161"/>
        <v>0</v>
      </c>
      <c r="H244" s="173">
        <f t="shared" si="161"/>
        <v>547.5</v>
      </c>
      <c r="I244" s="173">
        <f t="shared" si="159"/>
        <v>547.5</v>
      </c>
      <c r="J244" s="173">
        <f t="shared" si="159"/>
        <v>0</v>
      </c>
      <c r="K244" s="173">
        <f t="shared" si="159"/>
        <v>0</v>
      </c>
      <c r="L244" s="173">
        <f t="shared" ref="L244:Z244" si="165">(L$249-L$239)/10+L243</f>
        <v>0</v>
      </c>
      <c r="M244" s="173">
        <f t="shared" si="165"/>
        <v>0</v>
      </c>
      <c r="N244" s="173">
        <f t="shared" si="165"/>
        <v>0</v>
      </c>
      <c r="O244" s="173">
        <f t="shared" si="165"/>
        <v>0</v>
      </c>
      <c r="P244" s="173">
        <f t="shared" si="165"/>
        <v>0</v>
      </c>
      <c r="Q244" s="173">
        <f t="shared" si="165"/>
        <v>0</v>
      </c>
      <c r="R244" s="173">
        <f t="shared" si="165"/>
        <v>0</v>
      </c>
      <c r="S244" s="173">
        <f t="shared" si="165"/>
        <v>0</v>
      </c>
      <c r="T244" s="173">
        <f t="shared" si="165"/>
        <v>0</v>
      </c>
      <c r="U244" s="173">
        <f t="shared" si="165"/>
        <v>0</v>
      </c>
      <c r="V244" s="173">
        <f t="shared" si="165"/>
        <v>0</v>
      </c>
      <c r="W244" s="173">
        <f t="shared" si="165"/>
        <v>0</v>
      </c>
      <c r="X244" s="173">
        <f t="shared" si="165"/>
        <v>0</v>
      </c>
      <c r="Y244" s="173">
        <f t="shared" si="165"/>
        <v>0</v>
      </c>
      <c r="Z244" s="173">
        <f t="shared" si="165"/>
        <v>0</v>
      </c>
      <c r="AA244" s="1"/>
      <c r="AB244" s="3"/>
      <c r="AC244" s="158"/>
      <c r="AD244" s="158"/>
      <c r="AE244" s="158"/>
      <c r="AF244" s="158"/>
      <c r="AG244" s="158"/>
      <c r="AH244" s="158"/>
      <c r="AI244" s="158"/>
      <c r="AJ244" s="158"/>
      <c r="AK244" s="158"/>
      <c r="AL244" s="158"/>
      <c r="AM244" s="158"/>
      <c r="AN244" s="158"/>
      <c r="AO244" s="158"/>
      <c r="AP244" s="158"/>
      <c r="AQ244" s="158"/>
      <c r="AR244" s="158"/>
      <c r="AS244" s="158"/>
      <c r="AT244" s="158"/>
      <c r="AU244" s="158"/>
      <c r="AV244" s="158"/>
      <c r="AW244" s="158"/>
      <c r="AX244" s="158"/>
      <c r="AY244" s="158"/>
      <c r="AZ244" s="158"/>
      <c r="BA244" s="159"/>
      <c r="BB244" s="159"/>
      <c r="BC244" s="159"/>
      <c r="BD244" s="159"/>
      <c r="BE244" s="159"/>
      <c r="BF244" s="158"/>
      <c r="BG244" s="158"/>
      <c r="BH244" s="158"/>
      <c r="BI244" s="158"/>
      <c r="BJ244" s="158"/>
      <c r="BK244" s="158"/>
      <c r="BL244" s="158"/>
      <c r="BM244" s="158"/>
      <c r="BN244" s="158"/>
      <c r="BO244" s="158"/>
      <c r="BP244" s="158"/>
      <c r="BQ244" s="158"/>
      <c r="BR244" s="158"/>
      <c r="BS244" s="158"/>
      <c r="BT244" s="158"/>
      <c r="BU244" s="158"/>
    </row>
    <row r="245" spans="1:73" x14ac:dyDescent="0.15">
      <c r="A245" s="1"/>
      <c r="B245" s="20"/>
      <c r="C245" s="2">
        <f t="shared" si="135"/>
        <v>26</v>
      </c>
      <c r="D245" s="2" t="s">
        <v>193</v>
      </c>
      <c r="E245" s="161"/>
      <c r="F245" s="156">
        <f t="shared" si="136"/>
        <v>1095</v>
      </c>
      <c r="G245" s="173">
        <f t="shared" si="161"/>
        <v>0</v>
      </c>
      <c r="H245" s="173">
        <f t="shared" si="161"/>
        <v>547.5</v>
      </c>
      <c r="I245" s="173">
        <f t="shared" si="159"/>
        <v>547.5</v>
      </c>
      <c r="J245" s="173">
        <f t="shared" si="159"/>
        <v>0</v>
      </c>
      <c r="K245" s="173">
        <f t="shared" si="159"/>
        <v>0</v>
      </c>
      <c r="L245" s="173">
        <f t="shared" ref="L245:Z245" si="166">(L$249-L$239)/10+L244</f>
        <v>0</v>
      </c>
      <c r="M245" s="173">
        <f t="shared" si="166"/>
        <v>0</v>
      </c>
      <c r="N245" s="173">
        <f t="shared" si="166"/>
        <v>0</v>
      </c>
      <c r="O245" s="173">
        <f t="shared" si="166"/>
        <v>0</v>
      </c>
      <c r="P245" s="173">
        <f t="shared" si="166"/>
        <v>0</v>
      </c>
      <c r="Q245" s="173">
        <f t="shared" si="166"/>
        <v>0</v>
      </c>
      <c r="R245" s="173">
        <f t="shared" si="166"/>
        <v>0</v>
      </c>
      <c r="S245" s="173">
        <f t="shared" si="166"/>
        <v>0</v>
      </c>
      <c r="T245" s="173">
        <f t="shared" si="166"/>
        <v>0</v>
      </c>
      <c r="U245" s="173">
        <f t="shared" si="166"/>
        <v>0</v>
      </c>
      <c r="V245" s="173">
        <f t="shared" si="166"/>
        <v>0</v>
      </c>
      <c r="W245" s="173">
        <f t="shared" si="166"/>
        <v>0</v>
      </c>
      <c r="X245" s="173">
        <f t="shared" si="166"/>
        <v>0</v>
      </c>
      <c r="Y245" s="173">
        <f t="shared" si="166"/>
        <v>0</v>
      </c>
      <c r="Z245" s="173">
        <f t="shared" si="166"/>
        <v>0</v>
      </c>
      <c r="AA245" s="1"/>
      <c r="AB245" s="3"/>
      <c r="AC245" s="158"/>
      <c r="AD245" s="158"/>
      <c r="AE245" s="158"/>
      <c r="AF245" s="158"/>
      <c r="AG245" s="158"/>
      <c r="AH245" s="158"/>
      <c r="AI245" s="158"/>
      <c r="AJ245" s="158"/>
      <c r="AK245" s="158"/>
      <c r="AL245" s="158"/>
      <c r="AM245" s="158"/>
      <c r="AN245" s="158"/>
      <c r="AO245" s="158"/>
      <c r="AP245" s="158"/>
      <c r="AQ245" s="158"/>
      <c r="AR245" s="158"/>
      <c r="AS245" s="158"/>
      <c r="AT245" s="158"/>
      <c r="AU245" s="158"/>
      <c r="AV245" s="158"/>
      <c r="AW245" s="158"/>
      <c r="AX245" s="158"/>
      <c r="AY245" s="158"/>
      <c r="AZ245" s="158"/>
      <c r="BA245" s="159"/>
      <c r="BB245" s="159"/>
      <c r="BC245" s="159"/>
      <c r="BD245" s="159"/>
      <c r="BE245" s="159"/>
      <c r="BF245" s="158"/>
      <c r="BG245" s="158"/>
      <c r="BH245" s="158"/>
      <c r="BI245" s="158"/>
      <c r="BJ245" s="158"/>
      <c r="BK245" s="158"/>
      <c r="BL245" s="158"/>
      <c r="BM245" s="158"/>
      <c r="BN245" s="158"/>
      <c r="BO245" s="158"/>
      <c r="BP245" s="158"/>
      <c r="BQ245" s="158"/>
      <c r="BR245" s="158"/>
      <c r="BS245" s="158"/>
      <c r="BT245" s="158"/>
      <c r="BU245" s="158"/>
    </row>
    <row r="246" spans="1:73" x14ac:dyDescent="0.15">
      <c r="A246" s="1"/>
      <c r="B246" s="20"/>
      <c r="C246" s="2">
        <f t="shared" si="135"/>
        <v>27</v>
      </c>
      <c r="D246" s="2" t="s">
        <v>193</v>
      </c>
      <c r="E246" s="161"/>
      <c r="F246" s="156">
        <f t="shared" si="136"/>
        <v>1095</v>
      </c>
      <c r="G246" s="173">
        <f t="shared" si="161"/>
        <v>0</v>
      </c>
      <c r="H246" s="173">
        <f t="shared" si="161"/>
        <v>547.5</v>
      </c>
      <c r="I246" s="173">
        <f t="shared" si="159"/>
        <v>547.5</v>
      </c>
      <c r="J246" s="173">
        <f t="shared" si="159"/>
        <v>0</v>
      </c>
      <c r="K246" s="173">
        <f t="shared" si="159"/>
        <v>0</v>
      </c>
      <c r="L246" s="173">
        <f t="shared" ref="L246:Z246" si="167">(L$249-L$239)/10+L245</f>
        <v>0</v>
      </c>
      <c r="M246" s="173">
        <f t="shared" si="167"/>
        <v>0</v>
      </c>
      <c r="N246" s="173">
        <f t="shared" si="167"/>
        <v>0</v>
      </c>
      <c r="O246" s="173">
        <f t="shared" si="167"/>
        <v>0</v>
      </c>
      <c r="P246" s="173">
        <f t="shared" si="167"/>
        <v>0</v>
      </c>
      <c r="Q246" s="173">
        <f t="shared" si="167"/>
        <v>0</v>
      </c>
      <c r="R246" s="173">
        <f t="shared" si="167"/>
        <v>0</v>
      </c>
      <c r="S246" s="173">
        <f t="shared" si="167"/>
        <v>0</v>
      </c>
      <c r="T246" s="173">
        <f t="shared" si="167"/>
        <v>0</v>
      </c>
      <c r="U246" s="173">
        <f t="shared" si="167"/>
        <v>0</v>
      </c>
      <c r="V246" s="173">
        <f t="shared" si="167"/>
        <v>0</v>
      </c>
      <c r="W246" s="173">
        <f t="shared" si="167"/>
        <v>0</v>
      </c>
      <c r="X246" s="173">
        <f t="shared" si="167"/>
        <v>0</v>
      </c>
      <c r="Y246" s="173">
        <f t="shared" si="167"/>
        <v>0</v>
      </c>
      <c r="Z246" s="173">
        <f t="shared" si="167"/>
        <v>0</v>
      </c>
      <c r="AA246" s="1"/>
      <c r="AB246" s="3"/>
      <c r="AC246" s="158"/>
      <c r="AD246" s="158"/>
      <c r="AE246" s="158"/>
      <c r="AF246" s="158"/>
      <c r="AG246" s="158"/>
      <c r="AH246" s="158"/>
      <c r="AI246" s="158"/>
      <c r="AJ246" s="158"/>
      <c r="AK246" s="158"/>
      <c r="AL246" s="158"/>
      <c r="AM246" s="158"/>
      <c r="AN246" s="158"/>
      <c r="AO246" s="158"/>
      <c r="AP246" s="158"/>
      <c r="AQ246" s="158"/>
      <c r="AR246" s="158"/>
      <c r="AS246" s="158"/>
      <c r="AT246" s="158"/>
      <c r="AU246" s="158"/>
      <c r="AV246" s="158"/>
      <c r="AW246" s="158"/>
      <c r="AX246" s="158"/>
      <c r="AY246" s="158"/>
      <c r="AZ246" s="158"/>
      <c r="BA246" s="159"/>
      <c r="BB246" s="159"/>
      <c r="BC246" s="159"/>
      <c r="BD246" s="159"/>
      <c r="BE246" s="159"/>
      <c r="BF246" s="158"/>
      <c r="BG246" s="158"/>
      <c r="BH246" s="158"/>
      <c r="BI246" s="158"/>
      <c r="BJ246" s="158"/>
      <c r="BK246" s="158"/>
      <c r="BL246" s="158"/>
      <c r="BM246" s="158"/>
      <c r="BN246" s="158"/>
      <c r="BO246" s="158"/>
      <c r="BP246" s="158"/>
      <c r="BQ246" s="158"/>
      <c r="BR246" s="158"/>
      <c r="BS246" s="158"/>
      <c r="BT246" s="158"/>
      <c r="BU246" s="158"/>
    </row>
    <row r="247" spans="1:73" x14ac:dyDescent="0.15">
      <c r="A247" s="1"/>
      <c r="B247" s="20"/>
      <c r="C247" s="2">
        <f t="shared" si="135"/>
        <v>28</v>
      </c>
      <c r="D247" s="2" t="s">
        <v>193</v>
      </c>
      <c r="E247" s="161"/>
      <c r="F247" s="156">
        <f t="shared" si="136"/>
        <v>1095</v>
      </c>
      <c r="G247" s="173">
        <f t="shared" si="161"/>
        <v>0</v>
      </c>
      <c r="H247" s="173">
        <f t="shared" si="161"/>
        <v>547.5</v>
      </c>
      <c r="I247" s="173">
        <f t="shared" si="159"/>
        <v>547.5</v>
      </c>
      <c r="J247" s="173">
        <f t="shared" si="159"/>
        <v>0</v>
      </c>
      <c r="K247" s="173">
        <f t="shared" si="159"/>
        <v>0</v>
      </c>
      <c r="L247" s="173">
        <f t="shared" ref="L247:Z247" si="168">(L$249-L$239)/10+L246</f>
        <v>0</v>
      </c>
      <c r="M247" s="173">
        <f t="shared" si="168"/>
        <v>0</v>
      </c>
      <c r="N247" s="173">
        <f t="shared" si="168"/>
        <v>0</v>
      </c>
      <c r="O247" s="173">
        <f t="shared" si="168"/>
        <v>0</v>
      </c>
      <c r="P247" s="173">
        <f t="shared" si="168"/>
        <v>0</v>
      </c>
      <c r="Q247" s="173">
        <f t="shared" si="168"/>
        <v>0</v>
      </c>
      <c r="R247" s="173">
        <f t="shared" si="168"/>
        <v>0</v>
      </c>
      <c r="S247" s="173">
        <f t="shared" si="168"/>
        <v>0</v>
      </c>
      <c r="T247" s="173">
        <f t="shared" si="168"/>
        <v>0</v>
      </c>
      <c r="U247" s="173">
        <f t="shared" si="168"/>
        <v>0</v>
      </c>
      <c r="V247" s="173">
        <f t="shared" si="168"/>
        <v>0</v>
      </c>
      <c r="W247" s="173">
        <f t="shared" si="168"/>
        <v>0</v>
      </c>
      <c r="X247" s="173">
        <f t="shared" si="168"/>
        <v>0</v>
      </c>
      <c r="Y247" s="173">
        <f t="shared" si="168"/>
        <v>0</v>
      </c>
      <c r="Z247" s="173">
        <f t="shared" si="168"/>
        <v>0</v>
      </c>
      <c r="AA247" s="1"/>
      <c r="AB247" s="3"/>
      <c r="AC247" s="158"/>
      <c r="AD247" s="158"/>
      <c r="AE247" s="158"/>
      <c r="AF247" s="158"/>
      <c r="AG247" s="158"/>
      <c r="AH247" s="158"/>
      <c r="AI247" s="158"/>
      <c r="AJ247" s="158"/>
      <c r="AK247" s="158"/>
      <c r="AL247" s="158"/>
      <c r="AM247" s="158"/>
      <c r="AN247" s="158"/>
      <c r="AO247" s="158"/>
      <c r="AP247" s="158"/>
      <c r="AQ247" s="158"/>
      <c r="AR247" s="158"/>
      <c r="AS247" s="158"/>
      <c r="AT247" s="158"/>
      <c r="AU247" s="158"/>
      <c r="AV247" s="158"/>
      <c r="AW247" s="158"/>
      <c r="AX247" s="158"/>
      <c r="AY247" s="158"/>
      <c r="AZ247" s="158"/>
      <c r="BA247" s="159"/>
      <c r="BB247" s="159"/>
      <c r="BC247" s="159"/>
      <c r="BD247" s="159"/>
      <c r="BE247" s="159"/>
      <c r="BF247" s="158"/>
      <c r="BG247" s="158"/>
      <c r="BH247" s="158"/>
      <c r="BI247" s="158"/>
      <c r="BJ247" s="158"/>
      <c r="BK247" s="158"/>
      <c r="BL247" s="158"/>
      <c r="BM247" s="158"/>
      <c r="BN247" s="158"/>
      <c r="BO247" s="158"/>
      <c r="BP247" s="158"/>
      <c r="BQ247" s="158"/>
      <c r="BR247" s="158"/>
      <c r="BS247" s="158"/>
      <c r="BT247" s="158"/>
      <c r="BU247" s="158"/>
    </row>
    <row r="248" spans="1:73" x14ac:dyDescent="0.15">
      <c r="A248" s="1"/>
      <c r="B248" s="20"/>
      <c r="C248" s="2">
        <f t="shared" si="135"/>
        <v>29</v>
      </c>
      <c r="D248" s="2" t="s">
        <v>193</v>
      </c>
      <c r="E248" s="161"/>
      <c r="F248" s="156">
        <f t="shared" si="136"/>
        <v>1095</v>
      </c>
      <c r="G248" s="173">
        <f t="shared" si="161"/>
        <v>0</v>
      </c>
      <c r="H248" s="173">
        <f t="shared" si="161"/>
        <v>547.5</v>
      </c>
      <c r="I248" s="173">
        <f t="shared" si="159"/>
        <v>547.5</v>
      </c>
      <c r="J248" s="173">
        <f t="shared" si="159"/>
        <v>0</v>
      </c>
      <c r="K248" s="173">
        <f t="shared" si="159"/>
        <v>0</v>
      </c>
      <c r="L248" s="173">
        <f t="shared" ref="L248:Z248" si="169">(L$249-L$239)/10+L247</f>
        <v>0</v>
      </c>
      <c r="M248" s="173">
        <f t="shared" si="169"/>
        <v>0</v>
      </c>
      <c r="N248" s="173">
        <f t="shared" si="169"/>
        <v>0</v>
      </c>
      <c r="O248" s="173">
        <f t="shared" si="169"/>
        <v>0</v>
      </c>
      <c r="P248" s="173">
        <f t="shared" si="169"/>
        <v>0</v>
      </c>
      <c r="Q248" s="173">
        <f t="shared" si="169"/>
        <v>0</v>
      </c>
      <c r="R248" s="173">
        <f t="shared" si="169"/>
        <v>0</v>
      </c>
      <c r="S248" s="173">
        <f t="shared" si="169"/>
        <v>0</v>
      </c>
      <c r="T248" s="173">
        <f t="shared" si="169"/>
        <v>0</v>
      </c>
      <c r="U248" s="173">
        <f t="shared" si="169"/>
        <v>0</v>
      </c>
      <c r="V248" s="173">
        <f t="shared" si="169"/>
        <v>0</v>
      </c>
      <c r="W248" s="173">
        <f t="shared" si="169"/>
        <v>0</v>
      </c>
      <c r="X248" s="173">
        <f t="shared" si="169"/>
        <v>0</v>
      </c>
      <c r="Y248" s="173">
        <f t="shared" si="169"/>
        <v>0</v>
      </c>
      <c r="Z248" s="173">
        <f t="shared" si="169"/>
        <v>0</v>
      </c>
      <c r="AA248" s="1"/>
      <c r="AB248" s="3"/>
      <c r="AC248" s="158"/>
      <c r="AD248" s="158"/>
      <c r="AE248" s="158"/>
      <c r="AF248" s="158"/>
      <c r="AG248" s="158"/>
      <c r="AH248" s="158"/>
      <c r="AI248" s="158"/>
      <c r="AJ248" s="158"/>
      <c r="AK248" s="158"/>
      <c r="AL248" s="158"/>
      <c r="AM248" s="158"/>
      <c r="AN248" s="158"/>
      <c r="AO248" s="158"/>
      <c r="AP248" s="158"/>
      <c r="AQ248" s="158"/>
      <c r="AR248" s="158"/>
      <c r="AS248" s="158"/>
      <c r="AT248" s="158"/>
      <c r="AU248" s="158"/>
      <c r="AV248" s="158"/>
      <c r="AW248" s="158"/>
      <c r="AX248" s="158"/>
      <c r="AY248" s="158"/>
      <c r="AZ248" s="158"/>
      <c r="BA248" s="159"/>
      <c r="BB248" s="159"/>
      <c r="BC248" s="159"/>
      <c r="BD248" s="159"/>
      <c r="BE248" s="159"/>
      <c r="BF248" s="158"/>
      <c r="BG248" s="158"/>
      <c r="BH248" s="158"/>
      <c r="BI248" s="158"/>
      <c r="BJ248" s="158"/>
      <c r="BK248" s="158"/>
      <c r="BL248" s="158"/>
      <c r="BM248" s="158"/>
      <c r="BN248" s="158"/>
      <c r="BO248" s="158"/>
      <c r="BP248" s="158"/>
      <c r="BQ248" s="158"/>
      <c r="BR248" s="158"/>
      <c r="BS248" s="158"/>
      <c r="BT248" s="158"/>
      <c r="BU248" s="158"/>
    </row>
    <row r="249" spans="1:73" x14ac:dyDescent="0.15">
      <c r="A249" s="1"/>
      <c r="B249" s="20" t="s">
        <v>189</v>
      </c>
      <c r="C249" s="2">
        <v>30</v>
      </c>
      <c r="D249" s="2" t="s">
        <v>193</v>
      </c>
      <c r="E249" s="161"/>
      <c r="F249" s="156">
        <f t="shared" si="136"/>
        <v>1095</v>
      </c>
      <c r="G249" s="156">
        <f>Input!$G$60*Input!D$26*365/1000</f>
        <v>0</v>
      </c>
      <c r="H249" s="156">
        <f>Input!$G$60*Input!E$26*365/1000</f>
        <v>547.5</v>
      </c>
      <c r="I249" s="156">
        <f>Input!$G$60*Input!F$26*365/1000</f>
        <v>547.5</v>
      </c>
      <c r="J249" s="156">
        <f>Input!$G$60*Input!G$26*365/1000</f>
        <v>0</v>
      </c>
      <c r="K249" s="156">
        <f>Input!$G$60*Input!H$26*365/1000</f>
        <v>0</v>
      </c>
      <c r="L249" s="156">
        <f>Input!$G$60*Input!I$26*365/1000</f>
        <v>0</v>
      </c>
      <c r="M249" s="156">
        <f>Input!$G$60*Input!J$26*365/1000</f>
        <v>0</v>
      </c>
      <c r="N249" s="156">
        <f>Input!$G$60*Input!K$26*365/1000</f>
        <v>0</v>
      </c>
      <c r="O249" s="156">
        <f>Input!$G$60*Input!L$26*365/1000</f>
        <v>0</v>
      </c>
      <c r="P249" s="156">
        <f>Input!$G$60*Input!M$26*365/1000</f>
        <v>0</v>
      </c>
      <c r="Q249" s="156">
        <f>Input!$G$60*Input!N$26*365/1000</f>
        <v>0</v>
      </c>
      <c r="R249" s="156">
        <f>Input!$G$60*Input!O$26*365/1000</f>
        <v>0</v>
      </c>
      <c r="S249" s="156">
        <f>Input!$G$60*Input!P$26*365/1000</f>
        <v>0</v>
      </c>
      <c r="T249" s="156">
        <f>Input!$G$60*Input!Q$26*365/1000</f>
        <v>0</v>
      </c>
      <c r="U249" s="156">
        <f>Input!$G$60*Input!R$26*365/1000</f>
        <v>0</v>
      </c>
      <c r="V249" s="156">
        <f>Input!$G$60*Input!S$26*365/1000</f>
        <v>0</v>
      </c>
      <c r="W249" s="156">
        <f>Input!$G$60*Input!T$26*365/1000</f>
        <v>0</v>
      </c>
      <c r="X249" s="156">
        <f>Input!$G$60*Input!U$26*365/1000</f>
        <v>0</v>
      </c>
      <c r="Y249" s="156">
        <f>Input!$G$60*Input!V$26*365/1000</f>
        <v>0</v>
      </c>
      <c r="Z249" s="156">
        <f>Input!$G$60*Input!W$26*365/1000</f>
        <v>0</v>
      </c>
      <c r="AA249" s="1"/>
      <c r="AB249" s="3"/>
      <c r="AC249" s="158"/>
      <c r="AD249" s="158"/>
      <c r="AE249" s="158"/>
      <c r="AF249" s="158"/>
      <c r="AG249" s="158"/>
      <c r="AH249" s="158"/>
      <c r="AI249" s="158"/>
      <c r="AJ249" s="158"/>
      <c r="AK249" s="158"/>
      <c r="AL249" s="158"/>
      <c r="AM249" s="158"/>
      <c r="AN249" s="158"/>
      <c r="AO249" s="158"/>
      <c r="AP249" s="158"/>
      <c r="AQ249" s="158"/>
      <c r="AR249" s="158"/>
      <c r="AS249" s="158"/>
      <c r="AT249" s="158"/>
      <c r="AU249" s="158"/>
      <c r="AV249" s="158"/>
      <c r="AW249" s="158"/>
      <c r="AX249" s="158"/>
      <c r="AY249" s="158"/>
      <c r="AZ249" s="158"/>
      <c r="BA249" s="159"/>
      <c r="BB249" s="159"/>
      <c r="BC249" s="159"/>
      <c r="BD249" s="159"/>
      <c r="BE249" s="159"/>
      <c r="BF249" s="158"/>
      <c r="BG249" s="158"/>
      <c r="BH249" s="158"/>
      <c r="BI249" s="158"/>
      <c r="BJ249" s="158"/>
      <c r="BK249" s="158"/>
      <c r="BL249" s="158"/>
      <c r="BM249" s="158"/>
      <c r="BN249" s="158"/>
      <c r="BO249" s="158"/>
      <c r="BP249" s="158"/>
      <c r="BQ249" s="158"/>
      <c r="BR249" s="158"/>
      <c r="BS249" s="158"/>
      <c r="BT249" s="158"/>
      <c r="BU249" s="158"/>
    </row>
    <row r="250" spans="1:73" x14ac:dyDescent="0.15">
      <c r="A250" s="1"/>
      <c r="B250" s="20"/>
      <c r="C250" s="2"/>
      <c r="D250" s="2"/>
      <c r="E250" s="2"/>
      <c r="F250" s="1"/>
      <c r="G250" s="1"/>
      <c r="H250" s="2"/>
      <c r="I250" s="2"/>
      <c r="J250" s="2"/>
      <c r="K250" s="2"/>
      <c r="L250" s="2"/>
      <c r="M250" s="2"/>
      <c r="N250" s="2"/>
      <c r="O250" s="2"/>
      <c r="P250" s="135"/>
      <c r="Q250" s="2"/>
      <c r="R250" s="2"/>
      <c r="S250" s="2"/>
      <c r="T250" s="2"/>
      <c r="U250" s="2"/>
      <c r="V250" s="2"/>
      <c r="W250" s="1"/>
      <c r="X250" s="1"/>
      <c r="Y250" s="1"/>
      <c r="Z250" s="3"/>
      <c r="AA250" s="1"/>
      <c r="AB250" s="3"/>
      <c r="AC250" s="158"/>
      <c r="AD250" s="158"/>
      <c r="AE250" s="158"/>
      <c r="AF250" s="158"/>
      <c r="AG250" s="158"/>
      <c r="AH250" s="158"/>
      <c r="AI250" s="158"/>
      <c r="AJ250" s="158"/>
      <c r="AK250" s="158"/>
      <c r="AL250" s="158"/>
      <c r="AM250" s="158"/>
      <c r="AN250" s="158"/>
      <c r="AO250" s="158"/>
      <c r="AP250" s="158"/>
      <c r="AQ250" s="158"/>
      <c r="AR250" s="158"/>
      <c r="AS250" s="158"/>
      <c r="AT250" s="158"/>
      <c r="AU250" s="158"/>
      <c r="AV250" s="158"/>
      <c r="AW250" s="158"/>
      <c r="AX250" s="158"/>
      <c r="AY250" s="158"/>
      <c r="AZ250" s="158"/>
      <c r="BA250" s="159"/>
      <c r="BB250" s="159"/>
      <c r="BC250" s="159"/>
      <c r="BD250" s="159"/>
      <c r="BE250" s="159"/>
      <c r="BF250" s="158"/>
      <c r="BG250" s="158"/>
      <c r="BH250" s="158"/>
      <c r="BI250" s="158"/>
      <c r="BJ250" s="158"/>
      <c r="BK250" s="158"/>
      <c r="BL250" s="158"/>
      <c r="BM250" s="158"/>
      <c r="BN250" s="158"/>
      <c r="BO250" s="158"/>
      <c r="BP250" s="158"/>
      <c r="BQ250" s="158"/>
      <c r="BR250" s="158"/>
      <c r="BS250" s="158"/>
      <c r="BT250" s="158"/>
      <c r="BU250" s="158"/>
    </row>
    <row r="251" spans="1:73" x14ac:dyDescent="0.15">
      <c r="A251" s="1"/>
      <c r="B251" s="1" t="s">
        <v>196</v>
      </c>
      <c r="C251" s="2"/>
      <c r="D251" s="2"/>
      <c r="E251" s="175" t="s">
        <v>9</v>
      </c>
      <c r="F251" s="153" t="s">
        <v>11</v>
      </c>
      <c r="G251" s="153"/>
      <c r="H251" s="2"/>
      <c r="I251" s="2"/>
      <c r="J251" s="2"/>
      <c r="K251" s="2"/>
      <c r="L251" s="2"/>
      <c r="M251" s="2"/>
      <c r="N251" s="2"/>
      <c r="O251" s="2"/>
      <c r="P251" s="135"/>
      <c r="Q251" s="2"/>
      <c r="R251" s="2"/>
      <c r="S251" s="2"/>
      <c r="T251" s="2"/>
      <c r="U251" s="2"/>
      <c r="V251" s="2"/>
      <c r="W251" s="1"/>
      <c r="X251" s="1"/>
      <c r="Y251" s="1"/>
      <c r="Z251" s="3"/>
      <c r="AA251" s="1"/>
      <c r="AB251" s="3"/>
      <c r="AC251" s="158"/>
      <c r="AD251" s="158"/>
      <c r="AE251" s="158"/>
      <c r="AF251" s="158"/>
      <c r="AG251" s="158"/>
      <c r="AH251" s="158"/>
      <c r="AI251" s="158"/>
      <c r="AJ251" s="158"/>
      <c r="AK251" s="158"/>
      <c r="AL251" s="158"/>
      <c r="AM251" s="158"/>
      <c r="AN251" s="158"/>
      <c r="AO251" s="158"/>
      <c r="AP251" s="158"/>
      <c r="AQ251" s="158"/>
      <c r="AR251" s="158"/>
      <c r="AS251" s="158"/>
      <c r="AT251" s="158"/>
      <c r="AU251" s="158"/>
      <c r="AV251" s="158"/>
      <c r="AW251" s="158"/>
      <c r="AX251" s="158"/>
      <c r="AY251" s="158"/>
      <c r="AZ251" s="158"/>
      <c r="BA251" s="159"/>
      <c r="BB251" s="159"/>
      <c r="BC251" s="159"/>
      <c r="BD251" s="159"/>
      <c r="BE251" s="159"/>
      <c r="BF251" s="158"/>
      <c r="BG251" s="158"/>
      <c r="BH251" s="158"/>
      <c r="BI251" s="158"/>
      <c r="BJ251" s="158"/>
      <c r="BK251" s="158"/>
      <c r="BL251" s="158"/>
      <c r="BM251" s="158"/>
      <c r="BN251" s="158"/>
      <c r="BO251" s="158"/>
      <c r="BP251" s="158"/>
      <c r="BQ251" s="158"/>
      <c r="BR251" s="158"/>
      <c r="BS251" s="158"/>
      <c r="BT251" s="158"/>
      <c r="BU251" s="158"/>
    </row>
    <row r="252" spans="1:73" x14ac:dyDescent="0.15">
      <c r="A252" s="1"/>
      <c r="B252" s="20" t="s">
        <v>187</v>
      </c>
      <c r="C252" s="2">
        <v>0</v>
      </c>
      <c r="D252" s="2" t="s">
        <v>99</v>
      </c>
      <c r="E252" s="175">
        <f>(Input!$D$13+Input!$D$14)</f>
        <v>125.23255813953489</v>
      </c>
      <c r="F252" s="156">
        <f>SUM(G252:Z252)</f>
        <v>91.419767441860472</v>
      </c>
      <c r="G252" s="154">
        <f>$E252*G219/1000</f>
        <v>0</v>
      </c>
      <c r="H252" s="154">
        <f>$E252*H219/1000</f>
        <v>45.709883720930236</v>
      </c>
      <c r="I252" s="154">
        <f t="shared" ref="I252:K252" si="170">$E252*I219/1000</f>
        <v>45.709883720930236</v>
      </c>
      <c r="J252" s="154">
        <f t="shared" si="170"/>
        <v>0</v>
      </c>
      <c r="K252" s="154">
        <f t="shared" si="170"/>
        <v>0</v>
      </c>
      <c r="L252" s="154">
        <f t="shared" ref="L252:Z252" si="171">$E252*L219/1000</f>
        <v>0</v>
      </c>
      <c r="M252" s="154">
        <f t="shared" si="171"/>
        <v>0</v>
      </c>
      <c r="N252" s="154">
        <f t="shared" si="171"/>
        <v>0</v>
      </c>
      <c r="O252" s="154">
        <f t="shared" si="171"/>
        <v>0</v>
      </c>
      <c r="P252" s="154">
        <f t="shared" si="171"/>
        <v>0</v>
      </c>
      <c r="Q252" s="154">
        <f t="shared" si="171"/>
        <v>0</v>
      </c>
      <c r="R252" s="154">
        <f t="shared" si="171"/>
        <v>0</v>
      </c>
      <c r="S252" s="154">
        <f t="shared" si="171"/>
        <v>0</v>
      </c>
      <c r="T252" s="154">
        <f t="shared" si="171"/>
        <v>0</v>
      </c>
      <c r="U252" s="154">
        <f t="shared" si="171"/>
        <v>0</v>
      </c>
      <c r="V252" s="154">
        <f t="shared" si="171"/>
        <v>0</v>
      </c>
      <c r="W252" s="154">
        <f t="shared" si="171"/>
        <v>0</v>
      </c>
      <c r="X252" s="154">
        <f t="shared" si="171"/>
        <v>0</v>
      </c>
      <c r="Y252" s="154">
        <f t="shared" si="171"/>
        <v>0</v>
      </c>
      <c r="Z252" s="154">
        <f t="shared" si="171"/>
        <v>0</v>
      </c>
      <c r="AA252" s="1"/>
      <c r="AB252" s="3"/>
      <c r="AC252" s="158"/>
      <c r="AD252" s="158"/>
      <c r="AE252" s="158"/>
      <c r="AF252" s="158"/>
      <c r="AG252" s="158"/>
      <c r="AH252" s="158"/>
      <c r="AI252" s="158"/>
      <c r="AJ252" s="158"/>
      <c r="AK252" s="158"/>
      <c r="AL252" s="158"/>
      <c r="AM252" s="158"/>
      <c r="AN252" s="158"/>
      <c r="AO252" s="158"/>
      <c r="AP252" s="158"/>
      <c r="AQ252" s="158"/>
      <c r="AR252" s="158"/>
      <c r="AS252" s="158"/>
      <c r="AT252" s="158"/>
      <c r="AU252" s="158"/>
      <c r="AV252" s="158"/>
      <c r="AW252" s="158"/>
      <c r="AX252" s="158"/>
      <c r="AY252" s="158"/>
      <c r="AZ252" s="158"/>
      <c r="BA252" s="159"/>
      <c r="BB252" s="159"/>
      <c r="BC252" s="159"/>
      <c r="BD252" s="159"/>
      <c r="BE252" s="159"/>
      <c r="BF252" s="158"/>
      <c r="BG252" s="158"/>
      <c r="BH252" s="158"/>
      <c r="BI252" s="158"/>
      <c r="BJ252" s="158"/>
      <c r="BK252" s="158"/>
      <c r="BL252" s="158"/>
      <c r="BM252" s="158"/>
      <c r="BN252" s="158"/>
      <c r="BO252" s="158"/>
      <c r="BP252" s="158"/>
      <c r="BQ252" s="158"/>
      <c r="BR252" s="158"/>
      <c r="BS252" s="158"/>
      <c r="BT252" s="158"/>
      <c r="BU252" s="158"/>
    </row>
    <row r="253" spans="1:73" x14ac:dyDescent="0.15">
      <c r="A253" s="1"/>
      <c r="B253" s="20"/>
      <c r="C253" s="2">
        <f t="shared" ref="C253:C281" si="172">C252+1</f>
        <v>1</v>
      </c>
      <c r="D253" s="2" t="s">
        <v>99</v>
      </c>
      <c r="E253" s="175">
        <f t="shared" ref="E253:E261" si="173">(E$262-E$252)/10+E252</f>
        <v>126.15116279069768</v>
      </c>
      <c r="F253" s="156">
        <f t="shared" ref="F253:F282" si="174">SUM(G253:Z253)</f>
        <v>93.9321558139535</v>
      </c>
      <c r="G253" s="154">
        <f>$E253*G220/1000</f>
        <v>0</v>
      </c>
      <c r="H253" s="154">
        <f>$E253*H220/1000</f>
        <v>46.96607790697675</v>
      </c>
      <c r="I253" s="154">
        <f t="shared" ref="I253:K253" si="175">$E253*I220/1000</f>
        <v>46.96607790697675</v>
      </c>
      <c r="J253" s="154">
        <f t="shared" si="175"/>
        <v>0</v>
      </c>
      <c r="K253" s="154">
        <f t="shared" si="175"/>
        <v>0</v>
      </c>
      <c r="L253" s="154">
        <f t="shared" ref="L253:Z253" si="176">$E253*L220/1000</f>
        <v>0</v>
      </c>
      <c r="M253" s="154">
        <f t="shared" si="176"/>
        <v>0</v>
      </c>
      <c r="N253" s="154">
        <f t="shared" si="176"/>
        <v>0</v>
      </c>
      <c r="O253" s="154">
        <f t="shared" si="176"/>
        <v>0</v>
      </c>
      <c r="P253" s="154">
        <f t="shared" si="176"/>
        <v>0</v>
      </c>
      <c r="Q253" s="154">
        <f t="shared" si="176"/>
        <v>0</v>
      </c>
      <c r="R253" s="154">
        <f t="shared" si="176"/>
        <v>0</v>
      </c>
      <c r="S253" s="154">
        <f t="shared" si="176"/>
        <v>0</v>
      </c>
      <c r="T253" s="154">
        <f t="shared" si="176"/>
        <v>0</v>
      </c>
      <c r="U253" s="154">
        <f t="shared" si="176"/>
        <v>0</v>
      </c>
      <c r="V253" s="154">
        <f t="shared" si="176"/>
        <v>0</v>
      </c>
      <c r="W253" s="154">
        <f t="shared" si="176"/>
        <v>0</v>
      </c>
      <c r="X253" s="154">
        <f t="shared" si="176"/>
        <v>0</v>
      </c>
      <c r="Y253" s="154">
        <f t="shared" si="176"/>
        <v>0</v>
      </c>
      <c r="Z253" s="154">
        <f t="shared" si="176"/>
        <v>0</v>
      </c>
      <c r="AA253" s="1"/>
      <c r="AB253" s="3"/>
      <c r="AC253" s="158"/>
      <c r="AD253" s="158"/>
      <c r="AE253" s="158"/>
      <c r="AF253" s="158"/>
      <c r="AG253" s="158"/>
      <c r="AH253" s="158"/>
      <c r="AI253" s="158"/>
      <c r="AJ253" s="158"/>
      <c r="AK253" s="158"/>
      <c r="AL253" s="158"/>
      <c r="AM253" s="158"/>
      <c r="AN253" s="158"/>
      <c r="AO253" s="158"/>
      <c r="AP253" s="158"/>
      <c r="AQ253" s="158"/>
      <c r="AR253" s="158"/>
      <c r="AS253" s="158"/>
      <c r="AT253" s="158"/>
      <c r="AU253" s="158"/>
      <c r="AV253" s="158"/>
      <c r="AW253" s="158"/>
      <c r="AX253" s="158"/>
      <c r="AY253" s="158"/>
      <c r="AZ253" s="158"/>
      <c r="BA253" s="159"/>
      <c r="BB253" s="159"/>
      <c r="BC253" s="159"/>
      <c r="BD253" s="159"/>
      <c r="BE253" s="159"/>
      <c r="BF253" s="158"/>
      <c r="BG253" s="158"/>
      <c r="BH253" s="158"/>
      <c r="BI253" s="158"/>
      <c r="BJ253" s="158"/>
      <c r="BK253" s="158"/>
      <c r="BL253" s="158"/>
      <c r="BM253" s="158"/>
      <c r="BN253" s="158"/>
      <c r="BO253" s="158"/>
      <c r="BP253" s="158"/>
      <c r="BQ253" s="158"/>
      <c r="BR253" s="158"/>
      <c r="BS253" s="158"/>
      <c r="BT253" s="158"/>
      <c r="BU253" s="158"/>
    </row>
    <row r="254" spans="1:73" x14ac:dyDescent="0.15">
      <c r="A254" s="1"/>
      <c r="B254" s="20"/>
      <c r="C254" s="2">
        <f t="shared" si="172"/>
        <v>2</v>
      </c>
      <c r="D254" s="2" t="s">
        <v>99</v>
      </c>
      <c r="E254" s="175">
        <f t="shared" si="173"/>
        <v>127.06976744186048</v>
      </c>
      <c r="F254" s="156">
        <f t="shared" si="174"/>
        <v>96.47136744186048</v>
      </c>
      <c r="G254" s="154">
        <f t="shared" ref="G254" si="177">$E254*G221/1000</f>
        <v>0</v>
      </c>
      <c r="H254" s="154">
        <f t="shared" ref="H254:K282" si="178">$E254*H221/1000</f>
        <v>48.23568372093024</v>
      </c>
      <c r="I254" s="154">
        <f t="shared" si="178"/>
        <v>48.23568372093024</v>
      </c>
      <c r="J254" s="154">
        <f t="shared" si="178"/>
        <v>0</v>
      </c>
      <c r="K254" s="154">
        <f t="shared" si="178"/>
        <v>0</v>
      </c>
      <c r="L254" s="154">
        <f t="shared" ref="L254:Z254" si="179">$E254*L221/1000</f>
        <v>0</v>
      </c>
      <c r="M254" s="154">
        <f t="shared" si="179"/>
        <v>0</v>
      </c>
      <c r="N254" s="154">
        <f t="shared" si="179"/>
        <v>0</v>
      </c>
      <c r="O254" s="154">
        <f t="shared" si="179"/>
        <v>0</v>
      </c>
      <c r="P254" s="154">
        <f t="shared" si="179"/>
        <v>0</v>
      </c>
      <c r="Q254" s="154">
        <f t="shared" si="179"/>
        <v>0</v>
      </c>
      <c r="R254" s="154">
        <f t="shared" si="179"/>
        <v>0</v>
      </c>
      <c r="S254" s="154">
        <f t="shared" si="179"/>
        <v>0</v>
      </c>
      <c r="T254" s="154">
        <f t="shared" si="179"/>
        <v>0</v>
      </c>
      <c r="U254" s="154">
        <f t="shared" si="179"/>
        <v>0</v>
      </c>
      <c r="V254" s="154">
        <f t="shared" si="179"/>
        <v>0</v>
      </c>
      <c r="W254" s="154">
        <f t="shared" si="179"/>
        <v>0</v>
      </c>
      <c r="X254" s="154">
        <f t="shared" si="179"/>
        <v>0</v>
      </c>
      <c r="Y254" s="154">
        <f t="shared" si="179"/>
        <v>0</v>
      </c>
      <c r="Z254" s="154">
        <f t="shared" si="179"/>
        <v>0</v>
      </c>
      <c r="AA254" s="1"/>
      <c r="AB254" s="3"/>
      <c r="AC254" s="158"/>
      <c r="AD254" s="158"/>
      <c r="AE254" s="158"/>
      <c r="AF254" s="158"/>
      <c r="AG254" s="158"/>
      <c r="AH254" s="158"/>
      <c r="AI254" s="158"/>
      <c r="AJ254" s="158"/>
      <c r="AK254" s="158"/>
      <c r="AL254" s="158"/>
      <c r="AM254" s="158"/>
      <c r="AN254" s="158"/>
      <c r="AO254" s="158"/>
      <c r="AP254" s="158"/>
      <c r="AQ254" s="158"/>
      <c r="AR254" s="158"/>
      <c r="AS254" s="158"/>
      <c r="AT254" s="158"/>
      <c r="AU254" s="158"/>
      <c r="AV254" s="158"/>
      <c r="AW254" s="158"/>
      <c r="AX254" s="158"/>
      <c r="AY254" s="158"/>
      <c r="AZ254" s="158"/>
      <c r="BA254" s="159"/>
      <c r="BB254" s="159"/>
      <c r="BC254" s="159"/>
      <c r="BD254" s="159"/>
      <c r="BE254" s="159"/>
      <c r="BF254" s="158"/>
      <c r="BG254" s="158"/>
      <c r="BH254" s="158"/>
      <c r="BI254" s="158"/>
      <c r="BJ254" s="158"/>
      <c r="BK254" s="158"/>
      <c r="BL254" s="158"/>
      <c r="BM254" s="158"/>
      <c r="BN254" s="158"/>
      <c r="BO254" s="158"/>
      <c r="BP254" s="158"/>
      <c r="BQ254" s="158"/>
      <c r="BR254" s="158"/>
      <c r="BS254" s="158"/>
      <c r="BT254" s="158"/>
      <c r="BU254" s="158"/>
    </row>
    <row r="255" spans="1:73" x14ac:dyDescent="0.15">
      <c r="A255" s="1"/>
      <c r="B255" s="20"/>
      <c r="C255" s="2">
        <f t="shared" si="172"/>
        <v>3</v>
      </c>
      <c r="D255" s="2" t="s">
        <v>99</v>
      </c>
      <c r="E255" s="175">
        <f t="shared" si="173"/>
        <v>127.98837209302327</v>
      </c>
      <c r="F255" s="156">
        <f t="shared" si="174"/>
        <v>99.037402325581411</v>
      </c>
      <c r="G255" s="154">
        <f t="shared" ref="G255" si="180">$E255*G222/1000</f>
        <v>0</v>
      </c>
      <c r="H255" s="154">
        <f t="shared" si="178"/>
        <v>49.518701162790705</v>
      </c>
      <c r="I255" s="154">
        <f t="shared" si="178"/>
        <v>49.518701162790705</v>
      </c>
      <c r="J255" s="154">
        <f t="shared" si="178"/>
        <v>0</v>
      </c>
      <c r="K255" s="154">
        <f t="shared" si="178"/>
        <v>0</v>
      </c>
      <c r="L255" s="154">
        <f t="shared" ref="L255:Z255" si="181">$E255*L222/1000</f>
        <v>0</v>
      </c>
      <c r="M255" s="154">
        <f t="shared" si="181"/>
        <v>0</v>
      </c>
      <c r="N255" s="154">
        <f t="shared" si="181"/>
        <v>0</v>
      </c>
      <c r="O255" s="154">
        <f t="shared" si="181"/>
        <v>0</v>
      </c>
      <c r="P255" s="154">
        <f t="shared" si="181"/>
        <v>0</v>
      </c>
      <c r="Q255" s="154">
        <f t="shared" si="181"/>
        <v>0</v>
      </c>
      <c r="R255" s="154">
        <f t="shared" si="181"/>
        <v>0</v>
      </c>
      <c r="S255" s="154">
        <f t="shared" si="181"/>
        <v>0</v>
      </c>
      <c r="T255" s="154">
        <f t="shared" si="181"/>
        <v>0</v>
      </c>
      <c r="U255" s="154">
        <f t="shared" si="181"/>
        <v>0</v>
      </c>
      <c r="V255" s="154">
        <f t="shared" si="181"/>
        <v>0</v>
      </c>
      <c r="W255" s="154">
        <f t="shared" si="181"/>
        <v>0</v>
      </c>
      <c r="X255" s="154">
        <f t="shared" si="181"/>
        <v>0</v>
      </c>
      <c r="Y255" s="154">
        <f t="shared" si="181"/>
        <v>0</v>
      </c>
      <c r="Z255" s="154">
        <f t="shared" si="181"/>
        <v>0</v>
      </c>
      <c r="AA255" s="1"/>
      <c r="AB255" s="3"/>
      <c r="AC255" s="158"/>
      <c r="AD255" s="158"/>
      <c r="AE255" s="158"/>
      <c r="AF255" s="158"/>
      <c r="AG255" s="158"/>
      <c r="AH255" s="158"/>
      <c r="AI255" s="158"/>
      <c r="AJ255" s="158"/>
      <c r="AK255" s="158"/>
      <c r="AL255" s="158"/>
      <c r="AM255" s="158"/>
      <c r="AN255" s="158"/>
      <c r="AO255" s="158"/>
      <c r="AP255" s="158"/>
      <c r="AQ255" s="158"/>
      <c r="AR255" s="158"/>
      <c r="AS255" s="158"/>
      <c r="AT255" s="158"/>
      <c r="AU255" s="158"/>
      <c r="AV255" s="158"/>
      <c r="AW255" s="158"/>
      <c r="AX255" s="158"/>
      <c r="AY255" s="158"/>
      <c r="AZ255" s="158"/>
      <c r="BA255" s="159"/>
      <c r="BB255" s="159"/>
      <c r="BC255" s="159"/>
      <c r="BD255" s="159"/>
      <c r="BE255" s="159"/>
      <c r="BF255" s="158"/>
      <c r="BG255" s="158"/>
      <c r="BH255" s="158"/>
      <c r="BI255" s="158"/>
      <c r="BJ255" s="158"/>
      <c r="BK255" s="158"/>
      <c r="BL255" s="158"/>
      <c r="BM255" s="158"/>
      <c r="BN255" s="158"/>
      <c r="BO255" s="158"/>
      <c r="BP255" s="158"/>
      <c r="BQ255" s="158"/>
      <c r="BR255" s="158"/>
      <c r="BS255" s="158"/>
      <c r="BT255" s="158"/>
      <c r="BU255" s="158"/>
    </row>
    <row r="256" spans="1:73" x14ac:dyDescent="0.15">
      <c r="A256" s="1"/>
      <c r="B256" s="20"/>
      <c r="C256" s="2">
        <f t="shared" si="172"/>
        <v>4</v>
      </c>
      <c r="D256" s="2" t="s">
        <v>99</v>
      </c>
      <c r="E256" s="175">
        <f t="shared" si="173"/>
        <v>128.90697674418607</v>
      </c>
      <c r="F256" s="156">
        <f t="shared" si="174"/>
        <v>101.63026046511631</v>
      </c>
      <c r="G256" s="154">
        <f t="shared" ref="G256" si="182">$E256*G223/1000</f>
        <v>0</v>
      </c>
      <c r="H256" s="154">
        <f t="shared" si="178"/>
        <v>50.815130232558154</v>
      </c>
      <c r="I256" s="154">
        <f t="shared" si="178"/>
        <v>50.815130232558154</v>
      </c>
      <c r="J256" s="154">
        <f t="shared" si="178"/>
        <v>0</v>
      </c>
      <c r="K256" s="154">
        <f t="shared" si="178"/>
        <v>0</v>
      </c>
      <c r="L256" s="154">
        <f t="shared" ref="L256:Z256" si="183">$E256*L223/1000</f>
        <v>0</v>
      </c>
      <c r="M256" s="154">
        <f t="shared" si="183"/>
        <v>0</v>
      </c>
      <c r="N256" s="154">
        <f t="shared" si="183"/>
        <v>0</v>
      </c>
      <c r="O256" s="154">
        <f t="shared" si="183"/>
        <v>0</v>
      </c>
      <c r="P256" s="154">
        <f t="shared" si="183"/>
        <v>0</v>
      </c>
      <c r="Q256" s="154">
        <f t="shared" si="183"/>
        <v>0</v>
      </c>
      <c r="R256" s="154">
        <f t="shared" si="183"/>
        <v>0</v>
      </c>
      <c r="S256" s="154">
        <f t="shared" si="183"/>
        <v>0</v>
      </c>
      <c r="T256" s="154">
        <f t="shared" si="183"/>
        <v>0</v>
      </c>
      <c r="U256" s="154">
        <f t="shared" si="183"/>
        <v>0</v>
      </c>
      <c r="V256" s="154">
        <f t="shared" si="183"/>
        <v>0</v>
      </c>
      <c r="W256" s="154">
        <f t="shared" si="183"/>
        <v>0</v>
      </c>
      <c r="X256" s="154">
        <f t="shared" si="183"/>
        <v>0</v>
      </c>
      <c r="Y256" s="154">
        <f t="shared" si="183"/>
        <v>0</v>
      </c>
      <c r="Z256" s="154">
        <f t="shared" si="183"/>
        <v>0</v>
      </c>
      <c r="AA256" s="1"/>
      <c r="AB256" s="3"/>
      <c r="AC256" s="158"/>
      <c r="AD256" s="158"/>
      <c r="AE256" s="158"/>
      <c r="AF256" s="158"/>
      <c r="AG256" s="158"/>
      <c r="AH256" s="158"/>
      <c r="AI256" s="158"/>
      <c r="AJ256" s="158"/>
      <c r="AK256" s="158"/>
      <c r="AL256" s="158"/>
      <c r="AM256" s="158"/>
      <c r="AN256" s="158"/>
      <c r="AO256" s="158"/>
      <c r="AP256" s="158"/>
      <c r="AQ256" s="158"/>
      <c r="AR256" s="158"/>
      <c r="AS256" s="158"/>
      <c r="AT256" s="158"/>
      <c r="AU256" s="158"/>
      <c r="AV256" s="158"/>
      <c r="AW256" s="158"/>
      <c r="AX256" s="158"/>
      <c r="AY256" s="158"/>
      <c r="AZ256" s="158"/>
      <c r="BA256" s="159"/>
      <c r="BB256" s="159"/>
      <c r="BC256" s="159"/>
      <c r="BD256" s="159"/>
      <c r="BE256" s="159"/>
      <c r="BF256" s="158"/>
      <c r="BG256" s="158"/>
      <c r="BH256" s="158"/>
      <c r="BI256" s="158"/>
      <c r="BJ256" s="158"/>
      <c r="BK256" s="158"/>
      <c r="BL256" s="158"/>
      <c r="BM256" s="158"/>
      <c r="BN256" s="158"/>
      <c r="BO256" s="158"/>
      <c r="BP256" s="158"/>
      <c r="BQ256" s="158"/>
      <c r="BR256" s="158"/>
      <c r="BS256" s="158"/>
      <c r="BT256" s="158"/>
      <c r="BU256" s="158"/>
    </row>
    <row r="257" spans="1:73" x14ac:dyDescent="0.15">
      <c r="A257" s="1"/>
      <c r="B257" s="20"/>
      <c r="C257" s="2">
        <f t="shared" si="172"/>
        <v>5</v>
      </c>
      <c r="D257" s="2" t="s">
        <v>99</v>
      </c>
      <c r="E257" s="175">
        <f t="shared" si="173"/>
        <v>129.82558139534885</v>
      </c>
      <c r="F257" s="156">
        <f t="shared" si="174"/>
        <v>104.24994186046514</v>
      </c>
      <c r="G257" s="154">
        <f t="shared" ref="G257" si="184">$E257*G224/1000</f>
        <v>0</v>
      </c>
      <c r="H257" s="154">
        <f t="shared" si="178"/>
        <v>52.124970930232571</v>
      </c>
      <c r="I257" s="154">
        <f t="shared" si="178"/>
        <v>52.124970930232571</v>
      </c>
      <c r="J257" s="154">
        <f t="shared" si="178"/>
        <v>0</v>
      </c>
      <c r="K257" s="154">
        <f t="shared" si="178"/>
        <v>0</v>
      </c>
      <c r="L257" s="154">
        <f t="shared" ref="L257:Z257" si="185">$E257*L224/1000</f>
        <v>0</v>
      </c>
      <c r="M257" s="154">
        <f t="shared" si="185"/>
        <v>0</v>
      </c>
      <c r="N257" s="154">
        <f t="shared" si="185"/>
        <v>0</v>
      </c>
      <c r="O257" s="154">
        <f t="shared" si="185"/>
        <v>0</v>
      </c>
      <c r="P257" s="154">
        <f t="shared" si="185"/>
        <v>0</v>
      </c>
      <c r="Q257" s="154">
        <f t="shared" si="185"/>
        <v>0</v>
      </c>
      <c r="R257" s="154">
        <f t="shared" si="185"/>
        <v>0</v>
      </c>
      <c r="S257" s="154">
        <f t="shared" si="185"/>
        <v>0</v>
      </c>
      <c r="T257" s="154">
        <f t="shared" si="185"/>
        <v>0</v>
      </c>
      <c r="U257" s="154">
        <f t="shared" si="185"/>
        <v>0</v>
      </c>
      <c r="V257" s="154">
        <f t="shared" si="185"/>
        <v>0</v>
      </c>
      <c r="W257" s="154">
        <f t="shared" si="185"/>
        <v>0</v>
      </c>
      <c r="X257" s="154">
        <f t="shared" si="185"/>
        <v>0</v>
      </c>
      <c r="Y257" s="154">
        <f t="shared" si="185"/>
        <v>0</v>
      </c>
      <c r="Z257" s="154">
        <f t="shared" si="185"/>
        <v>0</v>
      </c>
      <c r="AA257" s="1"/>
      <c r="AB257" s="3"/>
      <c r="AC257" s="158"/>
      <c r="AD257" s="158"/>
      <c r="AE257" s="158"/>
      <c r="AF257" s="158"/>
      <c r="AG257" s="158"/>
      <c r="AH257" s="158"/>
      <c r="AI257" s="158"/>
      <c r="AJ257" s="158"/>
      <c r="AK257" s="158"/>
      <c r="AL257" s="158"/>
      <c r="AM257" s="158"/>
      <c r="AN257" s="158"/>
      <c r="AO257" s="158"/>
      <c r="AP257" s="158"/>
      <c r="AQ257" s="158"/>
      <c r="AR257" s="158"/>
      <c r="AS257" s="158"/>
      <c r="AT257" s="158"/>
      <c r="AU257" s="158"/>
      <c r="AV257" s="158"/>
      <c r="AW257" s="158"/>
      <c r="AX257" s="158"/>
      <c r="AY257" s="158"/>
      <c r="AZ257" s="158"/>
      <c r="BA257" s="159"/>
      <c r="BB257" s="159"/>
      <c r="BC257" s="159"/>
      <c r="BD257" s="159"/>
      <c r="BE257" s="159"/>
      <c r="BF257" s="158"/>
      <c r="BG257" s="158"/>
      <c r="BH257" s="158"/>
      <c r="BI257" s="158"/>
      <c r="BJ257" s="158"/>
      <c r="BK257" s="158"/>
      <c r="BL257" s="158"/>
      <c r="BM257" s="158"/>
      <c r="BN257" s="158"/>
      <c r="BO257" s="158"/>
      <c r="BP257" s="158"/>
      <c r="BQ257" s="158"/>
      <c r="BR257" s="158"/>
      <c r="BS257" s="158"/>
      <c r="BT257" s="158"/>
      <c r="BU257" s="158"/>
    </row>
    <row r="258" spans="1:73" x14ac:dyDescent="0.15">
      <c r="A258" s="1"/>
      <c r="B258" s="20"/>
      <c r="C258" s="2">
        <f t="shared" si="172"/>
        <v>6</v>
      </c>
      <c r="D258" s="2" t="s">
        <v>99</v>
      </c>
      <c r="E258" s="175">
        <f t="shared" si="173"/>
        <v>130.74418604651163</v>
      </c>
      <c r="F258" s="156">
        <f t="shared" si="174"/>
        <v>106.89644651162793</v>
      </c>
      <c r="G258" s="154">
        <f t="shared" ref="G258" si="186">$E258*G225/1000</f>
        <v>0</v>
      </c>
      <c r="H258" s="154">
        <f t="shared" si="178"/>
        <v>53.448223255813964</v>
      </c>
      <c r="I258" s="154">
        <f t="shared" si="178"/>
        <v>53.448223255813964</v>
      </c>
      <c r="J258" s="154">
        <f t="shared" si="178"/>
        <v>0</v>
      </c>
      <c r="K258" s="154">
        <f t="shared" si="178"/>
        <v>0</v>
      </c>
      <c r="L258" s="154">
        <f t="shared" ref="L258:Z258" si="187">$E258*L225/1000</f>
        <v>0</v>
      </c>
      <c r="M258" s="154">
        <f t="shared" si="187"/>
        <v>0</v>
      </c>
      <c r="N258" s="154">
        <f t="shared" si="187"/>
        <v>0</v>
      </c>
      <c r="O258" s="154">
        <f t="shared" si="187"/>
        <v>0</v>
      </c>
      <c r="P258" s="154">
        <f t="shared" si="187"/>
        <v>0</v>
      </c>
      <c r="Q258" s="154">
        <f t="shared" si="187"/>
        <v>0</v>
      </c>
      <c r="R258" s="154">
        <f t="shared" si="187"/>
        <v>0</v>
      </c>
      <c r="S258" s="154">
        <f t="shared" si="187"/>
        <v>0</v>
      </c>
      <c r="T258" s="154">
        <f t="shared" si="187"/>
        <v>0</v>
      </c>
      <c r="U258" s="154">
        <f t="shared" si="187"/>
        <v>0</v>
      </c>
      <c r="V258" s="154">
        <f t="shared" si="187"/>
        <v>0</v>
      </c>
      <c r="W258" s="154">
        <f t="shared" si="187"/>
        <v>0</v>
      </c>
      <c r="X258" s="154">
        <f t="shared" si="187"/>
        <v>0</v>
      </c>
      <c r="Y258" s="154">
        <f t="shared" si="187"/>
        <v>0</v>
      </c>
      <c r="Z258" s="154">
        <f t="shared" si="187"/>
        <v>0</v>
      </c>
      <c r="AA258" s="1"/>
      <c r="AB258" s="3"/>
      <c r="AC258" s="158"/>
      <c r="AD258" s="158"/>
      <c r="AE258" s="158"/>
      <c r="AF258" s="158"/>
      <c r="AG258" s="158"/>
      <c r="AH258" s="158"/>
      <c r="AI258" s="158"/>
      <c r="AJ258" s="158"/>
      <c r="AK258" s="158"/>
      <c r="AL258" s="158"/>
      <c r="AM258" s="158"/>
      <c r="AN258" s="158"/>
      <c r="AO258" s="158"/>
      <c r="AP258" s="158"/>
      <c r="AQ258" s="158"/>
      <c r="AR258" s="158"/>
      <c r="AS258" s="158"/>
      <c r="AT258" s="158"/>
      <c r="AU258" s="158"/>
      <c r="AV258" s="158"/>
      <c r="AW258" s="158"/>
      <c r="AX258" s="158"/>
      <c r="AY258" s="158"/>
      <c r="AZ258" s="158"/>
      <c r="BA258" s="159"/>
      <c r="BB258" s="159"/>
      <c r="BC258" s="159"/>
      <c r="BD258" s="159"/>
      <c r="BE258" s="159"/>
      <c r="BF258" s="158"/>
      <c r="BG258" s="158"/>
      <c r="BH258" s="158"/>
      <c r="BI258" s="158"/>
      <c r="BJ258" s="158"/>
      <c r="BK258" s="158"/>
      <c r="BL258" s="158"/>
      <c r="BM258" s="158"/>
      <c r="BN258" s="158"/>
      <c r="BO258" s="158"/>
      <c r="BP258" s="158"/>
      <c r="BQ258" s="158"/>
      <c r="BR258" s="158"/>
      <c r="BS258" s="158"/>
      <c r="BT258" s="158"/>
      <c r="BU258" s="158"/>
    </row>
    <row r="259" spans="1:73" x14ac:dyDescent="0.15">
      <c r="A259" s="1"/>
      <c r="B259" s="20"/>
      <c r="C259" s="2">
        <f t="shared" si="172"/>
        <v>7</v>
      </c>
      <c r="D259" s="2" t="s">
        <v>99</v>
      </c>
      <c r="E259" s="175">
        <f t="shared" si="173"/>
        <v>131.66279069767441</v>
      </c>
      <c r="F259" s="156">
        <f t="shared" si="174"/>
        <v>109.56977441860467</v>
      </c>
      <c r="G259" s="154">
        <f t="shared" ref="G259" si="188">$E259*G226/1000</f>
        <v>0</v>
      </c>
      <c r="H259" s="154">
        <f t="shared" si="178"/>
        <v>54.784887209302333</v>
      </c>
      <c r="I259" s="154">
        <f t="shared" si="178"/>
        <v>54.784887209302333</v>
      </c>
      <c r="J259" s="154">
        <f t="shared" si="178"/>
        <v>0</v>
      </c>
      <c r="K259" s="154">
        <f t="shared" si="178"/>
        <v>0</v>
      </c>
      <c r="L259" s="154">
        <f t="shared" ref="L259:Z259" si="189">$E259*L226/1000</f>
        <v>0</v>
      </c>
      <c r="M259" s="154">
        <f t="shared" si="189"/>
        <v>0</v>
      </c>
      <c r="N259" s="154">
        <f t="shared" si="189"/>
        <v>0</v>
      </c>
      <c r="O259" s="154">
        <f t="shared" si="189"/>
        <v>0</v>
      </c>
      <c r="P259" s="154">
        <f t="shared" si="189"/>
        <v>0</v>
      </c>
      <c r="Q259" s="154">
        <f t="shared" si="189"/>
        <v>0</v>
      </c>
      <c r="R259" s="154">
        <f t="shared" si="189"/>
        <v>0</v>
      </c>
      <c r="S259" s="154">
        <f t="shared" si="189"/>
        <v>0</v>
      </c>
      <c r="T259" s="154">
        <f t="shared" si="189"/>
        <v>0</v>
      </c>
      <c r="U259" s="154">
        <f t="shared" si="189"/>
        <v>0</v>
      </c>
      <c r="V259" s="154">
        <f t="shared" si="189"/>
        <v>0</v>
      </c>
      <c r="W259" s="154">
        <f t="shared" si="189"/>
        <v>0</v>
      </c>
      <c r="X259" s="154">
        <f t="shared" si="189"/>
        <v>0</v>
      </c>
      <c r="Y259" s="154">
        <f t="shared" si="189"/>
        <v>0</v>
      </c>
      <c r="Z259" s="154">
        <f t="shared" si="189"/>
        <v>0</v>
      </c>
      <c r="AA259" s="1"/>
      <c r="AB259" s="3"/>
      <c r="AC259" s="158"/>
      <c r="AD259" s="158"/>
      <c r="AE259" s="158"/>
      <c r="AF259" s="158"/>
      <c r="AG259" s="158"/>
      <c r="AH259" s="158"/>
      <c r="AI259" s="158"/>
      <c r="AJ259" s="158"/>
      <c r="AK259" s="158"/>
      <c r="AL259" s="158"/>
      <c r="AM259" s="158"/>
      <c r="AN259" s="158"/>
      <c r="AO259" s="158"/>
      <c r="AP259" s="158"/>
      <c r="AQ259" s="158"/>
      <c r="AR259" s="158"/>
      <c r="AS259" s="158"/>
      <c r="AT259" s="158"/>
      <c r="AU259" s="158"/>
      <c r="AV259" s="158"/>
      <c r="AW259" s="158"/>
      <c r="AX259" s="158"/>
      <c r="AY259" s="158"/>
      <c r="AZ259" s="158"/>
      <c r="BA259" s="159"/>
      <c r="BB259" s="159"/>
      <c r="BC259" s="159"/>
      <c r="BD259" s="159"/>
      <c r="BE259" s="159"/>
      <c r="BF259" s="158"/>
      <c r="BG259" s="158"/>
      <c r="BH259" s="158"/>
      <c r="BI259" s="158"/>
      <c r="BJ259" s="158"/>
      <c r="BK259" s="158"/>
      <c r="BL259" s="158"/>
      <c r="BM259" s="158"/>
      <c r="BN259" s="158"/>
      <c r="BO259" s="158"/>
      <c r="BP259" s="158"/>
      <c r="BQ259" s="158"/>
      <c r="BR259" s="158"/>
      <c r="BS259" s="158"/>
      <c r="BT259" s="158"/>
      <c r="BU259" s="158"/>
    </row>
    <row r="260" spans="1:73" x14ac:dyDescent="0.15">
      <c r="A260" s="1"/>
      <c r="B260" s="20"/>
      <c r="C260" s="2">
        <f t="shared" si="172"/>
        <v>8</v>
      </c>
      <c r="D260" s="2" t="s">
        <v>99</v>
      </c>
      <c r="E260" s="175">
        <f t="shared" si="173"/>
        <v>132.58139534883719</v>
      </c>
      <c r="F260" s="156">
        <f t="shared" si="174"/>
        <v>112.26992558139537</v>
      </c>
      <c r="G260" s="154">
        <f t="shared" ref="G260" si="190">$E260*G227/1000</f>
        <v>0</v>
      </c>
      <c r="H260" s="154">
        <f t="shared" si="178"/>
        <v>56.134962790697685</v>
      </c>
      <c r="I260" s="154">
        <f t="shared" si="178"/>
        <v>56.134962790697685</v>
      </c>
      <c r="J260" s="154">
        <f t="shared" si="178"/>
        <v>0</v>
      </c>
      <c r="K260" s="154">
        <f t="shared" si="178"/>
        <v>0</v>
      </c>
      <c r="L260" s="154">
        <f t="shared" ref="L260:Z260" si="191">$E260*L227/1000</f>
        <v>0</v>
      </c>
      <c r="M260" s="154">
        <f t="shared" si="191"/>
        <v>0</v>
      </c>
      <c r="N260" s="154">
        <f t="shared" si="191"/>
        <v>0</v>
      </c>
      <c r="O260" s="154">
        <f t="shared" si="191"/>
        <v>0</v>
      </c>
      <c r="P260" s="154">
        <f t="shared" si="191"/>
        <v>0</v>
      </c>
      <c r="Q260" s="154">
        <f t="shared" si="191"/>
        <v>0</v>
      </c>
      <c r="R260" s="154">
        <f t="shared" si="191"/>
        <v>0</v>
      </c>
      <c r="S260" s="154">
        <f t="shared" si="191"/>
        <v>0</v>
      </c>
      <c r="T260" s="154">
        <f t="shared" si="191"/>
        <v>0</v>
      </c>
      <c r="U260" s="154">
        <f t="shared" si="191"/>
        <v>0</v>
      </c>
      <c r="V260" s="154">
        <f t="shared" si="191"/>
        <v>0</v>
      </c>
      <c r="W260" s="154">
        <f t="shared" si="191"/>
        <v>0</v>
      </c>
      <c r="X260" s="154">
        <f t="shared" si="191"/>
        <v>0</v>
      </c>
      <c r="Y260" s="154">
        <f t="shared" si="191"/>
        <v>0</v>
      </c>
      <c r="Z260" s="154">
        <f t="shared" si="191"/>
        <v>0</v>
      </c>
      <c r="AA260" s="1"/>
      <c r="AB260" s="3"/>
      <c r="AC260" s="158"/>
      <c r="AD260" s="158"/>
      <c r="AE260" s="158"/>
      <c r="AF260" s="158"/>
      <c r="AG260" s="158"/>
      <c r="AH260" s="158"/>
      <c r="AI260" s="158"/>
      <c r="AJ260" s="158"/>
      <c r="AK260" s="158"/>
      <c r="AL260" s="158"/>
      <c r="AM260" s="158"/>
      <c r="AN260" s="158"/>
      <c r="AO260" s="158"/>
      <c r="AP260" s="158"/>
      <c r="AQ260" s="158"/>
      <c r="AR260" s="158"/>
      <c r="AS260" s="158"/>
      <c r="AT260" s="158"/>
      <c r="AU260" s="158"/>
      <c r="AV260" s="158"/>
      <c r="AW260" s="158"/>
      <c r="AX260" s="158"/>
      <c r="AY260" s="158"/>
      <c r="AZ260" s="158"/>
      <c r="BA260" s="159"/>
      <c r="BB260" s="159"/>
      <c r="BC260" s="159"/>
      <c r="BD260" s="159"/>
      <c r="BE260" s="159"/>
      <c r="BF260" s="158"/>
      <c r="BG260" s="158"/>
      <c r="BH260" s="158"/>
      <c r="BI260" s="158"/>
      <c r="BJ260" s="158"/>
      <c r="BK260" s="158"/>
      <c r="BL260" s="158"/>
      <c r="BM260" s="158"/>
      <c r="BN260" s="158"/>
      <c r="BO260" s="158"/>
      <c r="BP260" s="158"/>
      <c r="BQ260" s="158"/>
      <c r="BR260" s="158"/>
      <c r="BS260" s="158"/>
      <c r="BT260" s="158"/>
      <c r="BU260" s="158"/>
    </row>
    <row r="261" spans="1:73" x14ac:dyDescent="0.15">
      <c r="A261" s="1"/>
      <c r="B261" s="20"/>
      <c r="C261" s="2">
        <f t="shared" si="172"/>
        <v>9</v>
      </c>
      <c r="D261" s="2" t="s">
        <v>99</v>
      </c>
      <c r="E261" s="175">
        <f t="shared" si="173"/>
        <v>133.49999999999997</v>
      </c>
      <c r="F261" s="156">
        <f t="shared" si="174"/>
        <v>114.99690000000001</v>
      </c>
      <c r="G261" s="154">
        <f t="shared" ref="G261" si="192">$E261*G228/1000</f>
        <v>0</v>
      </c>
      <c r="H261" s="154">
        <f t="shared" si="178"/>
        <v>57.498450000000005</v>
      </c>
      <c r="I261" s="154">
        <f t="shared" si="178"/>
        <v>57.498450000000005</v>
      </c>
      <c r="J261" s="154">
        <f t="shared" si="178"/>
        <v>0</v>
      </c>
      <c r="K261" s="154">
        <f t="shared" si="178"/>
        <v>0</v>
      </c>
      <c r="L261" s="154">
        <f t="shared" ref="L261:Z261" si="193">$E261*L228/1000</f>
        <v>0</v>
      </c>
      <c r="M261" s="154">
        <f t="shared" si="193"/>
        <v>0</v>
      </c>
      <c r="N261" s="154">
        <f t="shared" si="193"/>
        <v>0</v>
      </c>
      <c r="O261" s="154">
        <f t="shared" si="193"/>
        <v>0</v>
      </c>
      <c r="P261" s="154">
        <f t="shared" si="193"/>
        <v>0</v>
      </c>
      <c r="Q261" s="154">
        <f t="shared" si="193"/>
        <v>0</v>
      </c>
      <c r="R261" s="154">
        <f t="shared" si="193"/>
        <v>0</v>
      </c>
      <c r="S261" s="154">
        <f t="shared" si="193"/>
        <v>0</v>
      </c>
      <c r="T261" s="154">
        <f t="shared" si="193"/>
        <v>0</v>
      </c>
      <c r="U261" s="154">
        <f t="shared" si="193"/>
        <v>0</v>
      </c>
      <c r="V261" s="154">
        <f t="shared" si="193"/>
        <v>0</v>
      </c>
      <c r="W261" s="154">
        <f t="shared" si="193"/>
        <v>0</v>
      </c>
      <c r="X261" s="154">
        <f t="shared" si="193"/>
        <v>0</v>
      </c>
      <c r="Y261" s="154">
        <f t="shared" si="193"/>
        <v>0</v>
      </c>
      <c r="Z261" s="154">
        <f t="shared" si="193"/>
        <v>0</v>
      </c>
      <c r="AA261" s="1"/>
      <c r="AB261" s="3"/>
      <c r="AC261" s="158"/>
      <c r="AD261" s="158"/>
      <c r="AE261" s="158"/>
      <c r="AF261" s="158"/>
      <c r="AG261" s="158"/>
      <c r="AH261" s="158"/>
      <c r="AI261" s="158"/>
      <c r="AJ261" s="158"/>
      <c r="AK261" s="158"/>
      <c r="AL261" s="158"/>
      <c r="AM261" s="158"/>
      <c r="AN261" s="158"/>
      <c r="AO261" s="158"/>
      <c r="AP261" s="158"/>
      <c r="AQ261" s="158"/>
      <c r="AR261" s="158"/>
      <c r="AS261" s="158"/>
      <c r="AT261" s="158"/>
      <c r="AU261" s="158"/>
      <c r="AV261" s="158"/>
      <c r="AW261" s="158"/>
      <c r="AX261" s="158"/>
      <c r="AY261" s="158"/>
      <c r="AZ261" s="158"/>
      <c r="BA261" s="159"/>
      <c r="BB261" s="159"/>
      <c r="BC261" s="159"/>
      <c r="BD261" s="159"/>
      <c r="BE261" s="159"/>
      <c r="BF261" s="158"/>
      <c r="BG261" s="158"/>
      <c r="BH261" s="158"/>
      <c r="BI261" s="158"/>
      <c r="BJ261" s="158"/>
      <c r="BK261" s="158"/>
      <c r="BL261" s="158"/>
      <c r="BM261" s="158"/>
      <c r="BN261" s="158"/>
      <c r="BO261" s="158"/>
      <c r="BP261" s="158"/>
      <c r="BQ261" s="158"/>
      <c r="BR261" s="158"/>
      <c r="BS261" s="158"/>
      <c r="BT261" s="158"/>
      <c r="BU261" s="158"/>
    </row>
    <row r="262" spans="1:73" x14ac:dyDescent="0.15">
      <c r="A262" s="1"/>
      <c r="B262" s="20" t="s">
        <v>186</v>
      </c>
      <c r="C262" s="2">
        <v>10</v>
      </c>
      <c r="D262" s="2" t="s">
        <v>99</v>
      </c>
      <c r="E262" s="175">
        <f>(Input!$E$13+Input!$E$14)</f>
        <v>134.41860465116278</v>
      </c>
      <c r="F262" s="156">
        <f t="shared" si="174"/>
        <v>117.75069767441859</v>
      </c>
      <c r="G262" s="154">
        <f t="shared" ref="G262" si="194">$E262*G229/1000</f>
        <v>0</v>
      </c>
      <c r="H262" s="154">
        <f t="shared" si="178"/>
        <v>58.875348837209295</v>
      </c>
      <c r="I262" s="154">
        <f t="shared" si="178"/>
        <v>58.875348837209295</v>
      </c>
      <c r="J262" s="154">
        <f t="shared" si="178"/>
        <v>0</v>
      </c>
      <c r="K262" s="154">
        <f t="shared" si="178"/>
        <v>0</v>
      </c>
      <c r="L262" s="154">
        <f t="shared" ref="L262:Z262" si="195">$E262*L229/1000</f>
        <v>0</v>
      </c>
      <c r="M262" s="154">
        <f t="shared" si="195"/>
        <v>0</v>
      </c>
      <c r="N262" s="154">
        <f t="shared" si="195"/>
        <v>0</v>
      </c>
      <c r="O262" s="154">
        <f t="shared" si="195"/>
        <v>0</v>
      </c>
      <c r="P262" s="154">
        <f t="shared" si="195"/>
        <v>0</v>
      </c>
      <c r="Q262" s="154">
        <f t="shared" si="195"/>
        <v>0</v>
      </c>
      <c r="R262" s="154">
        <f t="shared" si="195"/>
        <v>0</v>
      </c>
      <c r="S262" s="154">
        <f t="shared" si="195"/>
        <v>0</v>
      </c>
      <c r="T262" s="154">
        <f t="shared" si="195"/>
        <v>0</v>
      </c>
      <c r="U262" s="154">
        <f t="shared" si="195"/>
        <v>0</v>
      </c>
      <c r="V262" s="154">
        <f t="shared" si="195"/>
        <v>0</v>
      </c>
      <c r="W262" s="154">
        <f t="shared" si="195"/>
        <v>0</v>
      </c>
      <c r="X262" s="154">
        <f t="shared" si="195"/>
        <v>0</v>
      </c>
      <c r="Y262" s="154">
        <f t="shared" si="195"/>
        <v>0</v>
      </c>
      <c r="Z262" s="154">
        <f t="shared" si="195"/>
        <v>0</v>
      </c>
      <c r="AA262" s="1"/>
      <c r="AB262" s="3"/>
      <c r="AC262" s="158"/>
      <c r="AD262" s="158"/>
      <c r="AE262" s="158"/>
      <c r="AF262" s="158"/>
      <c r="AG262" s="158"/>
      <c r="AH262" s="158"/>
      <c r="AI262" s="158"/>
      <c r="AJ262" s="158"/>
      <c r="AK262" s="158"/>
      <c r="AL262" s="158"/>
      <c r="AM262" s="158"/>
      <c r="AN262" s="158"/>
      <c r="AO262" s="158"/>
      <c r="AP262" s="158"/>
      <c r="AQ262" s="158"/>
      <c r="AR262" s="158"/>
      <c r="AS262" s="158"/>
      <c r="AT262" s="158"/>
      <c r="AU262" s="158"/>
      <c r="AV262" s="158"/>
      <c r="AW262" s="158"/>
      <c r="AX262" s="158"/>
      <c r="AY262" s="158"/>
      <c r="AZ262" s="158"/>
      <c r="BA262" s="159"/>
      <c r="BB262" s="159"/>
      <c r="BC262" s="159"/>
      <c r="BD262" s="159"/>
      <c r="BE262" s="159"/>
      <c r="BF262" s="158"/>
      <c r="BG262" s="158"/>
      <c r="BH262" s="158"/>
      <c r="BI262" s="158"/>
      <c r="BJ262" s="158"/>
      <c r="BK262" s="158"/>
      <c r="BL262" s="158"/>
      <c r="BM262" s="158"/>
      <c r="BN262" s="158"/>
      <c r="BO262" s="158"/>
      <c r="BP262" s="158"/>
      <c r="BQ262" s="158"/>
      <c r="BR262" s="158"/>
      <c r="BS262" s="158"/>
      <c r="BT262" s="158"/>
      <c r="BU262" s="158"/>
    </row>
    <row r="263" spans="1:73" x14ac:dyDescent="0.15">
      <c r="A263" s="1"/>
      <c r="B263" s="20"/>
      <c r="C263" s="2">
        <f t="shared" si="172"/>
        <v>11</v>
      </c>
      <c r="D263" s="2" t="s">
        <v>99</v>
      </c>
      <c r="E263" s="175">
        <f t="shared" ref="E263:E271" si="196">(E$272-E$262)/10+E262</f>
        <v>134.91860465116278</v>
      </c>
      <c r="F263" s="156">
        <f t="shared" si="174"/>
        <v>121.14341511627904</v>
      </c>
      <c r="G263" s="154">
        <f t="shared" ref="G263" si="197">$E263*G230/1000</f>
        <v>0</v>
      </c>
      <c r="H263" s="154">
        <f t="shared" si="178"/>
        <v>60.571707558139522</v>
      </c>
      <c r="I263" s="154">
        <f t="shared" si="178"/>
        <v>60.571707558139522</v>
      </c>
      <c r="J263" s="154">
        <f t="shared" si="178"/>
        <v>0</v>
      </c>
      <c r="K263" s="154">
        <f t="shared" si="178"/>
        <v>0</v>
      </c>
      <c r="L263" s="154">
        <f t="shared" ref="L263:Z263" si="198">$E263*L230/1000</f>
        <v>0</v>
      </c>
      <c r="M263" s="154">
        <f t="shared" si="198"/>
        <v>0</v>
      </c>
      <c r="N263" s="154">
        <f t="shared" si="198"/>
        <v>0</v>
      </c>
      <c r="O263" s="154">
        <f t="shared" si="198"/>
        <v>0</v>
      </c>
      <c r="P263" s="154">
        <f t="shared" si="198"/>
        <v>0</v>
      </c>
      <c r="Q263" s="154">
        <f t="shared" si="198"/>
        <v>0</v>
      </c>
      <c r="R263" s="154">
        <f t="shared" si="198"/>
        <v>0</v>
      </c>
      <c r="S263" s="154">
        <f t="shared" si="198"/>
        <v>0</v>
      </c>
      <c r="T263" s="154">
        <f t="shared" si="198"/>
        <v>0</v>
      </c>
      <c r="U263" s="154">
        <f t="shared" si="198"/>
        <v>0</v>
      </c>
      <c r="V263" s="154">
        <f t="shared" si="198"/>
        <v>0</v>
      </c>
      <c r="W263" s="154">
        <f t="shared" si="198"/>
        <v>0</v>
      </c>
      <c r="X263" s="154">
        <f t="shared" si="198"/>
        <v>0</v>
      </c>
      <c r="Y263" s="154">
        <f t="shared" si="198"/>
        <v>0</v>
      </c>
      <c r="Z263" s="154">
        <f t="shared" si="198"/>
        <v>0</v>
      </c>
      <c r="AA263" s="1"/>
      <c r="AB263" s="3"/>
      <c r="AC263" s="158"/>
      <c r="AD263" s="158"/>
      <c r="AE263" s="158"/>
      <c r="AF263" s="158"/>
      <c r="AG263" s="158"/>
      <c r="AH263" s="158"/>
      <c r="AI263" s="158"/>
      <c r="AJ263" s="158"/>
      <c r="AK263" s="158"/>
      <c r="AL263" s="158"/>
      <c r="AM263" s="158"/>
      <c r="AN263" s="158"/>
      <c r="AO263" s="158"/>
      <c r="AP263" s="158"/>
      <c r="AQ263" s="158"/>
      <c r="AR263" s="158"/>
      <c r="AS263" s="158"/>
      <c r="AT263" s="158"/>
      <c r="AU263" s="158"/>
      <c r="AV263" s="158"/>
      <c r="AW263" s="158"/>
      <c r="AX263" s="158"/>
      <c r="AY263" s="158"/>
      <c r="AZ263" s="158"/>
      <c r="BA263" s="159"/>
      <c r="BB263" s="159"/>
      <c r="BC263" s="159"/>
      <c r="BD263" s="159"/>
      <c r="BE263" s="159"/>
      <c r="BF263" s="158"/>
      <c r="BG263" s="158"/>
      <c r="BH263" s="158"/>
      <c r="BI263" s="158"/>
      <c r="BJ263" s="158"/>
      <c r="BK263" s="158"/>
      <c r="BL263" s="158"/>
      <c r="BM263" s="158"/>
      <c r="BN263" s="158"/>
      <c r="BO263" s="158"/>
      <c r="BP263" s="158"/>
      <c r="BQ263" s="158"/>
      <c r="BR263" s="158"/>
      <c r="BS263" s="158"/>
      <c r="BT263" s="158"/>
      <c r="BU263" s="158"/>
    </row>
    <row r="264" spans="1:73" x14ac:dyDescent="0.15">
      <c r="A264" s="1"/>
      <c r="B264" s="20"/>
      <c r="C264" s="2">
        <f t="shared" si="172"/>
        <v>12</v>
      </c>
      <c r="D264" s="2" t="s">
        <v>99</v>
      </c>
      <c r="E264" s="175">
        <f t="shared" si="196"/>
        <v>135.41860465116278</v>
      </c>
      <c r="F264" s="156">
        <f t="shared" si="174"/>
        <v>124.55803255813952</v>
      </c>
      <c r="G264" s="154">
        <f t="shared" ref="G264" si="199">$E264*G231/1000</f>
        <v>0</v>
      </c>
      <c r="H264" s="154">
        <f t="shared" si="178"/>
        <v>62.279016279069758</v>
      </c>
      <c r="I264" s="154">
        <f t="shared" si="178"/>
        <v>62.279016279069758</v>
      </c>
      <c r="J264" s="154">
        <f t="shared" si="178"/>
        <v>0</v>
      </c>
      <c r="K264" s="154">
        <f t="shared" si="178"/>
        <v>0</v>
      </c>
      <c r="L264" s="154">
        <f t="shared" ref="L264:Z264" si="200">$E264*L231/1000</f>
        <v>0</v>
      </c>
      <c r="M264" s="154">
        <f t="shared" si="200"/>
        <v>0</v>
      </c>
      <c r="N264" s="154">
        <f t="shared" si="200"/>
        <v>0</v>
      </c>
      <c r="O264" s="154">
        <f t="shared" si="200"/>
        <v>0</v>
      </c>
      <c r="P264" s="154">
        <f t="shared" si="200"/>
        <v>0</v>
      </c>
      <c r="Q264" s="154">
        <f t="shared" si="200"/>
        <v>0</v>
      </c>
      <c r="R264" s="154">
        <f t="shared" si="200"/>
        <v>0</v>
      </c>
      <c r="S264" s="154">
        <f t="shared" si="200"/>
        <v>0</v>
      </c>
      <c r="T264" s="154">
        <f t="shared" si="200"/>
        <v>0</v>
      </c>
      <c r="U264" s="154">
        <f t="shared" si="200"/>
        <v>0</v>
      </c>
      <c r="V264" s="154">
        <f t="shared" si="200"/>
        <v>0</v>
      </c>
      <c r="W264" s="154">
        <f t="shared" si="200"/>
        <v>0</v>
      </c>
      <c r="X264" s="154">
        <f t="shared" si="200"/>
        <v>0</v>
      </c>
      <c r="Y264" s="154">
        <f t="shared" si="200"/>
        <v>0</v>
      </c>
      <c r="Z264" s="154">
        <f t="shared" si="200"/>
        <v>0</v>
      </c>
      <c r="AA264" s="1"/>
      <c r="AB264" s="3"/>
      <c r="AC264" s="158"/>
      <c r="AD264" s="158"/>
      <c r="AE264" s="158"/>
      <c r="AF264" s="158"/>
      <c r="AG264" s="158"/>
      <c r="AH264" s="158"/>
      <c r="AI264" s="158"/>
      <c r="AJ264" s="158"/>
      <c r="AK264" s="158"/>
      <c r="AL264" s="158"/>
      <c r="AM264" s="158"/>
      <c r="AN264" s="158"/>
      <c r="AO264" s="158"/>
      <c r="AP264" s="158"/>
      <c r="AQ264" s="158"/>
      <c r="AR264" s="158"/>
      <c r="AS264" s="158"/>
      <c r="AT264" s="158"/>
      <c r="AU264" s="158"/>
      <c r="AV264" s="158"/>
      <c r="AW264" s="158"/>
      <c r="AX264" s="158"/>
      <c r="AY264" s="158"/>
      <c r="AZ264" s="158"/>
      <c r="BA264" s="159"/>
      <c r="BB264" s="159"/>
      <c r="BC264" s="159"/>
      <c r="BD264" s="159"/>
      <c r="BE264" s="159"/>
      <c r="BF264" s="158"/>
      <c r="BG264" s="158"/>
      <c r="BH264" s="158"/>
      <c r="BI264" s="158"/>
      <c r="BJ264" s="158"/>
      <c r="BK264" s="158"/>
      <c r="BL264" s="158"/>
      <c r="BM264" s="158"/>
      <c r="BN264" s="158"/>
      <c r="BO264" s="158"/>
      <c r="BP264" s="158"/>
      <c r="BQ264" s="158"/>
      <c r="BR264" s="158"/>
      <c r="BS264" s="158"/>
      <c r="BT264" s="158"/>
      <c r="BU264" s="158"/>
    </row>
    <row r="265" spans="1:73" x14ac:dyDescent="0.15">
      <c r="A265" s="1"/>
      <c r="B265" s="20"/>
      <c r="C265" s="2">
        <f t="shared" si="172"/>
        <v>13</v>
      </c>
      <c r="D265" s="2" t="s">
        <v>99</v>
      </c>
      <c r="E265" s="175">
        <f t="shared" si="196"/>
        <v>135.91860465116278</v>
      </c>
      <c r="F265" s="156">
        <f t="shared" si="174"/>
        <v>127.99454999999999</v>
      </c>
      <c r="G265" s="154">
        <f t="shared" ref="G265" si="201">$E265*G232/1000</f>
        <v>0</v>
      </c>
      <c r="H265" s="154">
        <f t="shared" si="178"/>
        <v>63.997274999999995</v>
      </c>
      <c r="I265" s="154">
        <f t="shared" si="178"/>
        <v>63.997274999999995</v>
      </c>
      <c r="J265" s="154">
        <f t="shared" si="178"/>
        <v>0</v>
      </c>
      <c r="K265" s="154">
        <f t="shared" si="178"/>
        <v>0</v>
      </c>
      <c r="L265" s="154">
        <f t="shared" ref="L265:Z265" si="202">$E265*L232/1000</f>
        <v>0</v>
      </c>
      <c r="M265" s="154">
        <f t="shared" si="202"/>
        <v>0</v>
      </c>
      <c r="N265" s="154">
        <f t="shared" si="202"/>
        <v>0</v>
      </c>
      <c r="O265" s="154">
        <f t="shared" si="202"/>
        <v>0</v>
      </c>
      <c r="P265" s="154">
        <f t="shared" si="202"/>
        <v>0</v>
      </c>
      <c r="Q265" s="154">
        <f t="shared" si="202"/>
        <v>0</v>
      </c>
      <c r="R265" s="154">
        <f t="shared" si="202"/>
        <v>0</v>
      </c>
      <c r="S265" s="154">
        <f t="shared" si="202"/>
        <v>0</v>
      </c>
      <c r="T265" s="154">
        <f t="shared" si="202"/>
        <v>0</v>
      </c>
      <c r="U265" s="154">
        <f t="shared" si="202"/>
        <v>0</v>
      </c>
      <c r="V265" s="154">
        <f t="shared" si="202"/>
        <v>0</v>
      </c>
      <c r="W265" s="154">
        <f t="shared" si="202"/>
        <v>0</v>
      </c>
      <c r="X265" s="154">
        <f t="shared" si="202"/>
        <v>0</v>
      </c>
      <c r="Y265" s="154">
        <f t="shared" si="202"/>
        <v>0</v>
      </c>
      <c r="Z265" s="154">
        <f t="shared" si="202"/>
        <v>0</v>
      </c>
      <c r="AA265" s="1"/>
      <c r="AB265" s="3"/>
      <c r="AC265" s="158"/>
      <c r="AD265" s="158"/>
      <c r="AE265" s="158"/>
      <c r="AF265" s="158"/>
      <c r="AG265" s="158"/>
      <c r="AH265" s="158"/>
      <c r="AI265" s="158"/>
      <c r="AJ265" s="158"/>
      <c r="AK265" s="158"/>
      <c r="AL265" s="158"/>
      <c r="AM265" s="158"/>
      <c r="AN265" s="158"/>
      <c r="AO265" s="158"/>
      <c r="AP265" s="158"/>
      <c r="AQ265" s="158"/>
      <c r="AR265" s="158"/>
      <c r="AS265" s="158"/>
      <c r="AT265" s="158"/>
      <c r="AU265" s="158"/>
      <c r="AV265" s="158"/>
      <c r="AW265" s="158"/>
      <c r="AX265" s="158"/>
      <c r="AY265" s="158"/>
      <c r="AZ265" s="158"/>
      <c r="BA265" s="159"/>
      <c r="BB265" s="159"/>
      <c r="BC265" s="159"/>
      <c r="BD265" s="159"/>
      <c r="BE265" s="159"/>
      <c r="BF265" s="158"/>
      <c r="BG265" s="158"/>
      <c r="BH265" s="158"/>
      <c r="BI265" s="158"/>
      <c r="BJ265" s="158"/>
      <c r="BK265" s="158"/>
      <c r="BL265" s="158"/>
      <c r="BM265" s="158"/>
      <c r="BN265" s="158"/>
      <c r="BO265" s="158"/>
      <c r="BP265" s="158"/>
      <c r="BQ265" s="158"/>
      <c r="BR265" s="158"/>
      <c r="BS265" s="158"/>
      <c r="BT265" s="158"/>
      <c r="BU265" s="158"/>
    </row>
    <row r="266" spans="1:73" x14ac:dyDescent="0.15">
      <c r="A266" s="1"/>
      <c r="B266" s="20"/>
      <c r="C266" s="2">
        <f t="shared" si="172"/>
        <v>14</v>
      </c>
      <c r="D266" s="2" t="s">
        <v>99</v>
      </c>
      <c r="E266" s="175">
        <f t="shared" si="196"/>
        <v>136.41860465116278</v>
      </c>
      <c r="F266" s="156">
        <f t="shared" si="174"/>
        <v>131.45296744186044</v>
      </c>
      <c r="G266" s="154">
        <f t="shared" ref="G266" si="203">$E266*G233/1000</f>
        <v>0</v>
      </c>
      <c r="H266" s="154">
        <f t="shared" si="178"/>
        <v>65.726483720930219</v>
      </c>
      <c r="I266" s="154">
        <f t="shared" si="178"/>
        <v>65.726483720930219</v>
      </c>
      <c r="J266" s="154">
        <f t="shared" si="178"/>
        <v>0</v>
      </c>
      <c r="K266" s="154">
        <f t="shared" si="178"/>
        <v>0</v>
      </c>
      <c r="L266" s="154">
        <f t="shared" ref="L266:Z266" si="204">$E266*L233/1000</f>
        <v>0</v>
      </c>
      <c r="M266" s="154">
        <f t="shared" si="204"/>
        <v>0</v>
      </c>
      <c r="N266" s="154">
        <f t="shared" si="204"/>
        <v>0</v>
      </c>
      <c r="O266" s="154">
        <f t="shared" si="204"/>
        <v>0</v>
      </c>
      <c r="P266" s="154">
        <f t="shared" si="204"/>
        <v>0</v>
      </c>
      <c r="Q266" s="154">
        <f t="shared" si="204"/>
        <v>0</v>
      </c>
      <c r="R266" s="154">
        <f t="shared" si="204"/>
        <v>0</v>
      </c>
      <c r="S266" s="154">
        <f t="shared" si="204"/>
        <v>0</v>
      </c>
      <c r="T266" s="154">
        <f t="shared" si="204"/>
        <v>0</v>
      </c>
      <c r="U266" s="154">
        <f t="shared" si="204"/>
        <v>0</v>
      </c>
      <c r="V266" s="154">
        <f t="shared" si="204"/>
        <v>0</v>
      </c>
      <c r="W266" s="154">
        <f t="shared" si="204"/>
        <v>0</v>
      </c>
      <c r="X266" s="154">
        <f t="shared" si="204"/>
        <v>0</v>
      </c>
      <c r="Y266" s="154">
        <f t="shared" si="204"/>
        <v>0</v>
      </c>
      <c r="Z266" s="154">
        <f t="shared" si="204"/>
        <v>0</v>
      </c>
      <c r="AA266" s="1"/>
      <c r="AB266" s="3"/>
      <c r="AC266" s="158"/>
      <c r="AD266" s="158"/>
      <c r="AE266" s="158"/>
      <c r="AF266" s="158"/>
      <c r="AG266" s="158"/>
      <c r="AH266" s="158"/>
      <c r="AI266" s="158"/>
      <c r="AJ266" s="158"/>
      <c r="AK266" s="158"/>
      <c r="AL266" s="158"/>
      <c r="AM266" s="158"/>
      <c r="AN266" s="158"/>
      <c r="AO266" s="158"/>
      <c r="AP266" s="158"/>
      <c r="AQ266" s="158"/>
      <c r="AR266" s="158"/>
      <c r="AS266" s="158"/>
      <c r="AT266" s="158"/>
      <c r="AU266" s="158"/>
      <c r="AV266" s="158"/>
      <c r="AW266" s="158"/>
      <c r="AX266" s="158"/>
      <c r="AY266" s="158"/>
      <c r="AZ266" s="158"/>
      <c r="BA266" s="159"/>
      <c r="BB266" s="159"/>
      <c r="BC266" s="159"/>
      <c r="BD266" s="159"/>
      <c r="BE266" s="159"/>
      <c r="BF266" s="158"/>
      <c r="BG266" s="158"/>
      <c r="BH266" s="158"/>
      <c r="BI266" s="158"/>
      <c r="BJ266" s="158"/>
      <c r="BK266" s="158"/>
      <c r="BL266" s="158"/>
      <c r="BM266" s="158"/>
      <c r="BN266" s="158"/>
      <c r="BO266" s="158"/>
      <c r="BP266" s="158"/>
      <c r="BQ266" s="158"/>
      <c r="BR266" s="158"/>
      <c r="BS266" s="158"/>
      <c r="BT266" s="158"/>
      <c r="BU266" s="158"/>
    </row>
    <row r="267" spans="1:73" x14ac:dyDescent="0.15">
      <c r="A267" s="1"/>
      <c r="B267" s="20"/>
      <c r="C267" s="2">
        <f t="shared" si="172"/>
        <v>15</v>
      </c>
      <c r="D267" s="2" t="s">
        <v>99</v>
      </c>
      <c r="E267" s="175">
        <f t="shared" si="196"/>
        <v>136.91860465116278</v>
      </c>
      <c r="F267" s="156">
        <f t="shared" si="174"/>
        <v>134.93328488372092</v>
      </c>
      <c r="G267" s="154">
        <f t="shared" ref="G267" si="205">$E267*G234/1000</f>
        <v>0</v>
      </c>
      <c r="H267" s="154">
        <f t="shared" si="178"/>
        <v>67.466642441860458</v>
      </c>
      <c r="I267" s="154">
        <f t="shared" si="178"/>
        <v>67.466642441860458</v>
      </c>
      <c r="J267" s="154">
        <f t="shared" si="178"/>
        <v>0</v>
      </c>
      <c r="K267" s="154">
        <f t="shared" si="178"/>
        <v>0</v>
      </c>
      <c r="L267" s="154">
        <f t="shared" ref="L267:Z267" si="206">$E267*L234/1000</f>
        <v>0</v>
      </c>
      <c r="M267" s="154">
        <f t="shared" si="206"/>
        <v>0</v>
      </c>
      <c r="N267" s="154">
        <f t="shared" si="206"/>
        <v>0</v>
      </c>
      <c r="O267" s="154">
        <f t="shared" si="206"/>
        <v>0</v>
      </c>
      <c r="P267" s="154">
        <f t="shared" si="206"/>
        <v>0</v>
      </c>
      <c r="Q267" s="154">
        <f t="shared" si="206"/>
        <v>0</v>
      </c>
      <c r="R267" s="154">
        <f t="shared" si="206"/>
        <v>0</v>
      </c>
      <c r="S267" s="154">
        <f t="shared" si="206"/>
        <v>0</v>
      </c>
      <c r="T267" s="154">
        <f t="shared" si="206"/>
        <v>0</v>
      </c>
      <c r="U267" s="154">
        <f t="shared" si="206"/>
        <v>0</v>
      </c>
      <c r="V267" s="154">
        <f t="shared" si="206"/>
        <v>0</v>
      </c>
      <c r="W267" s="154">
        <f t="shared" si="206"/>
        <v>0</v>
      </c>
      <c r="X267" s="154">
        <f t="shared" si="206"/>
        <v>0</v>
      </c>
      <c r="Y267" s="154">
        <f t="shared" si="206"/>
        <v>0</v>
      </c>
      <c r="Z267" s="154">
        <f t="shared" si="206"/>
        <v>0</v>
      </c>
      <c r="AA267" s="1"/>
      <c r="AB267" s="3"/>
      <c r="AC267" s="158"/>
      <c r="AD267" s="158"/>
      <c r="AE267" s="158"/>
      <c r="AF267" s="158"/>
      <c r="AG267" s="158"/>
      <c r="AH267" s="158"/>
      <c r="AI267" s="158"/>
      <c r="AJ267" s="158"/>
      <c r="AK267" s="158"/>
      <c r="AL267" s="158"/>
      <c r="AM267" s="158"/>
      <c r="AN267" s="158"/>
      <c r="AO267" s="158"/>
      <c r="AP267" s="158"/>
      <c r="AQ267" s="158"/>
      <c r="AR267" s="158"/>
      <c r="AS267" s="158"/>
      <c r="AT267" s="158"/>
      <c r="AU267" s="158"/>
      <c r="AV267" s="158"/>
      <c r="AW267" s="158"/>
      <c r="AX267" s="158"/>
      <c r="AY267" s="158"/>
      <c r="AZ267" s="158"/>
      <c r="BA267" s="159"/>
      <c r="BB267" s="159"/>
      <c r="BC267" s="159"/>
      <c r="BD267" s="159"/>
      <c r="BE267" s="159"/>
      <c r="BF267" s="158"/>
      <c r="BG267" s="158"/>
      <c r="BH267" s="158"/>
      <c r="BI267" s="158"/>
      <c r="BJ267" s="158"/>
      <c r="BK267" s="158"/>
      <c r="BL267" s="158"/>
      <c r="BM267" s="158"/>
      <c r="BN267" s="158"/>
      <c r="BO267" s="158"/>
      <c r="BP267" s="158"/>
      <c r="BQ267" s="158"/>
      <c r="BR267" s="158"/>
      <c r="BS267" s="158"/>
      <c r="BT267" s="158"/>
      <c r="BU267" s="158"/>
    </row>
    <row r="268" spans="1:73" x14ac:dyDescent="0.15">
      <c r="A268" s="1"/>
      <c r="B268" s="20"/>
      <c r="C268" s="2">
        <f t="shared" si="172"/>
        <v>16</v>
      </c>
      <c r="D268" s="2" t="s">
        <v>99</v>
      </c>
      <c r="E268" s="175">
        <f t="shared" si="196"/>
        <v>137.41860465116278</v>
      </c>
      <c r="F268" s="156">
        <f t="shared" si="174"/>
        <v>138.43550232558135</v>
      </c>
      <c r="G268" s="154">
        <f t="shared" ref="G268" si="207">$E268*G235/1000</f>
        <v>0</v>
      </c>
      <c r="H268" s="154">
        <f t="shared" si="178"/>
        <v>69.217751162790677</v>
      </c>
      <c r="I268" s="154">
        <f t="shared" si="178"/>
        <v>69.217751162790677</v>
      </c>
      <c r="J268" s="154">
        <f t="shared" si="178"/>
        <v>0</v>
      </c>
      <c r="K268" s="154">
        <f t="shared" si="178"/>
        <v>0</v>
      </c>
      <c r="L268" s="154">
        <f t="shared" ref="L268:Z268" si="208">$E268*L235/1000</f>
        <v>0</v>
      </c>
      <c r="M268" s="154">
        <f t="shared" si="208"/>
        <v>0</v>
      </c>
      <c r="N268" s="154">
        <f t="shared" si="208"/>
        <v>0</v>
      </c>
      <c r="O268" s="154">
        <f t="shared" si="208"/>
        <v>0</v>
      </c>
      <c r="P268" s="154">
        <f t="shared" si="208"/>
        <v>0</v>
      </c>
      <c r="Q268" s="154">
        <f t="shared" si="208"/>
        <v>0</v>
      </c>
      <c r="R268" s="154">
        <f t="shared" si="208"/>
        <v>0</v>
      </c>
      <c r="S268" s="154">
        <f t="shared" si="208"/>
        <v>0</v>
      </c>
      <c r="T268" s="154">
        <f t="shared" si="208"/>
        <v>0</v>
      </c>
      <c r="U268" s="154">
        <f t="shared" si="208"/>
        <v>0</v>
      </c>
      <c r="V268" s="154">
        <f t="shared" si="208"/>
        <v>0</v>
      </c>
      <c r="W268" s="154">
        <f t="shared" si="208"/>
        <v>0</v>
      </c>
      <c r="X268" s="154">
        <f t="shared" si="208"/>
        <v>0</v>
      </c>
      <c r="Y268" s="154">
        <f t="shared" si="208"/>
        <v>0</v>
      </c>
      <c r="Z268" s="154">
        <f t="shared" si="208"/>
        <v>0</v>
      </c>
      <c r="AA268" s="1"/>
      <c r="AB268" s="3"/>
      <c r="AC268" s="158"/>
      <c r="AD268" s="158"/>
      <c r="AE268" s="158"/>
      <c r="AF268" s="158"/>
      <c r="AG268" s="158"/>
      <c r="AH268" s="158"/>
      <c r="AI268" s="158"/>
      <c r="AJ268" s="158"/>
      <c r="AK268" s="158"/>
      <c r="AL268" s="158"/>
      <c r="AM268" s="158"/>
      <c r="AN268" s="158"/>
      <c r="AO268" s="158"/>
      <c r="AP268" s="158"/>
      <c r="AQ268" s="158"/>
      <c r="AR268" s="158"/>
      <c r="AS268" s="158"/>
      <c r="AT268" s="158"/>
      <c r="AU268" s="158"/>
      <c r="AV268" s="158"/>
      <c r="AW268" s="158"/>
      <c r="AX268" s="158"/>
      <c r="AY268" s="158"/>
      <c r="AZ268" s="158"/>
      <c r="BA268" s="159"/>
      <c r="BB268" s="159"/>
      <c r="BC268" s="159"/>
      <c r="BD268" s="159"/>
      <c r="BE268" s="159"/>
      <c r="BF268" s="158"/>
      <c r="BG268" s="158"/>
      <c r="BH268" s="158"/>
      <c r="BI268" s="158"/>
      <c r="BJ268" s="158"/>
      <c r="BK268" s="158"/>
      <c r="BL268" s="158"/>
      <c r="BM268" s="158"/>
      <c r="BN268" s="158"/>
      <c r="BO268" s="158"/>
      <c r="BP268" s="158"/>
      <c r="BQ268" s="158"/>
      <c r="BR268" s="158"/>
      <c r="BS268" s="158"/>
      <c r="BT268" s="158"/>
      <c r="BU268" s="158"/>
    </row>
    <row r="269" spans="1:73" x14ac:dyDescent="0.15">
      <c r="A269" s="1"/>
      <c r="B269" s="20"/>
      <c r="C269" s="2">
        <f t="shared" si="172"/>
        <v>17</v>
      </c>
      <c r="D269" s="2" t="s">
        <v>99</v>
      </c>
      <c r="E269" s="175">
        <f t="shared" si="196"/>
        <v>137.91860465116278</v>
      </c>
      <c r="F269" s="156">
        <f t="shared" si="174"/>
        <v>141.95961976744186</v>
      </c>
      <c r="G269" s="154">
        <f t="shared" ref="G269" si="209">$E269*G236/1000</f>
        <v>0</v>
      </c>
      <c r="H269" s="154">
        <f t="shared" si="178"/>
        <v>70.979809883720932</v>
      </c>
      <c r="I269" s="154">
        <f t="shared" si="178"/>
        <v>70.979809883720932</v>
      </c>
      <c r="J269" s="154">
        <f t="shared" si="178"/>
        <v>0</v>
      </c>
      <c r="K269" s="154">
        <f t="shared" si="178"/>
        <v>0</v>
      </c>
      <c r="L269" s="154">
        <f t="shared" ref="L269:Z269" si="210">$E269*L236/1000</f>
        <v>0</v>
      </c>
      <c r="M269" s="154">
        <f t="shared" si="210"/>
        <v>0</v>
      </c>
      <c r="N269" s="154">
        <f t="shared" si="210"/>
        <v>0</v>
      </c>
      <c r="O269" s="154">
        <f t="shared" si="210"/>
        <v>0</v>
      </c>
      <c r="P269" s="154">
        <f t="shared" si="210"/>
        <v>0</v>
      </c>
      <c r="Q269" s="154">
        <f t="shared" si="210"/>
        <v>0</v>
      </c>
      <c r="R269" s="154">
        <f t="shared" si="210"/>
        <v>0</v>
      </c>
      <c r="S269" s="154">
        <f t="shared" si="210"/>
        <v>0</v>
      </c>
      <c r="T269" s="154">
        <f t="shared" si="210"/>
        <v>0</v>
      </c>
      <c r="U269" s="154">
        <f t="shared" si="210"/>
        <v>0</v>
      </c>
      <c r="V269" s="154">
        <f t="shared" si="210"/>
        <v>0</v>
      </c>
      <c r="W269" s="154">
        <f t="shared" si="210"/>
        <v>0</v>
      </c>
      <c r="X269" s="154">
        <f t="shared" si="210"/>
        <v>0</v>
      </c>
      <c r="Y269" s="154">
        <f t="shared" si="210"/>
        <v>0</v>
      </c>
      <c r="Z269" s="154">
        <f t="shared" si="210"/>
        <v>0</v>
      </c>
      <c r="AA269" s="1"/>
      <c r="AB269" s="3"/>
      <c r="AC269" s="158"/>
      <c r="AD269" s="158"/>
      <c r="AE269" s="158"/>
      <c r="AF269" s="158"/>
      <c r="AG269" s="158"/>
      <c r="AH269" s="158"/>
      <c r="AI269" s="158"/>
      <c r="AJ269" s="158"/>
      <c r="AK269" s="158"/>
      <c r="AL269" s="158"/>
      <c r="AM269" s="158"/>
      <c r="AN269" s="158"/>
      <c r="AO269" s="158"/>
      <c r="AP269" s="158"/>
      <c r="AQ269" s="158"/>
      <c r="AR269" s="158"/>
      <c r="AS269" s="158"/>
      <c r="AT269" s="158"/>
      <c r="AU269" s="158"/>
      <c r="AV269" s="158"/>
      <c r="AW269" s="158"/>
      <c r="AX269" s="158"/>
      <c r="AY269" s="158"/>
      <c r="AZ269" s="158"/>
      <c r="BA269" s="159"/>
      <c r="BB269" s="159"/>
      <c r="BC269" s="159"/>
      <c r="BD269" s="159"/>
      <c r="BE269" s="159"/>
      <c r="BF269" s="158"/>
      <c r="BG269" s="158"/>
      <c r="BH269" s="158"/>
      <c r="BI269" s="158"/>
      <c r="BJ269" s="158"/>
      <c r="BK269" s="158"/>
      <c r="BL269" s="158"/>
      <c r="BM269" s="158"/>
      <c r="BN269" s="158"/>
      <c r="BO269" s="158"/>
      <c r="BP269" s="158"/>
      <c r="BQ269" s="158"/>
      <c r="BR269" s="158"/>
      <c r="BS269" s="158"/>
      <c r="BT269" s="158"/>
      <c r="BU269" s="158"/>
    </row>
    <row r="270" spans="1:73" x14ac:dyDescent="0.15">
      <c r="A270" s="1"/>
      <c r="B270" s="20"/>
      <c r="C270" s="2">
        <f t="shared" si="172"/>
        <v>18</v>
      </c>
      <c r="D270" s="2" t="s">
        <v>99</v>
      </c>
      <c r="E270" s="175">
        <f t="shared" si="196"/>
        <v>138.41860465116278</v>
      </c>
      <c r="F270" s="156">
        <f t="shared" si="174"/>
        <v>145.50563720930231</v>
      </c>
      <c r="G270" s="154">
        <f t="shared" ref="G270" si="211">$E270*G237/1000</f>
        <v>0</v>
      </c>
      <c r="H270" s="154">
        <f t="shared" si="178"/>
        <v>72.752818604651154</v>
      </c>
      <c r="I270" s="154">
        <f t="shared" si="178"/>
        <v>72.752818604651154</v>
      </c>
      <c r="J270" s="154">
        <f t="shared" si="178"/>
        <v>0</v>
      </c>
      <c r="K270" s="154">
        <f t="shared" si="178"/>
        <v>0</v>
      </c>
      <c r="L270" s="154">
        <f t="shared" ref="L270:Z270" si="212">$E270*L237/1000</f>
        <v>0</v>
      </c>
      <c r="M270" s="154">
        <f t="shared" si="212"/>
        <v>0</v>
      </c>
      <c r="N270" s="154">
        <f t="shared" si="212"/>
        <v>0</v>
      </c>
      <c r="O270" s="154">
        <f t="shared" si="212"/>
        <v>0</v>
      </c>
      <c r="P270" s="154">
        <f t="shared" si="212"/>
        <v>0</v>
      </c>
      <c r="Q270" s="154">
        <f t="shared" si="212"/>
        <v>0</v>
      </c>
      <c r="R270" s="154">
        <f t="shared" si="212"/>
        <v>0</v>
      </c>
      <c r="S270" s="154">
        <f t="shared" si="212"/>
        <v>0</v>
      </c>
      <c r="T270" s="154">
        <f t="shared" si="212"/>
        <v>0</v>
      </c>
      <c r="U270" s="154">
        <f t="shared" si="212"/>
        <v>0</v>
      </c>
      <c r="V270" s="154">
        <f t="shared" si="212"/>
        <v>0</v>
      </c>
      <c r="W270" s="154">
        <f t="shared" si="212"/>
        <v>0</v>
      </c>
      <c r="X270" s="154">
        <f t="shared" si="212"/>
        <v>0</v>
      </c>
      <c r="Y270" s="154">
        <f t="shared" si="212"/>
        <v>0</v>
      </c>
      <c r="Z270" s="154">
        <f t="shared" si="212"/>
        <v>0</v>
      </c>
      <c r="AA270" s="1"/>
      <c r="AB270" s="3"/>
      <c r="AC270" s="158"/>
      <c r="AD270" s="158"/>
      <c r="AE270" s="158"/>
      <c r="AF270" s="158"/>
      <c r="AG270" s="158"/>
      <c r="AH270" s="158"/>
      <c r="AI270" s="158"/>
      <c r="AJ270" s="158"/>
      <c r="AK270" s="158"/>
      <c r="AL270" s="158"/>
      <c r="AM270" s="158"/>
      <c r="AN270" s="158"/>
      <c r="AO270" s="158"/>
      <c r="AP270" s="158"/>
      <c r="AQ270" s="158"/>
      <c r="AR270" s="158"/>
      <c r="AS270" s="158"/>
      <c r="AT270" s="158"/>
      <c r="AU270" s="158"/>
      <c r="AV270" s="158"/>
      <c r="AW270" s="158"/>
      <c r="AX270" s="158"/>
      <c r="AY270" s="158"/>
      <c r="AZ270" s="158"/>
      <c r="BA270" s="159"/>
      <c r="BB270" s="159"/>
      <c r="BC270" s="159"/>
      <c r="BD270" s="159"/>
      <c r="BE270" s="159"/>
      <c r="BF270" s="158"/>
      <c r="BG270" s="158"/>
      <c r="BH270" s="158"/>
      <c r="BI270" s="158"/>
      <c r="BJ270" s="158"/>
      <c r="BK270" s="158"/>
      <c r="BL270" s="158"/>
      <c r="BM270" s="158"/>
      <c r="BN270" s="158"/>
      <c r="BO270" s="158"/>
      <c r="BP270" s="158"/>
      <c r="BQ270" s="158"/>
      <c r="BR270" s="158"/>
      <c r="BS270" s="158"/>
      <c r="BT270" s="158"/>
      <c r="BU270" s="158"/>
    </row>
    <row r="271" spans="1:73" x14ac:dyDescent="0.15">
      <c r="A271" s="1"/>
      <c r="B271" s="20"/>
      <c r="C271" s="2">
        <f t="shared" si="172"/>
        <v>19</v>
      </c>
      <c r="D271" s="2" t="s">
        <v>99</v>
      </c>
      <c r="E271" s="175">
        <f t="shared" si="196"/>
        <v>138.91860465116278</v>
      </c>
      <c r="F271" s="156">
        <f t="shared" si="174"/>
        <v>149.07355465116279</v>
      </c>
      <c r="G271" s="154">
        <f t="shared" ref="G271" si="213">$E271*G238/1000</f>
        <v>0</v>
      </c>
      <c r="H271" s="154">
        <f t="shared" si="178"/>
        <v>74.536777325581397</v>
      </c>
      <c r="I271" s="154">
        <f t="shared" si="178"/>
        <v>74.536777325581397</v>
      </c>
      <c r="J271" s="154">
        <f t="shared" si="178"/>
        <v>0</v>
      </c>
      <c r="K271" s="154">
        <f t="shared" si="178"/>
        <v>0</v>
      </c>
      <c r="L271" s="154">
        <f t="shared" ref="L271:Z271" si="214">$E271*L238/1000</f>
        <v>0</v>
      </c>
      <c r="M271" s="154">
        <f t="shared" si="214"/>
        <v>0</v>
      </c>
      <c r="N271" s="154">
        <f t="shared" si="214"/>
        <v>0</v>
      </c>
      <c r="O271" s="154">
        <f t="shared" si="214"/>
        <v>0</v>
      </c>
      <c r="P271" s="154">
        <f t="shared" si="214"/>
        <v>0</v>
      </c>
      <c r="Q271" s="154">
        <f t="shared" si="214"/>
        <v>0</v>
      </c>
      <c r="R271" s="154">
        <f t="shared" si="214"/>
        <v>0</v>
      </c>
      <c r="S271" s="154">
        <f t="shared" si="214"/>
        <v>0</v>
      </c>
      <c r="T271" s="154">
        <f t="shared" si="214"/>
        <v>0</v>
      </c>
      <c r="U271" s="154">
        <f t="shared" si="214"/>
        <v>0</v>
      </c>
      <c r="V271" s="154">
        <f t="shared" si="214"/>
        <v>0</v>
      </c>
      <c r="W271" s="154">
        <f t="shared" si="214"/>
        <v>0</v>
      </c>
      <c r="X271" s="154">
        <f t="shared" si="214"/>
        <v>0</v>
      </c>
      <c r="Y271" s="154">
        <f t="shared" si="214"/>
        <v>0</v>
      </c>
      <c r="Z271" s="154">
        <f t="shared" si="214"/>
        <v>0</v>
      </c>
      <c r="AA271" s="1"/>
      <c r="AB271" s="3"/>
      <c r="AC271" s="158"/>
      <c r="AD271" s="158"/>
      <c r="AE271" s="158"/>
      <c r="AF271" s="158"/>
      <c r="AG271" s="158"/>
      <c r="AH271" s="158"/>
      <c r="AI271" s="158"/>
      <c r="AJ271" s="158"/>
      <c r="AK271" s="158"/>
      <c r="AL271" s="158"/>
      <c r="AM271" s="158"/>
      <c r="AN271" s="158"/>
      <c r="AO271" s="158"/>
      <c r="AP271" s="158"/>
      <c r="AQ271" s="158"/>
      <c r="AR271" s="158"/>
      <c r="AS271" s="158"/>
      <c r="AT271" s="158"/>
      <c r="AU271" s="158"/>
      <c r="AV271" s="158"/>
      <c r="AW271" s="158"/>
      <c r="AX271" s="158"/>
      <c r="AY271" s="158"/>
      <c r="AZ271" s="158"/>
      <c r="BA271" s="159"/>
      <c r="BB271" s="159"/>
      <c r="BC271" s="159"/>
      <c r="BD271" s="159"/>
      <c r="BE271" s="159"/>
      <c r="BF271" s="158"/>
      <c r="BG271" s="158"/>
      <c r="BH271" s="158"/>
      <c r="BI271" s="158"/>
      <c r="BJ271" s="158"/>
      <c r="BK271" s="158"/>
      <c r="BL271" s="158"/>
      <c r="BM271" s="158"/>
      <c r="BN271" s="158"/>
      <c r="BO271" s="158"/>
      <c r="BP271" s="158"/>
      <c r="BQ271" s="158"/>
      <c r="BR271" s="158"/>
      <c r="BS271" s="158"/>
      <c r="BT271" s="158"/>
      <c r="BU271" s="158"/>
    </row>
    <row r="272" spans="1:73" x14ac:dyDescent="0.15">
      <c r="A272" s="1"/>
      <c r="B272" s="20" t="s">
        <v>188</v>
      </c>
      <c r="C272" s="2">
        <v>20</v>
      </c>
      <c r="D272" s="2" t="s">
        <v>99</v>
      </c>
      <c r="E272" s="175">
        <f>(Input!$F$13+Input!$F$14)</f>
        <v>139.41860465116278</v>
      </c>
      <c r="F272" s="156">
        <f t="shared" si="174"/>
        <v>152.66337209302324</v>
      </c>
      <c r="G272" s="154">
        <f t="shared" ref="G272" si="215">$E272*G239/1000</f>
        <v>0</v>
      </c>
      <c r="H272" s="154">
        <f t="shared" si="178"/>
        <v>76.331686046511621</v>
      </c>
      <c r="I272" s="154">
        <f t="shared" si="178"/>
        <v>76.331686046511621</v>
      </c>
      <c r="J272" s="154">
        <f t="shared" si="178"/>
        <v>0</v>
      </c>
      <c r="K272" s="154">
        <f t="shared" si="178"/>
        <v>0</v>
      </c>
      <c r="L272" s="154">
        <f t="shared" ref="L272:Z272" si="216">$E272*L239/1000</f>
        <v>0</v>
      </c>
      <c r="M272" s="154">
        <f t="shared" si="216"/>
        <v>0</v>
      </c>
      <c r="N272" s="154">
        <f t="shared" si="216"/>
        <v>0</v>
      </c>
      <c r="O272" s="154">
        <f t="shared" si="216"/>
        <v>0</v>
      </c>
      <c r="P272" s="154">
        <f t="shared" si="216"/>
        <v>0</v>
      </c>
      <c r="Q272" s="154">
        <f t="shared" si="216"/>
        <v>0</v>
      </c>
      <c r="R272" s="154">
        <f t="shared" si="216"/>
        <v>0</v>
      </c>
      <c r="S272" s="154">
        <f t="shared" si="216"/>
        <v>0</v>
      </c>
      <c r="T272" s="154">
        <f t="shared" si="216"/>
        <v>0</v>
      </c>
      <c r="U272" s="154">
        <f t="shared" si="216"/>
        <v>0</v>
      </c>
      <c r="V272" s="154">
        <f t="shared" si="216"/>
        <v>0</v>
      </c>
      <c r="W272" s="154">
        <f t="shared" si="216"/>
        <v>0</v>
      </c>
      <c r="X272" s="154">
        <f t="shared" si="216"/>
        <v>0</v>
      </c>
      <c r="Y272" s="154">
        <f t="shared" si="216"/>
        <v>0</v>
      </c>
      <c r="Z272" s="154">
        <f t="shared" si="216"/>
        <v>0</v>
      </c>
      <c r="AA272" s="1"/>
      <c r="AB272" s="3"/>
      <c r="AC272" s="158"/>
      <c r="AD272" s="158"/>
      <c r="AE272" s="158"/>
      <c r="AF272" s="158"/>
      <c r="AG272" s="158"/>
      <c r="AH272" s="158"/>
      <c r="AI272" s="158"/>
      <c r="AJ272" s="158"/>
      <c r="AK272" s="158"/>
      <c r="AL272" s="158"/>
      <c r="AM272" s="158"/>
      <c r="AN272" s="158"/>
      <c r="AO272" s="158"/>
      <c r="AP272" s="158"/>
      <c r="AQ272" s="158"/>
      <c r="AR272" s="158"/>
      <c r="AS272" s="158"/>
      <c r="AT272" s="158"/>
      <c r="AU272" s="158"/>
      <c r="AV272" s="158"/>
      <c r="AW272" s="158"/>
      <c r="AX272" s="158"/>
      <c r="AY272" s="158"/>
      <c r="AZ272" s="158"/>
      <c r="BA272" s="159"/>
      <c r="BB272" s="159"/>
      <c r="BC272" s="159"/>
      <c r="BD272" s="159"/>
      <c r="BE272" s="159"/>
      <c r="BF272" s="158"/>
      <c r="BG272" s="158"/>
      <c r="BH272" s="158"/>
      <c r="BI272" s="158"/>
      <c r="BJ272" s="158"/>
      <c r="BK272" s="158"/>
      <c r="BL272" s="158"/>
      <c r="BM272" s="158"/>
      <c r="BN272" s="158"/>
      <c r="BO272" s="158"/>
      <c r="BP272" s="158"/>
      <c r="BQ272" s="158"/>
      <c r="BR272" s="158"/>
      <c r="BS272" s="158"/>
      <c r="BT272" s="158"/>
      <c r="BU272" s="158"/>
    </row>
    <row r="273" spans="1:73" x14ac:dyDescent="0.15">
      <c r="A273" s="1"/>
      <c r="B273" s="20"/>
      <c r="C273" s="2">
        <f t="shared" si="172"/>
        <v>21</v>
      </c>
      <c r="D273" s="2" t="s">
        <v>99</v>
      </c>
      <c r="E273" s="175">
        <f>(E$282-E$272)/10+E272</f>
        <v>139.91860465116278</v>
      </c>
      <c r="F273" s="156">
        <f t="shared" si="174"/>
        <v>153.21087209302323</v>
      </c>
      <c r="G273" s="154">
        <f t="shared" ref="G273" si="217">$E273*G240/1000</f>
        <v>0</v>
      </c>
      <c r="H273" s="154">
        <f t="shared" si="178"/>
        <v>76.605436046511613</v>
      </c>
      <c r="I273" s="154">
        <f t="shared" si="178"/>
        <v>76.605436046511613</v>
      </c>
      <c r="J273" s="154">
        <f t="shared" si="178"/>
        <v>0</v>
      </c>
      <c r="K273" s="154">
        <f t="shared" si="178"/>
        <v>0</v>
      </c>
      <c r="L273" s="154">
        <f t="shared" ref="L273:Z273" si="218">$E273*L240/1000</f>
        <v>0</v>
      </c>
      <c r="M273" s="154">
        <f t="shared" si="218"/>
        <v>0</v>
      </c>
      <c r="N273" s="154">
        <f t="shared" si="218"/>
        <v>0</v>
      </c>
      <c r="O273" s="154">
        <f t="shared" si="218"/>
        <v>0</v>
      </c>
      <c r="P273" s="154">
        <f t="shared" si="218"/>
        <v>0</v>
      </c>
      <c r="Q273" s="154">
        <f t="shared" si="218"/>
        <v>0</v>
      </c>
      <c r="R273" s="154">
        <f t="shared" si="218"/>
        <v>0</v>
      </c>
      <c r="S273" s="154">
        <f t="shared" si="218"/>
        <v>0</v>
      </c>
      <c r="T273" s="154">
        <f t="shared" si="218"/>
        <v>0</v>
      </c>
      <c r="U273" s="154">
        <f t="shared" si="218"/>
        <v>0</v>
      </c>
      <c r="V273" s="154">
        <f t="shared" si="218"/>
        <v>0</v>
      </c>
      <c r="W273" s="154">
        <f t="shared" si="218"/>
        <v>0</v>
      </c>
      <c r="X273" s="154">
        <f t="shared" si="218"/>
        <v>0</v>
      </c>
      <c r="Y273" s="154">
        <f t="shared" si="218"/>
        <v>0</v>
      </c>
      <c r="Z273" s="154">
        <f t="shared" si="218"/>
        <v>0</v>
      </c>
      <c r="AA273" s="1"/>
      <c r="AB273" s="3"/>
      <c r="AC273" s="158"/>
      <c r="AD273" s="158"/>
      <c r="AE273" s="158"/>
      <c r="AF273" s="158"/>
      <c r="AG273" s="158"/>
      <c r="AH273" s="158"/>
      <c r="AI273" s="158"/>
      <c r="AJ273" s="158"/>
      <c r="AK273" s="158"/>
      <c r="AL273" s="158"/>
      <c r="AM273" s="158"/>
      <c r="AN273" s="158"/>
      <c r="AO273" s="158"/>
      <c r="AP273" s="158"/>
      <c r="AQ273" s="158"/>
      <c r="AR273" s="158"/>
      <c r="AS273" s="158"/>
      <c r="AT273" s="158"/>
      <c r="AU273" s="158"/>
      <c r="AV273" s="158"/>
      <c r="AW273" s="158"/>
      <c r="AX273" s="158"/>
      <c r="AY273" s="158"/>
      <c r="AZ273" s="158"/>
      <c r="BA273" s="159"/>
      <c r="BB273" s="159"/>
      <c r="BC273" s="159"/>
      <c r="BD273" s="159"/>
      <c r="BE273" s="159"/>
      <c r="BF273" s="158"/>
      <c r="BG273" s="158"/>
      <c r="BH273" s="158"/>
      <c r="BI273" s="158"/>
      <c r="BJ273" s="158"/>
      <c r="BK273" s="158"/>
      <c r="BL273" s="158"/>
      <c r="BM273" s="158"/>
      <c r="BN273" s="158"/>
      <c r="BO273" s="158"/>
      <c r="BP273" s="158"/>
      <c r="BQ273" s="158"/>
      <c r="BR273" s="158"/>
      <c r="BS273" s="158"/>
      <c r="BT273" s="158"/>
      <c r="BU273" s="158"/>
    </row>
    <row r="274" spans="1:73" x14ac:dyDescent="0.15">
      <c r="A274" s="1"/>
      <c r="B274" s="20"/>
      <c r="C274" s="2">
        <f t="shared" si="172"/>
        <v>22</v>
      </c>
      <c r="D274" s="2" t="s">
        <v>99</v>
      </c>
      <c r="E274" s="175">
        <f t="shared" ref="E274:E281" si="219">(E$282-E$272)/10+E273</f>
        <v>140.41860465116278</v>
      </c>
      <c r="F274" s="156">
        <f t="shared" si="174"/>
        <v>153.75837209302324</v>
      </c>
      <c r="G274" s="154">
        <f t="shared" ref="G274" si="220">$E274*G241/1000</f>
        <v>0</v>
      </c>
      <c r="H274" s="154">
        <f t="shared" si="178"/>
        <v>76.87918604651162</v>
      </c>
      <c r="I274" s="154">
        <f t="shared" si="178"/>
        <v>76.87918604651162</v>
      </c>
      <c r="J274" s="154">
        <f t="shared" si="178"/>
        <v>0</v>
      </c>
      <c r="K274" s="154">
        <f t="shared" si="178"/>
        <v>0</v>
      </c>
      <c r="L274" s="154">
        <f t="shared" ref="L274:Z274" si="221">$E274*L241/1000</f>
        <v>0</v>
      </c>
      <c r="M274" s="154">
        <f t="shared" si="221"/>
        <v>0</v>
      </c>
      <c r="N274" s="154">
        <f t="shared" si="221"/>
        <v>0</v>
      </c>
      <c r="O274" s="154">
        <f t="shared" si="221"/>
        <v>0</v>
      </c>
      <c r="P274" s="154">
        <f t="shared" si="221"/>
        <v>0</v>
      </c>
      <c r="Q274" s="154">
        <f t="shared" si="221"/>
        <v>0</v>
      </c>
      <c r="R274" s="154">
        <f t="shared" si="221"/>
        <v>0</v>
      </c>
      <c r="S274" s="154">
        <f t="shared" si="221"/>
        <v>0</v>
      </c>
      <c r="T274" s="154">
        <f t="shared" si="221"/>
        <v>0</v>
      </c>
      <c r="U274" s="154">
        <f t="shared" si="221"/>
        <v>0</v>
      </c>
      <c r="V274" s="154">
        <f t="shared" si="221"/>
        <v>0</v>
      </c>
      <c r="W274" s="154">
        <f t="shared" si="221"/>
        <v>0</v>
      </c>
      <c r="X274" s="154">
        <f t="shared" si="221"/>
        <v>0</v>
      </c>
      <c r="Y274" s="154">
        <f t="shared" si="221"/>
        <v>0</v>
      </c>
      <c r="Z274" s="154">
        <f t="shared" si="221"/>
        <v>0</v>
      </c>
      <c r="AA274" s="1"/>
      <c r="AB274" s="3"/>
      <c r="AC274" s="158"/>
      <c r="AD274" s="158"/>
      <c r="AE274" s="158"/>
      <c r="AF274" s="158"/>
      <c r="AG274" s="158"/>
      <c r="AH274" s="158"/>
      <c r="AI274" s="158"/>
      <c r="AJ274" s="158"/>
      <c r="AK274" s="158"/>
      <c r="AL274" s="158"/>
      <c r="AM274" s="158"/>
      <c r="AN274" s="158"/>
      <c r="AO274" s="158"/>
      <c r="AP274" s="158"/>
      <c r="AQ274" s="158"/>
      <c r="AR274" s="158"/>
      <c r="AS274" s="158"/>
      <c r="AT274" s="158"/>
      <c r="AU274" s="158"/>
      <c r="AV274" s="158"/>
      <c r="AW274" s="158"/>
      <c r="AX274" s="158"/>
      <c r="AY274" s="158"/>
      <c r="AZ274" s="158"/>
      <c r="BA274" s="159"/>
      <c r="BB274" s="159"/>
      <c r="BC274" s="159"/>
      <c r="BD274" s="159"/>
      <c r="BE274" s="159"/>
      <c r="BF274" s="158"/>
      <c r="BG274" s="158"/>
      <c r="BH274" s="158"/>
      <c r="BI274" s="158"/>
      <c r="BJ274" s="158"/>
      <c r="BK274" s="158"/>
      <c r="BL274" s="158"/>
      <c r="BM274" s="158"/>
      <c r="BN274" s="158"/>
      <c r="BO274" s="158"/>
      <c r="BP274" s="158"/>
      <c r="BQ274" s="158"/>
      <c r="BR274" s="158"/>
      <c r="BS274" s="158"/>
      <c r="BT274" s="158"/>
      <c r="BU274" s="158"/>
    </row>
    <row r="275" spans="1:73" x14ac:dyDescent="0.15">
      <c r="A275" s="1"/>
      <c r="B275" s="20"/>
      <c r="C275" s="2">
        <f t="shared" si="172"/>
        <v>23</v>
      </c>
      <c r="D275" s="2" t="s">
        <v>99</v>
      </c>
      <c r="E275" s="175">
        <f t="shared" si="219"/>
        <v>140.91860465116278</v>
      </c>
      <c r="F275" s="156">
        <f t="shared" si="174"/>
        <v>154.30587209302323</v>
      </c>
      <c r="G275" s="154">
        <f t="shared" ref="G275" si="222">$E275*G242/1000</f>
        <v>0</v>
      </c>
      <c r="H275" s="154">
        <f t="shared" si="178"/>
        <v>77.152936046511613</v>
      </c>
      <c r="I275" s="154">
        <f t="shared" si="178"/>
        <v>77.152936046511613</v>
      </c>
      <c r="J275" s="154">
        <f t="shared" si="178"/>
        <v>0</v>
      </c>
      <c r="K275" s="154">
        <f t="shared" si="178"/>
        <v>0</v>
      </c>
      <c r="L275" s="154">
        <f t="shared" ref="L275:Z275" si="223">$E275*L242/1000</f>
        <v>0</v>
      </c>
      <c r="M275" s="154">
        <f t="shared" si="223"/>
        <v>0</v>
      </c>
      <c r="N275" s="154">
        <f t="shared" si="223"/>
        <v>0</v>
      </c>
      <c r="O275" s="154">
        <f t="shared" si="223"/>
        <v>0</v>
      </c>
      <c r="P275" s="154">
        <f t="shared" si="223"/>
        <v>0</v>
      </c>
      <c r="Q275" s="154">
        <f t="shared" si="223"/>
        <v>0</v>
      </c>
      <c r="R275" s="154">
        <f t="shared" si="223"/>
        <v>0</v>
      </c>
      <c r="S275" s="154">
        <f t="shared" si="223"/>
        <v>0</v>
      </c>
      <c r="T275" s="154">
        <f t="shared" si="223"/>
        <v>0</v>
      </c>
      <c r="U275" s="154">
        <f t="shared" si="223"/>
        <v>0</v>
      </c>
      <c r="V275" s="154">
        <f t="shared" si="223"/>
        <v>0</v>
      </c>
      <c r="W275" s="154">
        <f t="shared" si="223"/>
        <v>0</v>
      </c>
      <c r="X275" s="154">
        <f t="shared" si="223"/>
        <v>0</v>
      </c>
      <c r="Y275" s="154">
        <f t="shared" si="223"/>
        <v>0</v>
      </c>
      <c r="Z275" s="154">
        <f t="shared" si="223"/>
        <v>0</v>
      </c>
      <c r="AA275" s="1"/>
      <c r="AB275" s="3"/>
      <c r="AC275" s="158"/>
      <c r="AD275" s="158"/>
      <c r="AE275" s="158"/>
      <c r="AF275" s="158"/>
      <c r="AG275" s="158"/>
      <c r="AH275" s="158"/>
      <c r="AI275" s="158"/>
      <c r="AJ275" s="158"/>
      <c r="AK275" s="158"/>
      <c r="AL275" s="158"/>
      <c r="AM275" s="158"/>
      <c r="AN275" s="158"/>
      <c r="AO275" s="158"/>
      <c r="AP275" s="158"/>
      <c r="AQ275" s="158"/>
      <c r="AR275" s="158"/>
      <c r="AS275" s="158"/>
      <c r="AT275" s="158"/>
      <c r="AU275" s="158"/>
      <c r="AV275" s="158"/>
      <c r="AW275" s="158"/>
      <c r="AX275" s="158"/>
      <c r="AY275" s="158"/>
      <c r="AZ275" s="158"/>
      <c r="BA275" s="159"/>
      <c r="BB275" s="159"/>
      <c r="BC275" s="159"/>
      <c r="BD275" s="159"/>
      <c r="BE275" s="159"/>
      <c r="BF275" s="158"/>
      <c r="BG275" s="158"/>
      <c r="BH275" s="158"/>
      <c r="BI275" s="158"/>
      <c r="BJ275" s="158"/>
      <c r="BK275" s="158"/>
      <c r="BL275" s="158"/>
      <c r="BM275" s="158"/>
      <c r="BN275" s="158"/>
      <c r="BO275" s="158"/>
      <c r="BP275" s="158"/>
      <c r="BQ275" s="158"/>
      <c r="BR275" s="158"/>
      <c r="BS275" s="158"/>
      <c r="BT275" s="158"/>
      <c r="BU275" s="158"/>
    </row>
    <row r="276" spans="1:73" x14ac:dyDescent="0.15">
      <c r="A276" s="1"/>
      <c r="B276" s="20"/>
      <c r="C276" s="2">
        <f t="shared" si="172"/>
        <v>24</v>
      </c>
      <c r="D276" s="2" t="s">
        <v>99</v>
      </c>
      <c r="E276" s="175">
        <f t="shared" si="219"/>
        <v>141.41860465116278</v>
      </c>
      <c r="F276" s="156">
        <f t="shared" si="174"/>
        <v>154.85337209302324</v>
      </c>
      <c r="G276" s="154">
        <f t="shared" ref="G276" si="224">$E276*G243/1000</f>
        <v>0</v>
      </c>
      <c r="H276" s="154">
        <f t="shared" si="178"/>
        <v>77.42668604651162</v>
      </c>
      <c r="I276" s="154">
        <f t="shared" si="178"/>
        <v>77.42668604651162</v>
      </c>
      <c r="J276" s="154">
        <f t="shared" si="178"/>
        <v>0</v>
      </c>
      <c r="K276" s="154">
        <f t="shared" si="178"/>
        <v>0</v>
      </c>
      <c r="L276" s="154">
        <f t="shared" ref="L276:Z276" si="225">$E276*L243/1000</f>
        <v>0</v>
      </c>
      <c r="M276" s="154">
        <f t="shared" si="225"/>
        <v>0</v>
      </c>
      <c r="N276" s="154">
        <f t="shared" si="225"/>
        <v>0</v>
      </c>
      <c r="O276" s="154">
        <f t="shared" si="225"/>
        <v>0</v>
      </c>
      <c r="P276" s="154">
        <f t="shared" si="225"/>
        <v>0</v>
      </c>
      <c r="Q276" s="154">
        <f t="shared" si="225"/>
        <v>0</v>
      </c>
      <c r="R276" s="154">
        <f t="shared" si="225"/>
        <v>0</v>
      </c>
      <c r="S276" s="154">
        <f t="shared" si="225"/>
        <v>0</v>
      </c>
      <c r="T276" s="154">
        <f t="shared" si="225"/>
        <v>0</v>
      </c>
      <c r="U276" s="154">
        <f t="shared" si="225"/>
        <v>0</v>
      </c>
      <c r="V276" s="154">
        <f t="shared" si="225"/>
        <v>0</v>
      </c>
      <c r="W276" s="154">
        <f t="shared" si="225"/>
        <v>0</v>
      </c>
      <c r="X276" s="154">
        <f t="shared" si="225"/>
        <v>0</v>
      </c>
      <c r="Y276" s="154">
        <f t="shared" si="225"/>
        <v>0</v>
      </c>
      <c r="Z276" s="154">
        <f t="shared" si="225"/>
        <v>0</v>
      </c>
      <c r="AA276" s="1"/>
      <c r="AB276" s="3"/>
      <c r="AC276" s="158"/>
      <c r="AD276" s="158"/>
      <c r="AE276" s="158"/>
      <c r="AF276" s="158"/>
      <c r="AG276" s="158"/>
      <c r="AH276" s="158"/>
      <c r="AI276" s="158"/>
      <c r="AJ276" s="158"/>
      <c r="AK276" s="158"/>
      <c r="AL276" s="158"/>
      <c r="AM276" s="158"/>
      <c r="AN276" s="158"/>
      <c r="AO276" s="158"/>
      <c r="AP276" s="158"/>
      <c r="AQ276" s="158"/>
      <c r="AR276" s="158"/>
      <c r="AS276" s="158"/>
      <c r="AT276" s="158"/>
      <c r="AU276" s="158"/>
      <c r="AV276" s="158"/>
      <c r="AW276" s="158"/>
      <c r="AX276" s="158"/>
      <c r="AY276" s="158"/>
      <c r="AZ276" s="158"/>
      <c r="BA276" s="159"/>
      <c r="BB276" s="159"/>
      <c r="BC276" s="159"/>
      <c r="BD276" s="159"/>
      <c r="BE276" s="159"/>
      <c r="BF276" s="158"/>
      <c r="BG276" s="158"/>
      <c r="BH276" s="158"/>
      <c r="BI276" s="158"/>
      <c r="BJ276" s="158"/>
      <c r="BK276" s="158"/>
      <c r="BL276" s="158"/>
      <c r="BM276" s="158"/>
      <c r="BN276" s="158"/>
      <c r="BO276" s="158"/>
      <c r="BP276" s="158"/>
      <c r="BQ276" s="158"/>
      <c r="BR276" s="158"/>
      <c r="BS276" s="158"/>
      <c r="BT276" s="158"/>
      <c r="BU276" s="158"/>
    </row>
    <row r="277" spans="1:73" x14ac:dyDescent="0.15">
      <c r="A277" s="1"/>
      <c r="B277" s="20"/>
      <c r="C277" s="2">
        <f t="shared" si="172"/>
        <v>25</v>
      </c>
      <c r="D277" s="2" t="s">
        <v>99</v>
      </c>
      <c r="E277" s="175">
        <f t="shared" si="219"/>
        <v>141.91860465116278</v>
      </c>
      <c r="F277" s="156">
        <f t="shared" si="174"/>
        <v>155.40087209302322</v>
      </c>
      <c r="G277" s="154">
        <f t="shared" ref="G277" si="226">$E277*G244/1000</f>
        <v>0</v>
      </c>
      <c r="H277" s="154">
        <f t="shared" si="178"/>
        <v>77.700436046511612</v>
      </c>
      <c r="I277" s="154">
        <f t="shared" si="178"/>
        <v>77.700436046511612</v>
      </c>
      <c r="J277" s="154">
        <f t="shared" si="178"/>
        <v>0</v>
      </c>
      <c r="K277" s="154">
        <f t="shared" si="178"/>
        <v>0</v>
      </c>
      <c r="L277" s="154">
        <f t="shared" ref="L277:Z277" si="227">$E277*L244/1000</f>
        <v>0</v>
      </c>
      <c r="M277" s="154">
        <f t="shared" si="227"/>
        <v>0</v>
      </c>
      <c r="N277" s="154">
        <f t="shared" si="227"/>
        <v>0</v>
      </c>
      <c r="O277" s="154">
        <f t="shared" si="227"/>
        <v>0</v>
      </c>
      <c r="P277" s="154">
        <f t="shared" si="227"/>
        <v>0</v>
      </c>
      <c r="Q277" s="154">
        <f t="shared" si="227"/>
        <v>0</v>
      </c>
      <c r="R277" s="154">
        <f t="shared" si="227"/>
        <v>0</v>
      </c>
      <c r="S277" s="154">
        <f t="shared" si="227"/>
        <v>0</v>
      </c>
      <c r="T277" s="154">
        <f t="shared" si="227"/>
        <v>0</v>
      </c>
      <c r="U277" s="154">
        <f t="shared" si="227"/>
        <v>0</v>
      </c>
      <c r="V277" s="154">
        <f t="shared" si="227"/>
        <v>0</v>
      </c>
      <c r="W277" s="154">
        <f t="shared" si="227"/>
        <v>0</v>
      </c>
      <c r="X277" s="154">
        <f t="shared" si="227"/>
        <v>0</v>
      </c>
      <c r="Y277" s="154">
        <f t="shared" si="227"/>
        <v>0</v>
      </c>
      <c r="Z277" s="154">
        <f t="shared" si="227"/>
        <v>0</v>
      </c>
      <c r="AA277" s="1"/>
      <c r="AB277" s="3"/>
      <c r="AC277" s="158"/>
      <c r="AD277" s="158"/>
      <c r="AE277" s="158"/>
      <c r="AF277" s="158"/>
      <c r="AG277" s="158"/>
      <c r="AH277" s="158"/>
      <c r="AI277" s="158"/>
      <c r="AJ277" s="158"/>
      <c r="AK277" s="158"/>
      <c r="AL277" s="158"/>
      <c r="AM277" s="158"/>
      <c r="AN277" s="158"/>
      <c r="AO277" s="158"/>
      <c r="AP277" s="158"/>
      <c r="AQ277" s="158"/>
      <c r="AR277" s="158"/>
      <c r="AS277" s="158"/>
      <c r="AT277" s="158"/>
      <c r="AU277" s="158"/>
      <c r="AV277" s="158"/>
      <c r="AW277" s="158"/>
      <c r="AX277" s="158"/>
      <c r="AY277" s="158"/>
      <c r="AZ277" s="158"/>
      <c r="BA277" s="159"/>
      <c r="BB277" s="159"/>
      <c r="BC277" s="159"/>
      <c r="BD277" s="159"/>
      <c r="BE277" s="159"/>
      <c r="BF277" s="158"/>
      <c r="BG277" s="158"/>
      <c r="BH277" s="158"/>
      <c r="BI277" s="158"/>
      <c r="BJ277" s="158"/>
      <c r="BK277" s="158"/>
      <c r="BL277" s="158"/>
      <c r="BM277" s="158"/>
      <c r="BN277" s="158"/>
      <c r="BO277" s="158"/>
      <c r="BP277" s="158"/>
      <c r="BQ277" s="158"/>
      <c r="BR277" s="158"/>
      <c r="BS277" s="158"/>
      <c r="BT277" s="158"/>
      <c r="BU277" s="158"/>
    </row>
    <row r="278" spans="1:73" x14ac:dyDescent="0.15">
      <c r="A278" s="1"/>
      <c r="B278" s="20"/>
      <c r="C278" s="2">
        <f t="shared" si="172"/>
        <v>26</v>
      </c>
      <c r="D278" s="2" t="s">
        <v>99</v>
      </c>
      <c r="E278" s="175">
        <f t="shared" si="219"/>
        <v>142.41860465116278</v>
      </c>
      <c r="F278" s="156">
        <f t="shared" si="174"/>
        <v>155.94837209302324</v>
      </c>
      <c r="G278" s="154">
        <f t="shared" ref="G278" si="228">$E278*G245/1000</f>
        <v>0</v>
      </c>
      <c r="H278" s="154">
        <f t="shared" si="178"/>
        <v>77.974186046511619</v>
      </c>
      <c r="I278" s="154">
        <f t="shared" si="178"/>
        <v>77.974186046511619</v>
      </c>
      <c r="J278" s="154">
        <f t="shared" si="178"/>
        <v>0</v>
      </c>
      <c r="K278" s="154">
        <f t="shared" si="178"/>
        <v>0</v>
      </c>
      <c r="L278" s="154">
        <f t="shared" ref="L278:Z278" si="229">$E278*L245/1000</f>
        <v>0</v>
      </c>
      <c r="M278" s="154">
        <f t="shared" si="229"/>
        <v>0</v>
      </c>
      <c r="N278" s="154">
        <f t="shared" si="229"/>
        <v>0</v>
      </c>
      <c r="O278" s="154">
        <f t="shared" si="229"/>
        <v>0</v>
      </c>
      <c r="P278" s="154">
        <f t="shared" si="229"/>
        <v>0</v>
      </c>
      <c r="Q278" s="154">
        <f t="shared" si="229"/>
        <v>0</v>
      </c>
      <c r="R278" s="154">
        <f t="shared" si="229"/>
        <v>0</v>
      </c>
      <c r="S278" s="154">
        <f t="shared" si="229"/>
        <v>0</v>
      </c>
      <c r="T278" s="154">
        <f t="shared" si="229"/>
        <v>0</v>
      </c>
      <c r="U278" s="154">
        <f t="shared" si="229"/>
        <v>0</v>
      </c>
      <c r="V278" s="154">
        <f t="shared" si="229"/>
        <v>0</v>
      </c>
      <c r="W278" s="154">
        <f t="shared" si="229"/>
        <v>0</v>
      </c>
      <c r="X278" s="154">
        <f t="shared" si="229"/>
        <v>0</v>
      </c>
      <c r="Y278" s="154">
        <f t="shared" si="229"/>
        <v>0</v>
      </c>
      <c r="Z278" s="154">
        <f t="shared" si="229"/>
        <v>0</v>
      </c>
      <c r="AA278" s="1"/>
      <c r="AB278" s="3"/>
      <c r="AC278" s="158"/>
      <c r="AD278" s="158"/>
      <c r="AE278" s="158"/>
      <c r="AF278" s="158"/>
      <c r="AG278" s="158"/>
      <c r="AH278" s="158"/>
      <c r="AI278" s="158"/>
      <c r="AJ278" s="158"/>
      <c r="AK278" s="158"/>
      <c r="AL278" s="158"/>
      <c r="AM278" s="158"/>
      <c r="AN278" s="158"/>
      <c r="AO278" s="158"/>
      <c r="AP278" s="158"/>
      <c r="AQ278" s="158"/>
      <c r="AR278" s="158"/>
      <c r="AS278" s="158"/>
      <c r="AT278" s="158"/>
      <c r="AU278" s="158"/>
      <c r="AV278" s="158"/>
      <c r="AW278" s="158"/>
      <c r="AX278" s="158"/>
      <c r="AY278" s="158"/>
      <c r="AZ278" s="158"/>
      <c r="BA278" s="159"/>
      <c r="BB278" s="159"/>
      <c r="BC278" s="159"/>
      <c r="BD278" s="159"/>
      <c r="BE278" s="159"/>
      <c r="BF278" s="158"/>
      <c r="BG278" s="158"/>
      <c r="BH278" s="158"/>
      <c r="BI278" s="158"/>
      <c r="BJ278" s="158"/>
      <c r="BK278" s="158"/>
      <c r="BL278" s="158"/>
      <c r="BM278" s="158"/>
      <c r="BN278" s="158"/>
      <c r="BO278" s="158"/>
      <c r="BP278" s="158"/>
      <c r="BQ278" s="158"/>
      <c r="BR278" s="158"/>
      <c r="BS278" s="158"/>
      <c r="BT278" s="158"/>
      <c r="BU278" s="158"/>
    </row>
    <row r="279" spans="1:73" x14ac:dyDescent="0.15">
      <c r="A279" s="1"/>
      <c r="B279" s="20"/>
      <c r="C279" s="2">
        <f t="shared" si="172"/>
        <v>27</v>
      </c>
      <c r="D279" s="2" t="s">
        <v>99</v>
      </c>
      <c r="E279" s="175">
        <f t="shared" si="219"/>
        <v>142.91860465116278</v>
      </c>
      <c r="F279" s="156">
        <f t="shared" si="174"/>
        <v>156.49587209302325</v>
      </c>
      <c r="G279" s="154">
        <f t="shared" ref="G279" si="230">$E279*G246/1000</f>
        <v>0</v>
      </c>
      <c r="H279" s="154">
        <f t="shared" si="178"/>
        <v>78.247936046511626</v>
      </c>
      <c r="I279" s="154">
        <f t="shared" si="178"/>
        <v>78.247936046511626</v>
      </c>
      <c r="J279" s="154">
        <f t="shared" si="178"/>
        <v>0</v>
      </c>
      <c r="K279" s="154">
        <f t="shared" si="178"/>
        <v>0</v>
      </c>
      <c r="L279" s="154">
        <f t="shared" ref="L279:Z279" si="231">$E279*L246/1000</f>
        <v>0</v>
      </c>
      <c r="M279" s="154">
        <f t="shared" si="231"/>
        <v>0</v>
      </c>
      <c r="N279" s="154">
        <f t="shared" si="231"/>
        <v>0</v>
      </c>
      <c r="O279" s="154">
        <f t="shared" si="231"/>
        <v>0</v>
      </c>
      <c r="P279" s="154">
        <f t="shared" si="231"/>
        <v>0</v>
      </c>
      <c r="Q279" s="154">
        <f t="shared" si="231"/>
        <v>0</v>
      </c>
      <c r="R279" s="154">
        <f t="shared" si="231"/>
        <v>0</v>
      </c>
      <c r="S279" s="154">
        <f t="shared" si="231"/>
        <v>0</v>
      </c>
      <c r="T279" s="154">
        <f t="shared" si="231"/>
        <v>0</v>
      </c>
      <c r="U279" s="154">
        <f t="shared" si="231"/>
        <v>0</v>
      </c>
      <c r="V279" s="154">
        <f t="shared" si="231"/>
        <v>0</v>
      </c>
      <c r="W279" s="154">
        <f t="shared" si="231"/>
        <v>0</v>
      </c>
      <c r="X279" s="154">
        <f t="shared" si="231"/>
        <v>0</v>
      </c>
      <c r="Y279" s="154">
        <f t="shared" si="231"/>
        <v>0</v>
      </c>
      <c r="Z279" s="154">
        <f t="shared" si="231"/>
        <v>0</v>
      </c>
      <c r="AA279" s="1"/>
      <c r="AB279" s="3"/>
      <c r="AC279" s="158"/>
      <c r="AD279" s="158"/>
      <c r="AE279" s="158"/>
      <c r="AF279" s="158"/>
      <c r="AG279" s="158"/>
      <c r="AH279" s="158"/>
      <c r="AI279" s="158"/>
      <c r="AJ279" s="158"/>
      <c r="AK279" s="158"/>
      <c r="AL279" s="158"/>
      <c r="AM279" s="158"/>
      <c r="AN279" s="158"/>
      <c r="AO279" s="158"/>
      <c r="AP279" s="158"/>
      <c r="AQ279" s="158"/>
      <c r="AR279" s="158"/>
      <c r="AS279" s="158"/>
      <c r="AT279" s="158"/>
      <c r="AU279" s="158"/>
      <c r="AV279" s="158"/>
      <c r="AW279" s="158"/>
      <c r="AX279" s="158"/>
      <c r="AY279" s="158"/>
      <c r="AZ279" s="158"/>
      <c r="BA279" s="159"/>
      <c r="BB279" s="159"/>
      <c r="BC279" s="159"/>
      <c r="BD279" s="159"/>
      <c r="BE279" s="159"/>
      <c r="BF279" s="158"/>
      <c r="BG279" s="158"/>
      <c r="BH279" s="158"/>
      <c r="BI279" s="158"/>
      <c r="BJ279" s="158"/>
      <c r="BK279" s="158"/>
      <c r="BL279" s="158"/>
      <c r="BM279" s="158"/>
      <c r="BN279" s="158"/>
      <c r="BO279" s="158"/>
      <c r="BP279" s="158"/>
      <c r="BQ279" s="158"/>
      <c r="BR279" s="158"/>
      <c r="BS279" s="158"/>
      <c r="BT279" s="158"/>
      <c r="BU279" s="158"/>
    </row>
    <row r="280" spans="1:73" x14ac:dyDescent="0.15">
      <c r="A280" s="1"/>
      <c r="B280" s="20"/>
      <c r="C280" s="2">
        <f t="shared" si="172"/>
        <v>28</v>
      </c>
      <c r="D280" s="2" t="s">
        <v>99</v>
      </c>
      <c r="E280" s="175">
        <f t="shared" si="219"/>
        <v>143.41860465116278</v>
      </c>
      <c r="F280" s="156">
        <f t="shared" si="174"/>
        <v>157.04337209302324</v>
      </c>
      <c r="G280" s="154">
        <f t="shared" ref="G280" si="232">$E280*G247/1000</f>
        <v>0</v>
      </c>
      <c r="H280" s="154">
        <f t="shared" si="178"/>
        <v>78.521686046511618</v>
      </c>
      <c r="I280" s="154">
        <f t="shared" si="178"/>
        <v>78.521686046511618</v>
      </c>
      <c r="J280" s="154">
        <f t="shared" si="178"/>
        <v>0</v>
      </c>
      <c r="K280" s="154">
        <f t="shared" si="178"/>
        <v>0</v>
      </c>
      <c r="L280" s="154">
        <f t="shared" ref="L280:Z280" si="233">$E280*L247/1000</f>
        <v>0</v>
      </c>
      <c r="M280" s="154">
        <f t="shared" si="233"/>
        <v>0</v>
      </c>
      <c r="N280" s="154">
        <f t="shared" si="233"/>
        <v>0</v>
      </c>
      <c r="O280" s="154">
        <f t="shared" si="233"/>
        <v>0</v>
      </c>
      <c r="P280" s="154">
        <f t="shared" si="233"/>
        <v>0</v>
      </c>
      <c r="Q280" s="154">
        <f t="shared" si="233"/>
        <v>0</v>
      </c>
      <c r="R280" s="154">
        <f t="shared" si="233"/>
        <v>0</v>
      </c>
      <c r="S280" s="154">
        <f t="shared" si="233"/>
        <v>0</v>
      </c>
      <c r="T280" s="154">
        <f t="shared" si="233"/>
        <v>0</v>
      </c>
      <c r="U280" s="154">
        <f t="shared" si="233"/>
        <v>0</v>
      </c>
      <c r="V280" s="154">
        <f t="shared" si="233"/>
        <v>0</v>
      </c>
      <c r="W280" s="154">
        <f t="shared" si="233"/>
        <v>0</v>
      </c>
      <c r="X280" s="154">
        <f t="shared" si="233"/>
        <v>0</v>
      </c>
      <c r="Y280" s="154">
        <f t="shared" si="233"/>
        <v>0</v>
      </c>
      <c r="Z280" s="154">
        <f t="shared" si="233"/>
        <v>0</v>
      </c>
      <c r="AA280" s="1"/>
      <c r="AB280" s="3"/>
      <c r="AC280" s="158"/>
      <c r="AD280" s="158"/>
      <c r="AE280" s="158"/>
      <c r="AF280" s="158"/>
      <c r="AG280" s="158"/>
      <c r="AH280" s="158"/>
      <c r="AI280" s="158"/>
      <c r="AJ280" s="158"/>
      <c r="AK280" s="158"/>
      <c r="AL280" s="158"/>
      <c r="AM280" s="158"/>
      <c r="AN280" s="158"/>
      <c r="AO280" s="158"/>
      <c r="AP280" s="158"/>
      <c r="AQ280" s="158"/>
      <c r="AR280" s="158"/>
      <c r="AS280" s="158"/>
      <c r="AT280" s="158"/>
      <c r="AU280" s="158"/>
      <c r="AV280" s="158"/>
      <c r="AW280" s="158"/>
      <c r="AX280" s="158"/>
      <c r="AY280" s="158"/>
      <c r="AZ280" s="158"/>
      <c r="BA280" s="159"/>
      <c r="BB280" s="159"/>
      <c r="BC280" s="159"/>
      <c r="BD280" s="159"/>
      <c r="BE280" s="159"/>
      <c r="BF280" s="158"/>
      <c r="BG280" s="158"/>
      <c r="BH280" s="158"/>
      <c r="BI280" s="158"/>
      <c r="BJ280" s="158"/>
      <c r="BK280" s="158"/>
      <c r="BL280" s="158"/>
      <c r="BM280" s="158"/>
      <c r="BN280" s="158"/>
      <c r="BO280" s="158"/>
      <c r="BP280" s="158"/>
      <c r="BQ280" s="158"/>
      <c r="BR280" s="158"/>
      <c r="BS280" s="158"/>
      <c r="BT280" s="158"/>
      <c r="BU280" s="158"/>
    </row>
    <row r="281" spans="1:73" x14ac:dyDescent="0.15">
      <c r="A281" s="1"/>
      <c r="B281" s="20"/>
      <c r="C281" s="2">
        <f t="shared" si="172"/>
        <v>29</v>
      </c>
      <c r="D281" s="2" t="s">
        <v>99</v>
      </c>
      <c r="E281" s="175">
        <f t="shared" si="219"/>
        <v>143.91860465116278</v>
      </c>
      <c r="F281" s="156">
        <f t="shared" si="174"/>
        <v>157.59087209302325</v>
      </c>
      <c r="G281" s="154">
        <f t="shared" ref="G281" si="234">$E281*G248/1000</f>
        <v>0</v>
      </c>
      <c r="H281" s="154">
        <f t="shared" si="178"/>
        <v>78.795436046511625</v>
      </c>
      <c r="I281" s="154">
        <f t="shared" si="178"/>
        <v>78.795436046511625</v>
      </c>
      <c r="J281" s="154">
        <f t="shared" si="178"/>
        <v>0</v>
      </c>
      <c r="K281" s="154">
        <f t="shared" si="178"/>
        <v>0</v>
      </c>
      <c r="L281" s="154">
        <f t="shared" ref="L281:Z281" si="235">$E281*L248/1000</f>
        <v>0</v>
      </c>
      <c r="M281" s="154">
        <f t="shared" si="235"/>
        <v>0</v>
      </c>
      <c r="N281" s="154">
        <f t="shared" si="235"/>
        <v>0</v>
      </c>
      <c r="O281" s="154">
        <f t="shared" si="235"/>
        <v>0</v>
      </c>
      <c r="P281" s="154">
        <f t="shared" si="235"/>
        <v>0</v>
      </c>
      <c r="Q281" s="154">
        <f t="shared" si="235"/>
        <v>0</v>
      </c>
      <c r="R281" s="154">
        <f t="shared" si="235"/>
        <v>0</v>
      </c>
      <c r="S281" s="154">
        <f t="shared" si="235"/>
        <v>0</v>
      </c>
      <c r="T281" s="154">
        <f t="shared" si="235"/>
        <v>0</v>
      </c>
      <c r="U281" s="154">
        <f t="shared" si="235"/>
        <v>0</v>
      </c>
      <c r="V281" s="154">
        <f t="shared" si="235"/>
        <v>0</v>
      </c>
      <c r="W281" s="154">
        <f t="shared" si="235"/>
        <v>0</v>
      </c>
      <c r="X281" s="154">
        <f t="shared" si="235"/>
        <v>0</v>
      </c>
      <c r="Y281" s="154">
        <f t="shared" si="235"/>
        <v>0</v>
      </c>
      <c r="Z281" s="154">
        <f t="shared" si="235"/>
        <v>0</v>
      </c>
      <c r="AA281" s="1"/>
      <c r="AB281" s="3"/>
      <c r="AC281" s="158"/>
      <c r="AD281" s="158"/>
      <c r="AE281" s="158"/>
      <c r="AF281" s="158"/>
      <c r="AG281" s="158"/>
      <c r="AH281" s="158"/>
      <c r="AI281" s="158"/>
      <c r="AJ281" s="158"/>
      <c r="AK281" s="158"/>
      <c r="AL281" s="158"/>
      <c r="AM281" s="158"/>
      <c r="AN281" s="158"/>
      <c r="AO281" s="158"/>
      <c r="AP281" s="158"/>
      <c r="AQ281" s="158"/>
      <c r="AR281" s="158"/>
      <c r="AS281" s="158"/>
      <c r="AT281" s="158"/>
      <c r="AU281" s="158"/>
      <c r="AV281" s="158"/>
      <c r="AW281" s="158"/>
      <c r="AX281" s="158"/>
      <c r="AY281" s="158"/>
      <c r="AZ281" s="158"/>
      <c r="BA281" s="159"/>
      <c r="BB281" s="159"/>
      <c r="BC281" s="159"/>
      <c r="BD281" s="159"/>
      <c r="BE281" s="159"/>
      <c r="BF281" s="158"/>
      <c r="BG281" s="158"/>
      <c r="BH281" s="158"/>
      <c r="BI281" s="158"/>
      <c r="BJ281" s="158"/>
      <c r="BK281" s="158"/>
      <c r="BL281" s="158"/>
      <c r="BM281" s="158"/>
      <c r="BN281" s="158"/>
      <c r="BO281" s="158"/>
      <c r="BP281" s="158"/>
      <c r="BQ281" s="158"/>
      <c r="BR281" s="158"/>
      <c r="BS281" s="158"/>
      <c r="BT281" s="158"/>
      <c r="BU281" s="158"/>
    </row>
    <row r="282" spans="1:73" x14ac:dyDescent="0.15">
      <c r="A282" s="1"/>
      <c r="B282" s="20" t="s">
        <v>189</v>
      </c>
      <c r="C282" s="2">
        <v>30</v>
      </c>
      <c r="D282" s="2" t="s">
        <v>99</v>
      </c>
      <c r="E282" s="175">
        <f>(Input!$G$13+Input!$G$14)</f>
        <v>144.41860465116278</v>
      </c>
      <c r="F282" s="156">
        <f t="shared" si="174"/>
        <v>158.13837209302324</v>
      </c>
      <c r="G282" s="154">
        <f t="shared" ref="G282" si="236">$E282*G249/1000</f>
        <v>0</v>
      </c>
      <c r="H282" s="154">
        <f t="shared" si="178"/>
        <v>79.069186046511618</v>
      </c>
      <c r="I282" s="154">
        <f t="shared" si="178"/>
        <v>79.069186046511618</v>
      </c>
      <c r="J282" s="154">
        <f t="shared" si="178"/>
        <v>0</v>
      </c>
      <c r="K282" s="154">
        <f t="shared" si="178"/>
        <v>0</v>
      </c>
      <c r="L282" s="154">
        <f t="shared" ref="L282:Z282" si="237">$E282*L249/1000</f>
        <v>0</v>
      </c>
      <c r="M282" s="154">
        <f t="shared" si="237"/>
        <v>0</v>
      </c>
      <c r="N282" s="154">
        <f t="shared" si="237"/>
        <v>0</v>
      </c>
      <c r="O282" s="154">
        <f t="shared" si="237"/>
        <v>0</v>
      </c>
      <c r="P282" s="154">
        <f t="shared" si="237"/>
        <v>0</v>
      </c>
      <c r="Q282" s="154">
        <f t="shared" si="237"/>
        <v>0</v>
      </c>
      <c r="R282" s="154">
        <f t="shared" si="237"/>
        <v>0</v>
      </c>
      <c r="S282" s="154">
        <f t="shared" si="237"/>
        <v>0</v>
      </c>
      <c r="T282" s="154">
        <f t="shared" si="237"/>
        <v>0</v>
      </c>
      <c r="U282" s="154">
        <f t="shared" si="237"/>
        <v>0</v>
      </c>
      <c r="V282" s="154">
        <f t="shared" si="237"/>
        <v>0</v>
      </c>
      <c r="W282" s="154">
        <f t="shared" si="237"/>
        <v>0</v>
      </c>
      <c r="X282" s="154">
        <f t="shared" si="237"/>
        <v>0</v>
      </c>
      <c r="Y282" s="154">
        <f t="shared" si="237"/>
        <v>0</v>
      </c>
      <c r="Z282" s="154">
        <f t="shared" si="237"/>
        <v>0</v>
      </c>
      <c r="AA282" s="1"/>
      <c r="AB282" s="3"/>
      <c r="AC282" s="158"/>
      <c r="AD282" s="158"/>
      <c r="AE282" s="158"/>
      <c r="AF282" s="158"/>
      <c r="AG282" s="158"/>
      <c r="AH282" s="158"/>
      <c r="AI282" s="158"/>
      <c r="AJ282" s="158"/>
      <c r="AK282" s="158"/>
      <c r="AL282" s="158"/>
      <c r="AM282" s="158"/>
      <c r="AN282" s="158"/>
      <c r="AO282" s="158"/>
      <c r="AP282" s="158"/>
      <c r="AQ282" s="158"/>
      <c r="AR282" s="158"/>
      <c r="AS282" s="158"/>
      <c r="AT282" s="158"/>
      <c r="AU282" s="158"/>
      <c r="AV282" s="158"/>
      <c r="AW282" s="158"/>
      <c r="AX282" s="158"/>
      <c r="AY282" s="158"/>
      <c r="AZ282" s="158"/>
      <c r="BA282" s="159"/>
      <c r="BB282" s="159"/>
      <c r="BC282" s="159"/>
      <c r="BD282" s="159"/>
      <c r="BE282" s="159"/>
      <c r="BF282" s="158"/>
      <c r="BG282" s="158"/>
      <c r="BH282" s="158"/>
      <c r="BI282" s="158"/>
      <c r="BJ282" s="158"/>
      <c r="BK282" s="158"/>
      <c r="BL282" s="158"/>
      <c r="BM282" s="158"/>
      <c r="BN282" s="158"/>
      <c r="BO282" s="158"/>
      <c r="BP282" s="158"/>
      <c r="BQ282" s="158"/>
      <c r="BR282" s="158"/>
      <c r="BS282" s="158"/>
      <c r="BT282" s="158"/>
      <c r="BU282" s="158"/>
    </row>
    <row r="283" spans="1:73" x14ac:dyDescent="0.15">
      <c r="A283" s="1"/>
      <c r="B283" s="20"/>
      <c r="C283" s="2"/>
      <c r="D283" s="2"/>
      <c r="E283" s="2"/>
      <c r="F283" s="1"/>
      <c r="G283" s="1"/>
      <c r="H283" s="2"/>
      <c r="I283" s="2"/>
      <c r="J283" s="2"/>
      <c r="K283" s="2"/>
      <c r="L283" s="2"/>
      <c r="M283" s="2"/>
      <c r="N283" s="2"/>
      <c r="O283" s="2"/>
      <c r="P283" s="135"/>
      <c r="Q283" s="2"/>
      <c r="R283" s="2"/>
      <c r="S283" s="2"/>
      <c r="T283" s="2"/>
      <c r="U283" s="2"/>
      <c r="V283" s="2"/>
      <c r="W283" s="1"/>
      <c r="X283" s="1"/>
      <c r="Y283" s="1"/>
      <c r="Z283" s="3"/>
      <c r="AA283" s="1"/>
      <c r="AB283" s="3"/>
      <c r="AC283" s="158"/>
      <c r="AD283" s="158"/>
      <c r="AE283" s="158"/>
      <c r="AF283" s="158"/>
      <c r="AG283" s="158"/>
      <c r="AH283" s="158"/>
      <c r="AI283" s="158"/>
      <c r="AJ283" s="158"/>
      <c r="AK283" s="158"/>
      <c r="AL283" s="158"/>
      <c r="AM283" s="158"/>
      <c r="AN283" s="158"/>
      <c r="AO283" s="158"/>
      <c r="AP283" s="158"/>
      <c r="AQ283" s="158"/>
      <c r="AR283" s="158"/>
      <c r="AS283" s="158"/>
      <c r="AT283" s="158"/>
      <c r="AU283" s="158"/>
      <c r="AV283" s="158"/>
      <c r="AW283" s="158"/>
      <c r="AX283" s="158"/>
      <c r="AY283" s="158"/>
      <c r="AZ283" s="158"/>
      <c r="BA283" s="159"/>
      <c r="BB283" s="159"/>
      <c r="BC283" s="159"/>
      <c r="BD283" s="159"/>
      <c r="BE283" s="159"/>
      <c r="BF283" s="158"/>
      <c r="BG283" s="158"/>
      <c r="BH283" s="158"/>
      <c r="BI283" s="158"/>
      <c r="BJ283" s="158"/>
      <c r="BK283" s="158"/>
      <c r="BL283" s="158"/>
      <c r="BM283" s="158"/>
      <c r="BN283" s="158"/>
      <c r="BO283" s="158"/>
      <c r="BP283" s="158"/>
      <c r="BQ283" s="158"/>
      <c r="BR283" s="158"/>
      <c r="BS283" s="158"/>
      <c r="BT283" s="158"/>
      <c r="BU283" s="158"/>
    </row>
    <row r="284" spans="1:73" x14ac:dyDescent="0.15">
      <c r="A284" s="1"/>
      <c r="B284" s="170"/>
      <c r="C284" s="171"/>
      <c r="D284" s="171"/>
      <c r="E284" s="172"/>
      <c r="F284" s="168"/>
      <c r="G284" s="168"/>
      <c r="H284" s="172"/>
      <c r="I284" s="168"/>
      <c r="J284" s="168"/>
      <c r="K284" s="168"/>
      <c r="L284" s="168"/>
      <c r="M284" s="168"/>
      <c r="N284" s="168"/>
      <c r="O284" s="168"/>
      <c r="P284" s="168"/>
      <c r="Q284" s="168"/>
      <c r="R284" s="168"/>
      <c r="S284" s="168"/>
      <c r="T284" s="168"/>
      <c r="U284" s="168"/>
      <c r="V284" s="168"/>
      <c r="W284" s="168"/>
      <c r="X284" s="168"/>
      <c r="Y284" s="168"/>
      <c r="Z284" s="168"/>
      <c r="AA284" s="1"/>
      <c r="AB284" s="3"/>
      <c r="AC284" s="158"/>
      <c r="AD284" s="158"/>
      <c r="AE284" s="158"/>
      <c r="AF284" s="158"/>
      <c r="AG284" s="158"/>
      <c r="AH284" s="158"/>
      <c r="AI284" s="158"/>
      <c r="AJ284" s="158"/>
      <c r="AK284" s="158"/>
      <c r="AL284" s="158"/>
      <c r="AM284" s="158"/>
      <c r="AN284" s="158"/>
      <c r="AO284" s="158"/>
      <c r="AP284" s="158"/>
      <c r="AQ284" s="158"/>
      <c r="AR284" s="158"/>
      <c r="AS284" s="158"/>
      <c r="AT284" s="158"/>
      <c r="AU284" s="158"/>
      <c r="AV284" s="158"/>
      <c r="AW284" s="158"/>
      <c r="AX284" s="158"/>
      <c r="AY284" s="158"/>
      <c r="AZ284" s="158"/>
      <c r="BA284" s="159"/>
      <c r="BB284" s="159"/>
      <c r="BC284" s="159"/>
      <c r="BD284" s="159"/>
      <c r="BE284" s="159"/>
      <c r="BF284" s="158"/>
      <c r="BG284" s="158"/>
      <c r="BH284" s="158"/>
      <c r="BI284" s="158"/>
      <c r="BJ284" s="158"/>
      <c r="BK284" s="158"/>
      <c r="BL284" s="158"/>
      <c r="BM284" s="158"/>
      <c r="BN284" s="158"/>
      <c r="BO284" s="158"/>
      <c r="BP284" s="158"/>
      <c r="BQ284" s="158"/>
      <c r="BR284" s="158"/>
      <c r="BS284" s="158"/>
      <c r="BT284" s="158"/>
      <c r="BU284" s="158"/>
    </row>
    <row r="285" spans="1:73" x14ac:dyDescent="0.15">
      <c r="A285" s="1"/>
      <c r="B285" s="20"/>
      <c r="C285" s="2"/>
      <c r="D285" s="2"/>
      <c r="E285" s="2"/>
      <c r="F285" s="1"/>
      <c r="G285" s="1"/>
      <c r="H285" s="2"/>
      <c r="I285" s="2"/>
      <c r="J285" s="2"/>
      <c r="K285" s="2"/>
      <c r="L285" s="2"/>
      <c r="M285" s="2"/>
      <c r="N285" s="2"/>
      <c r="O285" s="2"/>
      <c r="P285" s="135"/>
      <c r="Q285" s="2"/>
      <c r="R285" s="2"/>
      <c r="S285" s="2"/>
      <c r="T285" s="2"/>
      <c r="U285" s="2"/>
      <c r="V285" s="2"/>
      <c r="W285" s="1"/>
      <c r="X285" s="1"/>
      <c r="Y285" s="1"/>
      <c r="Z285" s="3"/>
      <c r="AA285" s="1"/>
      <c r="AB285" s="3"/>
      <c r="AC285" s="158"/>
      <c r="AD285" s="158"/>
      <c r="AE285" s="158"/>
      <c r="AF285" s="158"/>
      <c r="AG285" s="158"/>
      <c r="AH285" s="158"/>
      <c r="AI285" s="158"/>
      <c r="AJ285" s="158"/>
      <c r="AK285" s="158"/>
      <c r="AL285" s="158"/>
      <c r="AM285" s="158"/>
      <c r="AN285" s="158"/>
      <c r="AO285" s="158"/>
      <c r="AP285" s="158"/>
      <c r="AQ285" s="158"/>
      <c r="AR285" s="158"/>
      <c r="AS285" s="158"/>
      <c r="AT285" s="158"/>
      <c r="AU285" s="158"/>
      <c r="AV285" s="158"/>
      <c r="AW285" s="158"/>
      <c r="AX285" s="158"/>
      <c r="AY285" s="158"/>
      <c r="AZ285" s="158"/>
      <c r="BA285" s="159"/>
      <c r="BB285" s="159"/>
      <c r="BC285" s="159"/>
      <c r="BD285" s="159"/>
      <c r="BE285" s="159"/>
      <c r="BF285" s="158"/>
      <c r="BG285" s="158"/>
      <c r="BH285" s="158"/>
      <c r="BI285" s="158"/>
      <c r="BJ285" s="158"/>
      <c r="BK285" s="158"/>
      <c r="BL285" s="158"/>
      <c r="BM285" s="158"/>
      <c r="BN285" s="158"/>
      <c r="BO285" s="158"/>
      <c r="BP285" s="158"/>
      <c r="BQ285" s="158"/>
      <c r="BR285" s="158"/>
      <c r="BS285" s="158"/>
      <c r="BT285" s="158"/>
      <c r="BU285" s="15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B2:AR114"/>
  <sheetViews>
    <sheetView topLeftCell="A77" workbookViewId="0">
      <selection activeCell="I110" sqref="I110"/>
    </sheetView>
  </sheetViews>
  <sheetFormatPr defaultRowHeight="11.25" x14ac:dyDescent="0.15"/>
  <cols>
    <col min="1" max="1" width="1.625" customWidth="1"/>
    <col min="2" max="2" width="4.75" customWidth="1"/>
    <col min="3" max="23" width="8.5" customWidth="1"/>
  </cols>
  <sheetData>
    <row r="2" spans="2:23" ht="12.75" x14ac:dyDescent="0.2">
      <c r="B2" s="4" t="s">
        <v>1</v>
      </c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182"/>
    </row>
    <row r="3" spans="2:23" ht="12.75" x14ac:dyDescent="0.2">
      <c r="B3" s="9" t="s">
        <v>239</v>
      </c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2"/>
    </row>
    <row r="4" spans="2:23" x14ac:dyDescent="0.15">
      <c r="B4" s="13"/>
      <c r="C4" s="14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6"/>
    </row>
    <row r="6" spans="2:23" x14ac:dyDescent="0.15">
      <c r="B6" s="144" t="s">
        <v>152</v>
      </c>
    </row>
    <row r="8" spans="2:23" x14ac:dyDescent="0.15">
      <c r="B8">
        <v>1</v>
      </c>
      <c r="C8" t="s">
        <v>103</v>
      </c>
    </row>
    <row r="9" spans="2:23" x14ac:dyDescent="0.15">
      <c r="B9">
        <v>2</v>
      </c>
      <c r="C9" t="s">
        <v>153</v>
      </c>
    </row>
    <row r="10" spans="2:23" x14ac:dyDescent="0.15">
      <c r="B10">
        <v>3</v>
      </c>
      <c r="C10" t="s">
        <v>155</v>
      </c>
    </row>
    <row r="11" spans="2:23" x14ac:dyDescent="0.15">
      <c r="B11">
        <v>4</v>
      </c>
      <c r="C11" t="s">
        <v>154</v>
      </c>
    </row>
    <row r="12" spans="2:23" x14ac:dyDescent="0.15">
      <c r="B12">
        <v>3</v>
      </c>
      <c r="C12" s="251" t="s">
        <v>259</v>
      </c>
    </row>
    <row r="14" spans="2:23" x14ac:dyDescent="0.15">
      <c r="B14">
        <v>1</v>
      </c>
      <c r="C14" t="str">
        <f>IF(Index1&lt;3,E14,D14)</f>
        <v>Serie 1</v>
      </c>
      <c r="D14" t="str">
        <f>IF(Index1&gt;2,"Serie 1","Normal")</f>
        <v>Serie 1</v>
      </c>
      <c r="E14" t="s">
        <v>137</v>
      </c>
    </row>
    <row r="15" spans="2:23" x14ac:dyDescent="0.15">
      <c r="B15">
        <v>2</v>
      </c>
      <c r="C15" t="str">
        <f>IF(Index1&lt;3,E15,D15)</f>
        <v>Serie 2</v>
      </c>
      <c r="D15" t="s">
        <v>245</v>
      </c>
      <c r="E15" t="s">
        <v>137</v>
      </c>
    </row>
    <row r="16" spans="2:23" x14ac:dyDescent="0.15">
      <c r="B16">
        <v>3</v>
      </c>
      <c r="C16" t="str">
        <f>IF(Index1&lt;3,E16,D16)</f>
        <v>Serie 3</v>
      </c>
      <c r="D16" t="s">
        <v>250</v>
      </c>
      <c r="E16" t="s">
        <v>137</v>
      </c>
    </row>
    <row r="17" spans="2:44" x14ac:dyDescent="0.15">
      <c r="B17">
        <v>1</v>
      </c>
      <c r="C17" s="251" t="s">
        <v>260</v>
      </c>
    </row>
    <row r="19" spans="2:44" x14ac:dyDescent="0.15">
      <c r="B19" t="s">
        <v>240</v>
      </c>
    </row>
    <row r="20" spans="2:44" x14ac:dyDescent="0.15">
      <c r="B20" s="199">
        <v>1</v>
      </c>
      <c r="C20" s="199">
        <v>2</v>
      </c>
      <c r="D20" s="199">
        <v>3</v>
      </c>
      <c r="E20" s="199">
        <v>4</v>
      </c>
      <c r="F20" s="199">
        <v>5</v>
      </c>
      <c r="G20" s="199">
        <v>6</v>
      </c>
      <c r="H20" s="199">
        <v>7</v>
      </c>
      <c r="I20" s="199">
        <v>8</v>
      </c>
      <c r="J20" s="199">
        <v>9</v>
      </c>
      <c r="K20" s="199">
        <v>10</v>
      </c>
      <c r="L20" s="199">
        <v>11</v>
      </c>
      <c r="M20" s="199">
        <v>12</v>
      </c>
      <c r="N20" s="199">
        <v>13</v>
      </c>
      <c r="O20" s="199">
        <v>14</v>
      </c>
      <c r="P20" s="199">
        <v>15</v>
      </c>
      <c r="Q20" s="199">
        <v>16</v>
      </c>
      <c r="R20" s="199">
        <v>17</v>
      </c>
      <c r="S20" s="199">
        <v>18</v>
      </c>
      <c r="T20" s="199">
        <v>19</v>
      </c>
      <c r="U20" s="199">
        <v>20</v>
      </c>
      <c r="V20" s="199">
        <v>21</v>
      </c>
      <c r="W20" s="199">
        <v>22</v>
      </c>
    </row>
    <row r="21" spans="2:44" x14ac:dyDescent="0.15">
      <c r="B21" s="144" t="s">
        <v>151</v>
      </c>
      <c r="C21" s="144"/>
      <c r="D21" s="145" t="s">
        <v>136</v>
      </c>
      <c r="E21" s="144" t="s">
        <v>61</v>
      </c>
      <c r="F21" s="144" t="s">
        <v>62</v>
      </c>
      <c r="G21" s="144" t="s">
        <v>63</v>
      </c>
      <c r="H21" s="146" t="s">
        <v>64</v>
      </c>
      <c r="I21" s="146" t="s">
        <v>65</v>
      </c>
      <c r="J21" s="146" t="s">
        <v>66</v>
      </c>
      <c r="K21" s="144" t="s">
        <v>67</v>
      </c>
      <c r="L21" s="147" t="s">
        <v>68</v>
      </c>
      <c r="M21" s="146" t="s">
        <v>69</v>
      </c>
      <c r="N21" s="146" t="s">
        <v>70</v>
      </c>
      <c r="O21" s="146" t="s">
        <v>123</v>
      </c>
      <c r="P21" s="144" t="s">
        <v>71</v>
      </c>
      <c r="Q21" s="144" t="s">
        <v>124</v>
      </c>
      <c r="R21" s="144" t="s">
        <v>125</v>
      </c>
      <c r="S21" s="146" t="s">
        <v>126</v>
      </c>
      <c r="T21" s="146" t="s">
        <v>127</v>
      </c>
      <c r="U21" s="146" t="s">
        <v>128</v>
      </c>
      <c r="V21" s="144" t="s">
        <v>129</v>
      </c>
      <c r="W21" s="147" t="s">
        <v>130</v>
      </c>
    </row>
    <row r="22" spans="2:44" x14ac:dyDescent="0.15">
      <c r="B22" s="138">
        <v>11</v>
      </c>
      <c r="C22" s="139"/>
      <c r="D22" s="140"/>
      <c r="E22" s="140">
        <v>0.50576923076923075</v>
      </c>
      <c r="F22" s="140">
        <v>0.60769230769230775</v>
      </c>
      <c r="G22" s="140">
        <v>0.62307692307692308</v>
      </c>
      <c r="H22" s="140">
        <v>0.70769230769230762</v>
      </c>
      <c r="I22" s="140">
        <v>0.7846153846153846</v>
      </c>
      <c r="J22" s="140">
        <v>0.92307692307692313</v>
      </c>
      <c r="K22" s="140">
        <v>0.95192307692307687</v>
      </c>
      <c r="L22" s="140">
        <v>1</v>
      </c>
      <c r="M22" s="140">
        <v>1.1423076923076922</v>
      </c>
      <c r="N22" s="140">
        <v>1.3288461538461538</v>
      </c>
      <c r="O22" s="140">
        <v>1.4057692307692307</v>
      </c>
      <c r="P22" s="140">
        <v>1.4423076923076923</v>
      </c>
      <c r="Q22" s="140">
        <v>1.4192307692307691</v>
      </c>
      <c r="R22" s="140">
        <v>1.4096153846153845</v>
      </c>
      <c r="S22" s="140">
        <v>1.598076923076923</v>
      </c>
      <c r="T22" s="140">
        <v>1.5673076923076923</v>
      </c>
      <c r="U22" s="140">
        <v>2.0115384615384615</v>
      </c>
      <c r="V22" s="140">
        <v>2.3269230769230771</v>
      </c>
      <c r="W22" s="140">
        <v>2.2673076923076922</v>
      </c>
    </row>
    <row r="23" spans="2:44" x14ac:dyDescent="0.15">
      <c r="B23" s="121">
        <v>21</v>
      </c>
      <c r="C23" s="152"/>
      <c r="D23" s="129">
        <v>0.46153846153846156</v>
      </c>
      <c r="E23" s="129">
        <v>0.36346153846153845</v>
      </c>
      <c r="F23" s="129">
        <v>0.44230769230769229</v>
      </c>
      <c r="G23" s="129">
        <v>0.45192307692307693</v>
      </c>
      <c r="H23" s="129">
        <v>0.50576923076923075</v>
      </c>
      <c r="I23" s="129">
        <v>0.53653846153846152</v>
      </c>
      <c r="J23" s="129">
        <v>0.60384615384615381</v>
      </c>
      <c r="K23" s="129">
        <v>0.58846153846153848</v>
      </c>
      <c r="L23" s="129">
        <v>0.6</v>
      </c>
      <c r="M23" s="129">
        <v>0.69423076923076921</v>
      </c>
      <c r="N23" s="129">
        <v>0.82115384615384623</v>
      </c>
      <c r="O23" s="129">
        <v>0.87115384615384606</v>
      </c>
      <c r="P23" s="129">
        <v>0.89230769230769225</v>
      </c>
      <c r="Q23" s="129">
        <v>0.87115384615384606</v>
      </c>
      <c r="R23" s="129">
        <v>0.85961538461538467</v>
      </c>
      <c r="S23" s="129">
        <v>0.98653846153846148</v>
      </c>
      <c r="T23" s="129">
        <v>0.95961538461538454</v>
      </c>
      <c r="U23" s="129">
        <v>1.2788461538461537</v>
      </c>
      <c r="V23" s="129">
        <v>1.5134615384615384</v>
      </c>
      <c r="W23" s="129">
        <v>1.4538461538461538</v>
      </c>
      <c r="Y23" s="129">
        <v>0.46153846153846156</v>
      </c>
      <c r="Z23" s="129">
        <v>0.36346153846153845</v>
      </c>
      <c r="AA23" s="129">
        <v>0.44230769230769229</v>
      </c>
      <c r="AB23" s="129">
        <v>0.45192307692307693</v>
      </c>
      <c r="AC23" s="129">
        <v>0.50576923076923075</v>
      </c>
      <c r="AD23" s="129">
        <v>0.53653846153846152</v>
      </c>
      <c r="AE23" s="129">
        <v>0.60384615384615381</v>
      </c>
      <c r="AF23" s="129">
        <v>0.58846153846153848</v>
      </c>
      <c r="AG23" s="129">
        <v>0.6</v>
      </c>
      <c r="AH23" s="129">
        <v>0.69423076923076921</v>
      </c>
      <c r="AI23" s="129">
        <v>0.82115384615384623</v>
      </c>
      <c r="AJ23" s="129">
        <v>0.87115384615384606</v>
      </c>
      <c r="AK23" s="129">
        <v>0.89230769230769225</v>
      </c>
      <c r="AL23" s="129">
        <v>0.87115384615384606</v>
      </c>
      <c r="AM23" s="129">
        <v>0.85961538461538467</v>
      </c>
      <c r="AN23" s="129">
        <v>0.98653846153846148</v>
      </c>
      <c r="AO23" s="129">
        <v>0.95961538461538454</v>
      </c>
      <c r="AP23" s="129">
        <v>1.2788461538461537</v>
      </c>
      <c r="AQ23" s="129">
        <v>1.5134615384615384</v>
      </c>
      <c r="AR23" s="129">
        <v>1.4538461538461538</v>
      </c>
    </row>
    <row r="24" spans="2:44" x14ac:dyDescent="0.15">
      <c r="B24" s="121">
        <v>22</v>
      </c>
      <c r="C24" s="152"/>
      <c r="D24" s="129">
        <f>IF($X24=1,D$23,Y24)</f>
        <v>0.46153846153846156</v>
      </c>
      <c r="E24" s="129">
        <f t="shared" ref="E24:W25" si="0">IF($X24=1,E$23,Z24)</f>
        <v>0.36346153846153845</v>
      </c>
      <c r="F24" s="129">
        <f t="shared" si="0"/>
        <v>0.44230769230769229</v>
      </c>
      <c r="G24" s="129">
        <f t="shared" si="0"/>
        <v>0.45192307692307693</v>
      </c>
      <c r="H24" s="129">
        <f t="shared" si="0"/>
        <v>0.50576923076923075</v>
      </c>
      <c r="I24" s="129">
        <f t="shared" si="0"/>
        <v>0.53653846153846152</v>
      </c>
      <c r="J24" s="129">
        <f t="shared" si="0"/>
        <v>0.60384615384615381</v>
      </c>
      <c r="K24" s="129">
        <f t="shared" si="0"/>
        <v>0.58846153846153848</v>
      </c>
      <c r="L24" s="129">
        <f t="shared" si="0"/>
        <v>0.6</v>
      </c>
      <c r="M24" s="129">
        <f t="shared" si="0"/>
        <v>0.69423076923076921</v>
      </c>
      <c r="N24" s="129">
        <f t="shared" si="0"/>
        <v>0.82115384615384623</v>
      </c>
      <c r="O24" s="129">
        <f t="shared" si="0"/>
        <v>0.87115384615384606</v>
      </c>
      <c r="P24" s="129">
        <f t="shared" si="0"/>
        <v>0.89230769230769225</v>
      </c>
      <c r="Q24" s="129">
        <f t="shared" si="0"/>
        <v>0.87115384615384606</v>
      </c>
      <c r="R24" s="129">
        <f t="shared" si="0"/>
        <v>0.85961538461538467</v>
      </c>
      <c r="S24" s="129">
        <f t="shared" si="0"/>
        <v>0.98653846153846148</v>
      </c>
      <c r="T24" s="129">
        <f t="shared" si="0"/>
        <v>0.95961538461538454</v>
      </c>
      <c r="U24" s="129">
        <f t="shared" si="0"/>
        <v>1.2788461538461537</v>
      </c>
      <c r="V24" s="129">
        <f t="shared" si="0"/>
        <v>1.5134615384615384</v>
      </c>
      <c r="W24" s="129">
        <f t="shared" si="0"/>
        <v>1.4538461538461538</v>
      </c>
      <c r="X24" s="313">
        <v>1</v>
      </c>
      <c r="Y24" s="129">
        <v>0.3923076923076923</v>
      </c>
      <c r="Z24" s="129">
        <v>0.31346153846153846</v>
      </c>
      <c r="AA24" s="129">
        <v>0.3692307692307692</v>
      </c>
      <c r="AB24" s="129">
        <v>0.40192307692307688</v>
      </c>
      <c r="AC24" s="129">
        <v>0.44038461538461537</v>
      </c>
      <c r="AD24" s="129">
        <v>0.46923076923076923</v>
      </c>
      <c r="AE24" s="129">
        <v>0.50192307692307692</v>
      </c>
      <c r="AF24" s="129">
        <v>0.49615384615384617</v>
      </c>
      <c r="AG24" s="129">
        <v>0.50192307692307692</v>
      </c>
      <c r="AH24" s="129">
        <v>0.5788461538461539</v>
      </c>
      <c r="AI24" s="129">
        <v>0.65576923076923077</v>
      </c>
      <c r="AJ24" s="129">
        <v>0.68076923076923079</v>
      </c>
      <c r="AK24" s="129">
        <v>0.69230769230769229</v>
      </c>
      <c r="AL24" s="129">
        <v>0.67884615384615377</v>
      </c>
      <c r="AM24" s="129">
        <v>0.67307692307692313</v>
      </c>
      <c r="AN24" s="129">
        <v>0.77115384615384619</v>
      </c>
      <c r="AO24" s="129">
        <v>0.87115384615384606</v>
      </c>
      <c r="AP24" s="129">
        <v>1.0173076923076922</v>
      </c>
      <c r="AQ24" s="129">
        <v>1.0230769230769232</v>
      </c>
      <c r="AR24" s="129">
        <v>0.99423076923076925</v>
      </c>
    </row>
    <row r="25" spans="2:44" x14ac:dyDescent="0.15">
      <c r="B25" s="121">
        <v>23</v>
      </c>
      <c r="C25" s="152"/>
      <c r="D25" s="129">
        <f>IF($X25=1,D$23,Y25)</f>
        <v>0.46153846153846156</v>
      </c>
      <c r="E25" s="129">
        <f t="shared" si="0"/>
        <v>0.36346153846153845</v>
      </c>
      <c r="F25" s="129">
        <f t="shared" si="0"/>
        <v>0.44230769230769229</v>
      </c>
      <c r="G25" s="129">
        <f t="shared" si="0"/>
        <v>0.45192307692307693</v>
      </c>
      <c r="H25" s="129">
        <f t="shared" si="0"/>
        <v>0.50576923076923075</v>
      </c>
      <c r="I25" s="129">
        <f t="shared" si="0"/>
        <v>0.53653846153846152</v>
      </c>
      <c r="J25" s="129">
        <f t="shared" si="0"/>
        <v>0.60384615384615381</v>
      </c>
      <c r="K25" s="129">
        <f t="shared" si="0"/>
        <v>0.58846153846153848</v>
      </c>
      <c r="L25" s="129">
        <f t="shared" si="0"/>
        <v>0.6</v>
      </c>
      <c r="M25" s="129">
        <f t="shared" si="0"/>
        <v>0.69423076923076921</v>
      </c>
      <c r="N25" s="129">
        <f t="shared" si="0"/>
        <v>0.82115384615384623</v>
      </c>
      <c r="O25" s="129">
        <f t="shared" si="0"/>
        <v>0.87115384615384606</v>
      </c>
      <c r="P25" s="129">
        <f t="shared" si="0"/>
        <v>0.89230769230769225</v>
      </c>
      <c r="Q25" s="129">
        <f t="shared" si="0"/>
        <v>0.87115384615384606</v>
      </c>
      <c r="R25" s="129">
        <f t="shared" si="0"/>
        <v>0.85961538461538467</v>
      </c>
      <c r="S25" s="129">
        <f t="shared" si="0"/>
        <v>0.98653846153846148</v>
      </c>
      <c r="T25" s="129">
        <f t="shared" si="0"/>
        <v>0.95961538461538454</v>
      </c>
      <c r="U25" s="129">
        <f t="shared" si="0"/>
        <v>1.2788461538461537</v>
      </c>
      <c r="V25" s="129">
        <f t="shared" si="0"/>
        <v>1.5134615384615384</v>
      </c>
      <c r="W25" s="129">
        <f t="shared" si="0"/>
        <v>1.4538461538461538</v>
      </c>
      <c r="X25" s="313">
        <v>1</v>
      </c>
      <c r="Y25" s="129">
        <v>0.33846153846153848</v>
      </c>
      <c r="Z25" s="129">
        <v>0.28846153846153844</v>
      </c>
      <c r="AA25" s="129">
        <v>0.33461538461538459</v>
      </c>
      <c r="AB25" s="129">
        <v>0.36538461538461536</v>
      </c>
      <c r="AC25" s="129">
        <v>0.39615384615384619</v>
      </c>
      <c r="AD25" s="129">
        <v>0.40769230769230769</v>
      </c>
      <c r="AE25" s="129">
        <v>0.50192307692307692</v>
      </c>
      <c r="AF25" s="129">
        <v>0.49615384615384617</v>
      </c>
      <c r="AG25" s="129">
        <v>0.43846153846153846</v>
      </c>
      <c r="AH25" s="129">
        <v>0.49038461538461536</v>
      </c>
      <c r="AI25" s="129">
        <v>0.54230769230769227</v>
      </c>
      <c r="AJ25" s="129">
        <v>0.55769230769230771</v>
      </c>
      <c r="AK25" s="129">
        <v>0.56538461538461537</v>
      </c>
      <c r="AL25" s="129">
        <v>0.67884615384615377</v>
      </c>
      <c r="AM25" s="129">
        <v>0.56538461538461537</v>
      </c>
      <c r="AN25" s="129">
        <v>0.71153846153846156</v>
      </c>
      <c r="AO25" s="129">
        <v>0.74230769230769234</v>
      </c>
      <c r="AP25" s="129">
        <v>0.7961538461538461</v>
      </c>
      <c r="AQ25" s="129">
        <v>0.76923076923076927</v>
      </c>
      <c r="AR25" s="129">
        <v>0.75</v>
      </c>
    </row>
    <row r="26" spans="2:44" x14ac:dyDescent="0.15">
      <c r="B26" s="141">
        <v>31</v>
      </c>
      <c r="C26" s="142"/>
      <c r="D26" s="143">
        <v>0.4826923076923077</v>
      </c>
      <c r="E26" s="143">
        <v>0.3807692307692308</v>
      </c>
      <c r="F26" s="143">
        <v>0.46346153846153848</v>
      </c>
      <c r="G26" s="143">
        <v>0.47307692307692312</v>
      </c>
      <c r="H26" s="143">
        <v>0.52884615384615385</v>
      </c>
      <c r="I26" s="143">
        <v>0.57692307692307687</v>
      </c>
      <c r="J26" s="143">
        <v>0.66538461538461546</v>
      </c>
      <c r="K26" s="143">
        <v>0.6711538461538461</v>
      </c>
      <c r="L26" s="143">
        <v>0.68653846153846154</v>
      </c>
      <c r="M26" s="143">
        <v>0.77307692307692311</v>
      </c>
      <c r="N26" s="143">
        <v>0.91346153846153844</v>
      </c>
      <c r="O26" s="143">
        <v>0.9673076923076922</v>
      </c>
      <c r="P26" s="143">
        <v>0.99038461538461542</v>
      </c>
      <c r="Q26" s="143">
        <v>0.96923076923076923</v>
      </c>
      <c r="R26" s="143">
        <v>0.95769230769230762</v>
      </c>
      <c r="S26" s="143">
        <v>1.0961538461538463</v>
      </c>
      <c r="T26" s="143">
        <v>1.0673076923076923</v>
      </c>
      <c r="U26" s="143">
        <v>1.4134615384615385</v>
      </c>
      <c r="V26" s="143">
        <v>1.6673076923076924</v>
      </c>
      <c r="W26" s="143">
        <v>1.6038461538461539</v>
      </c>
    </row>
    <row r="27" spans="2:44" x14ac:dyDescent="0.15">
      <c r="B27" s="141">
        <v>32</v>
      </c>
      <c r="C27" s="142"/>
      <c r="D27" s="143">
        <v>0.4096153846153846</v>
      </c>
      <c r="E27" s="143">
        <v>0.3288461538461539</v>
      </c>
      <c r="F27" s="143">
        <v>0.38653846153846155</v>
      </c>
      <c r="G27" s="143">
        <v>0.4211538461538461</v>
      </c>
      <c r="H27" s="143">
        <v>0.46346153846153848</v>
      </c>
      <c r="I27" s="143">
        <v>0.50384615384615383</v>
      </c>
      <c r="J27" s="143">
        <v>0.55576923076923079</v>
      </c>
      <c r="K27" s="143">
        <v>0.56730769230769229</v>
      </c>
      <c r="L27" s="143">
        <v>0.57692307692307687</v>
      </c>
      <c r="M27" s="143">
        <v>0.64807692307692311</v>
      </c>
      <c r="N27" s="143">
        <v>0.73269230769230775</v>
      </c>
      <c r="O27" s="143">
        <v>0.75961538461538458</v>
      </c>
      <c r="P27" s="143">
        <v>0.77499999999999991</v>
      </c>
      <c r="Q27" s="143">
        <v>0.75961538461538458</v>
      </c>
      <c r="R27" s="143">
        <v>0.75384615384615394</v>
      </c>
      <c r="S27" s="143">
        <v>0.86153846153846148</v>
      </c>
      <c r="T27" s="143">
        <v>0.97115384615384615</v>
      </c>
      <c r="U27" s="143">
        <v>1.1326923076923077</v>
      </c>
      <c r="V27" s="143">
        <v>1.1384615384615384</v>
      </c>
      <c r="W27" s="143">
        <v>1.1096153846153847</v>
      </c>
    </row>
    <row r="28" spans="2:44" x14ac:dyDescent="0.15">
      <c r="B28" s="141">
        <v>33</v>
      </c>
      <c r="C28" s="142"/>
      <c r="D28" s="143">
        <v>0.35576923076923078</v>
      </c>
      <c r="E28" s="143">
        <v>0.30192307692307691</v>
      </c>
      <c r="F28" s="143">
        <v>0.35192307692307695</v>
      </c>
      <c r="G28" s="143">
        <v>0.38269230769230766</v>
      </c>
      <c r="H28" s="143">
        <v>0.41730769230769227</v>
      </c>
      <c r="I28" s="143">
        <v>0.44038461538461537</v>
      </c>
      <c r="J28" s="143">
        <v>0.55576923076923079</v>
      </c>
      <c r="K28" s="143">
        <v>0.56730769230769229</v>
      </c>
      <c r="L28" s="143">
        <v>0.50576923076923075</v>
      </c>
      <c r="M28" s="143">
        <v>0.55192307692307696</v>
      </c>
      <c r="N28" s="143">
        <v>0.60769230769230775</v>
      </c>
      <c r="O28" s="143">
        <v>0.625</v>
      </c>
      <c r="P28" s="143">
        <v>0.63461538461538458</v>
      </c>
      <c r="Q28" s="143">
        <v>0.75961538461538458</v>
      </c>
      <c r="R28" s="143">
        <v>0.63461538461538458</v>
      </c>
      <c r="S28" s="143">
        <v>0.7961538461538461</v>
      </c>
      <c r="T28" s="143">
        <v>0.83076923076923082</v>
      </c>
      <c r="U28" s="143">
        <v>0.89038461538461533</v>
      </c>
      <c r="V28" s="143">
        <v>0.86153846153846148</v>
      </c>
      <c r="W28" s="143">
        <v>0.8403846153846154</v>
      </c>
    </row>
    <row r="29" spans="2:44" x14ac:dyDescent="0.15">
      <c r="B29" s="148">
        <v>41</v>
      </c>
      <c r="C29" s="149"/>
      <c r="D29" s="150">
        <v>0.46153846153846156</v>
      </c>
      <c r="E29" s="150">
        <v>0.36346153846153845</v>
      </c>
      <c r="F29" s="150">
        <v>0.44230769230769229</v>
      </c>
      <c r="G29" s="150">
        <v>0.45192307692307693</v>
      </c>
      <c r="H29" s="150">
        <v>0.50576923076923075</v>
      </c>
      <c r="I29" s="150">
        <v>0.53653846153846152</v>
      </c>
      <c r="J29" s="150">
        <v>0.60384615384615381</v>
      </c>
      <c r="K29" s="150">
        <v>0.58846153846153848</v>
      </c>
      <c r="L29" s="150">
        <v>0.6</v>
      </c>
      <c r="M29" s="150">
        <v>0.67307692307692313</v>
      </c>
      <c r="N29" s="150">
        <v>0.79807692307692313</v>
      </c>
      <c r="O29" s="150">
        <v>0.84615384615384615</v>
      </c>
      <c r="P29" s="150">
        <v>0.86538461538461542</v>
      </c>
      <c r="Q29" s="150">
        <v>0.81923076923076921</v>
      </c>
      <c r="R29" s="150">
        <v>0.80769230769230771</v>
      </c>
      <c r="S29" s="150">
        <v>0.92884615384615377</v>
      </c>
      <c r="T29" s="150">
        <v>0.90384615384615385</v>
      </c>
      <c r="U29" s="150">
        <v>1.2076923076923076</v>
      </c>
      <c r="V29" s="150">
        <v>1.4346153846153844</v>
      </c>
      <c r="W29" s="150">
        <v>1.375</v>
      </c>
    </row>
    <row r="30" spans="2:44" x14ac:dyDescent="0.15">
      <c r="B30" s="148">
        <v>42</v>
      </c>
      <c r="C30" s="149"/>
      <c r="D30" s="150">
        <v>0.3923076923076923</v>
      </c>
      <c r="E30" s="150">
        <v>0.31346153846153846</v>
      </c>
      <c r="F30" s="150">
        <v>0.3692307692307692</v>
      </c>
      <c r="G30" s="150">
        <v>0.40192307692307688</v>
      </c>
      <c r="H30" s="150">
        <v>0.44038461538461537</v>
      </c>
      <c r="I30" s="150">
        <v>0.46923076923076923</v>
      </c>
      <c r="J30" s="150">
        <v>0.50192307692307692</v>
      </c>
      <c r="K30" s="150">
        <v>0.49615384615384617</v>
      </c>
      <c r="L30" s="150">
        <v>0.50192307692307692</v>
      </c>
      <c r="M30" s="150">
        <v>0.56153846153846154</v>
      </c>
      <c r="N30" s="150">
        <v>0.63653846153846161</v>
      </c>
      <c r="O30" s="150">
        <v>0.6596153846153846</v>
      </c>
      <c r="P30" s="150">
        <v>0.6711538461538461</v>
      </c>
      <c r="Q30" s="150">
        <v>0.63846153846153852</v>
      </c>
      <c r="R30" s="150">
        <v>0.63076923076923075</v>
      </c>
      <c r="S30" s="150">
        <v>0.72307692307692306</v>
      </c>
      <c r="T30" s="150">
        <v>0.81923076923076921</v>
      </c>
      <c r="U30" s="150">
        <v>0.95769230769230762</v>
      </c>
      <c r="V30" s="150">
        <v>0.96153846153846156</v>
      </c>
      <c r="W30" s="150">
        <v>0.93461538461538463</v>
      </c>
    </row>
    <row r="31" spans="2:44" x14ac:dyDescent="0.15">
      <c r="B31" s="148">
        <v>43</v>
      </c>
      <c r="C31" s="149"/>
      <c r="D31" s="150">
        <v>0.33846153846153848</v>
      </c>
      <c r="E31" s="150">
        <v>0.28846153846153844</v>
      </c>
      <c r="F31" s="150">
        <v>0.33461538461538459</v>
      </c>
      <c r="G31" s="150">
        <v>0.36538461538461536</v>
      </c>
      <c r="H31" s="150">
        <v>0.39615384615384619</v>
      </c>
      <c r="I31" s="150">
        <v>0.40769230769230769</v>
      </c>
      <c r="J31" s="150">
        <v>0.50192307692307692</v>
      </c>
      <c r="K31" s="150">
        <v>0.49615384615384617</v>
      </c>
      <c r="L31" s="150">
        <v>0.43846153846153846</v>
      </c>
      <c r="M31" s="150">
        <v>0.47692307692307695</v>
      </c>
      <c r="N31" s="150">
        <v>0.52500000000000002</v>
      </c>
      <c r="O31" s="150">
        <v>0.54038461538461546</v>
      </c>
      <c r="P31" s="150">
        <v>0.54807692307692313</v>
      </c>
      <c r="Q31" s="150">
        <v>0.63846153846153852</v>
      </c>
      <c r="R31" s="150">
        <v>0.53076923076923077</v>
      </c>
      <c r="S31" s="150">
        <v>0.66730769230769238</v>
      </c>
      <c r="T31" s="150">
        <v>0.69615384615384623</v>
      </c>
      <c r="U31" s="150">
        <v>0.74807692307692308</v>
      </c>
      <c r="V31" s="150">
        <v>0.72115384615384615</v>
      </c>
      <c r="W31" s="150">
        <v>0.7038461538461539</v>
      </c>
    </row>
    <row r="33" spans="2:23" x14ac:dyDescent="0.15">
      <c r="B33" s="227">
        <f>10*Index1+Index2</f>
        <v>31</v>
      </c>
      <c r="C33" s="227"/>
      <c r="D33" s="252">
        <f>VLOOKUP($B$33,$B$22:$W$31,D20)</f>
        <v>0.4826923076923077</v>
      </c>
      <c r="E33" s="252">
        <f>VLOOKUP($B$33,$B$22:$W$31,E20)</f>
        <v>0.3807692307692308</v>
      </c>
      <c r="F33" s="252">
        <f t="shared" ref="F33:W33" si="1">VLOOKUP($B$33,$B$22:$W$31,F20)</f>
        <v>0.46346153846153848</v>
      </c>
      <c r="G33" s="252">
        <f t="shared" si="1"/>
        <v>0.47307692307692312</v>
      </c>
      <c r="H33" s="252">
        <f t="shared" si="1"/>
        <v>0.52884615384615385</v>
      </c>
      <c r="I33" s="252">
        <f t="shared" si="1"/>
        <v>0.57692307692307687</v>
      </c>
      <c r="J33" s="252">
        <f t="shared" si="1"/>
        <v>0.66538461538461546</v>
      </c>
      <c r="K33" s="252">
        <f t="shared" si="1"/>
        <v>0.6711538461538461</v>
      </c>
      <c r="L33" s="252">
        <f t="shared" si="1"/>
        <v>0.68653846153846154</v>
      </c>
      <c r="M33" s="252">
        <f t="shared" si="1"/>
        <v>0.77307692307692311</v>
      </c>
      <c r="N33" s="252">
        <f t="shared" si="1"/>
        <v>0.91346153846153844</v>
      </c>
      <c r="O33" s="252">
        <f t="shared" si="1"/>
        <v>0.9673076923076922</v>
      </c>
      <c r="P33" s="252">
        <f t="shared" si="1"/>
        <v>0.99038461538461542</v>
      </c>
      <c r="Q33" s="252">
        <f t="shared" si="1"/>
        <v>0.96923076923076923</v>
      </c>
      <c r="R33" s="252">
        <f t="shared" si="1"/>
        <v>0.95769230769230762</v>
      </c>
      <c r="S33" s="252">
        <f t="shared" si="1"/>
        <v>1.0961538461538463</v>
      </c>
      <c r="T33" s="252">
        <f t="shared" si="1"/>
        <v>1.0673076923076923</v>
      </c>
      <c r="U33" s="252">
        <f t="shared" si="1"/>
        <v>1.4134615384615385</v>
      </c>
      <c r="V33" s="252">
        <f t="shared" si="1"/>
        <v>1.6673076923076924</v>
      </c>
      <c r="W33" s="252">
        <f t="shared" si="1"/>
        <v>1.6038461538461539</v>
      </c>
    </row>
    <row r="35" spans="2:23" x14ac:dyDescent="0.15">
      <c r="B35" s="256" t="s">
        <v>278</v>
      </c>
    </row>
    <row r="38" spans="2:23" x14ac:dyDescent="0.15">
      <c r="B38" s="144" t="s">
        <v>166</v>
      </c>
      <c r="C38" s="144"/>
      <c r="D38" s="145"/>
    </row>
    <row r="39" spans="2:23" x14ac:dyDescent="0.15">
      <c r="B39" s="144"/>
      <c r="C39" s="144"/>
      <c r="D39" s="145"/>
    </row>
    <row r="40" spans="2:23" x14ac:dyDescent="0.15">
      <c r="B40" s="200" t="s">
        <v>312</v>
      </c>
      <c r="D40" s="145"/>
      <c r="H40" s="255">
        <v>0</v>
      </c>
    </row>
    <row r="41" spans="2:23" x14ac:dyDescent="0.15">
      <c r="B41" s="200" t="s">
        <v>275</v>
      </c>
      <c r="C41" s="144"/>
      <c r="D41" s="145"/>
    </row>
    <row r="43" spans="2:23" x14ac:dyDescent="0.15">
      <c r="B43" s="199">
        <v>1</v>
      </c>
      <c r="C43" s="199">
        <v>2</v>
      </c>
      <c r="D43" s="199">
        <v>3</v>
      </c>
      <c r="E43" s="199">
        <v>4</v>
      </c>
      <c r="F43" s="199">
        <v>5</v>
      </c>
      <c r="G43" s="199">
        <v>6</v>
      </c>
      <c r="H43" s="199">
        <v>7</v>
      </c>
      <c r="I43" s="199">
        <v>8</v>
      </c>
      <c r="J43" s="199">
        <v>9</v>
      </c>
      <c r="K43" s="199">
        <v>10</v>
      </c>
      <c r="L43" s="199">
        <v>11</v>
      </c>
      <c r="M43" s="199">
        <v>12</v>
      </c>
      <c r="N43" s="199">
        <v>13</v>
      </c>
      <c r="O43" s="199">
        <v>14</v>
      </c>
      <c r="P43" s="199">
        <v>15</v>
      </c>
      <c r="Q43" s="199">
        <v>16</v>
      </c>
      <c r="R43" s="199">
        <v>17</v>
      </c>
      <c r="S43" s="199">
        <v>18</v>
      </c>
      <c r="T43" s="199">
        <v>19</v>
      </c>
      <c r="U43" s="199">
        <v>20</v>
      </c>
      <c r="V43" s="199">
        <v>21</v>
      </c>
      <c r="W43" s="199">
        <v>22</v>
      </c>
    </row>
    <row r="44" spans="2:23" x14ac:dyDescent="0.15">
      <c r="B44" s="144" t="s">
        <v>151</v>
      </c>
      <c r="C44" s="144"/>
      <c r="D44" s="145" t="s">
        <v>136</v>
      </c>
      <c r="E44" s="144" t="s">
        <v>61</v>
      </c>
      <c r="F44" s="144" t="s">
        <v>62</v>
      </c>
      <c r="G44" s="144" t="s">
        <v>63</v>
      </c>
      <c r="H44" s="146" t="s">
        <v>64</v>
      </c>
      <c r="I44" s="146" t="s">
        <v>65</v>
      </c>
      <c r="J44" s="146" t="s">
        <v>66</v>
      </c>
      <c r="K44" s="144" t="s">
        <v>67</v>
      </c>
      <c r="L44" s="147" t="s">
        <v>68</v>
      </c>
      <c r="M44" s="146" t="s">
        <v>69</v>
      </c>
      <c r="N44" s="146" t="s">
        <v>70</v>
      </c>
      <c r="O44" s="146" t="s">
        <v>123</v>
      </c>
      <c r="P44" s="144" t="s">
        <v>71</v>
      </c>
      <c r="Q44" s="144" t="s">
        <v>124</v>
      </c>
      <c r="R44" s="144" t="s">
        <v>125</v>
      </c>
      <c r="S44" s="146" t="s">
        <v>126</v>
      </c>
      <c r="T44" s="146" t="s">
        <v>127</v>
      </c>
      <c r="U44" s="146" t="s">
        <v>128</v>
      </c>
      <c r="V44" s="144" t="s">
        <v>129</v>
      </c>
      <c r="W44" s="147" t="s">
        <v>130</v>
      </c>
    </row>
    <row r="45" spans="2:23" x14ac:dyDescent="0.15">
      <c r="B45" s="121">
        <v>111</v>
      </c>
      <c r="C45" s="121" t="s">
        <v>269</v>
      </c>
      <c r="D45" s="129"/>
      <c r="E45" s="129">
        <f>(1-$H$40)*E$33</f>
        <v>0.3807692307692308</v>
      </c>
      <c r="F45" s="129">
        <f t="shared" ref="E45:M50" si="2">(1-$H$40)*F$33</f>
        <v>0.46346153846153848</v>
      </c>
      <c r="G45" s="129">
        <f t="shared" si="2"/>
        <v>0.47307692307692312</v>
      </c>
      <c r="H45" s="129">
        <f t="shared" si="2"/>
        <v>0.52884615384615385</v>
      </c>
      <c r="I45" s="129">
        <f t="shared" si="2"/>
        <v>0.57692307692307687</v>
      </c>
      <c r="J45" s="129">
        <f t="shared" si="2"/>
        <v>0.66538461538461546</v>
      </c>
      <c r="K45" s="129">
        <f t="shared" si="2"/>
        <v>0.6711538461538461</v>
      </c>
      <c r="L45" s="129">
        <f t="shared" si="2"/>
        <v>0.68653846153846154</v>
      </c>
      <c r="M45" s="129">
        <f t="shared" si="2"/>
        <v>0.77307692307692311</v>
      </c>
      <c r="N45" s="129">
        <f t="shared" ref="N45:W50" si="3">(1-$H$40)*N$33</f>
        <v>0.91346153846153844</v>
      </c>
      <c r="O45" s="129">
        <f t="shared" si="3"/>
        <v>0.9673076923076922</v>
      </c>
      <c r="P45" s="129">
        <f t="shared" si="3"/>
        <v>0.99038461538461542</v>
      </c>
      <c r="Q45" s="129">
        <f t="shared" si="3"/>
        <v>0.96923076923076923</v>
      </c>
      <c r="R45" s="129">
        <f t="shared" si="3"/>
        <v>0.95769230769230762</v>
      </c>
      <c r="S45" s="129">
        <f t="shared" si="3"/>
        <v>1.0961538461538463</v>
      </c>
      <c r="T45" s="129">
        <f t="shared" si="3"/>
        <v>1.0673076923076923</v>
      </c>
      <c r="U45" s="129">
        <f t="shared" si="3"/>
        <v>1.4134615384615385</v>
      </c>
      <c r="V45" s="129">
        <f t="shared" si="3"/>
        <v>1.6673076923076924</v>
      </c>
      <c r="W45" s="129">
        <f t="shared" si="3"/>
        <v>1.6038461538461539</v>
      </c>
    </row>
    <row r="46" spans="2:23" x14ac:dyDescent="0.15">
      <c r="B46" s="121">
        <v>112</v>
      </c>
      <c r="C46" s="121" t="s">
        <v>269</v>
      </c>
      <c r="D46" s="129"/>
      <c r="E46" s="129">
        <f t="shared" si="2"/>
        <v>0.3807692307692308</v>
      </c>
      <c r="F46" s="129">
        <f t="shared" si="2"/>
        <v>0.46346153846153848</v>
      </c>
      <c r="G46" s="129">
        <f t="shared" si="2"/>
        <v>0.47307692307692312</v>
      </c>
      <c r="H46" s="129">
        <f t="shared" si="2"/>
        <v>0.52884615384615385</v>
      </c>
      <c r="I46" s="129">
        <f t="shared" si="2"/>
        <v>0.57692307692307687</v>
      </c>
      <c r="J46" s="129">
        <f t="shared" si="2"/>
        <v>0.66538461538461546</v>
      </c>
      <c r="K46" s="129">
        <f t="shared" si="2"/>
        <v>0.6711538461538461</v>
      </c>
      <c r="L46" s="129">
        <f t="shared" si="2"/>
        <v>0.68653846153846154</v>
      </c>
      <c r="M46" s="129">
        <f t="shared" si="2"/>
        <v>0.77307692307692311</v>
      </c>
      <c r="N46" s="129">
        <f t="shared" si="3"/>
        <v>0.91346153846153844</v>
      </c>
      <c r="O46" s="129">
        <f t="shared" si="3"/>
        <v>0.9673076923076922</v>
      </c>
      <c r="P46" s="129">
        <f t="shared" si="3"/>
        <v>0.99038461538461542</v>
      </c>
      <c r="Q46" s="129">
        <f t="shared" si="3"/>
        <v>0.96923076923076923</v>
      </c>
      <c r="R46" s="129">
        <f t="shared" si="3"/>
        <v>0.95769230769230762</v>
      </c>
      <c r="S46" s="129">
        <f t="shared" si="3"/>
        <v>1.0961538461538463</v>
      </c>
      <c r="T46" s="129">
        <f t="shared" si="3"/>
        <v>1.0673076923076923</v>
      </c>
      <c r="U46" s="129">
        <f t="shared" si="3"/>
        <v>1.4134615384615385</v>
      </c>
      <c r="V46" s="129">
        <f t="shared" si="3"/>
        <v>1.6673076923076924</v>
      </c>
      <c r="W46" s="129">
        <f t="shared" si="3"/>
        <v>1.6038461538461539</v>
      </c>
    </row>
    <row r="47" spans="2:23" x14ac:dyDescent="0.15">
      <c r="B47" s="121">
        <v>113</v>
      </c>
      <c r="C47" s="121" t="s">
        <v>269</v>
      </c>
      <c r="D47" s="129"/>
      <c r="E47" s="129">
        <f t="shared" si="2"/>
        <v>0.3807692307692308</v>
      </c>
      <c r="F47" s="129">
        <f t="shared" si="2"/>
        <v>0.46346153846153848</v>
      </c>
      <c r="G47" s="129">
        <f t="shared" si="2"/>
        <v>0.47307692307692312</v>
      </c>
      <c r="H47" s="129">
        <f t="shared" si="2"/>
        <v>0.52884615384615385</v>
      </c>
      <c r="I47" s="129">
        <f t="shared" si="2"/>
        <v>0.57692307692307687</v>
      </c>
      <c r="J47" s="129">
        <f t="shared" si="2"/>
        <v>0.66538461538461546</v>
      </c>
      <c r="K47" s="129">
        <f t="shared" si="2"/>
        <v>0.6711538461538461</v>
      </c>
      <c r="L47" s="129">
        <f t="shared" si="2"/>
        <v>0.68653846153846154</v>
      </c>
      <c r="M47" s="129">
        <f t="shared" si="2"/>
        <v>0.77307692307692311</v>
      </c>
      <c r="N47" s="129">
        <f t="shared" si="3"/>
        <v>0.91346153846153844</v>
      </c>
      <c r="O47" s="129">
        <f t="shared" si="3"/>
        <v>0.9673076923076922</v>
      </c>
      <c r="P47" s="129">
        <f t="shared" si="3"/>
        <v>0.99038461538461542</v>
      </c>
      <c r="Q47" s="129">
        <f t="shared" si="3"/>
        <v>0.96923076923076923</v>
      </c>
      <c r="R47" s="129">
        <f t="shared" si="3"/>
        <v>0.95769230769230762</v>
      </c>
      <c r="S47" s="129">
        <f t="shared" si="3"/>
        <v>1.0961538461538463</v>
      </c>
      <c r="T47" s="129">
        <f t="shared" si="3"/>
        <v>1.0673076923076923</v>
      </c>
      <c r="U47" s="129">
        <f t="shared" si="3"/>
        <v>1.4134615384615385</v>
      </c>
      <c r="V47" s="129">
        <f t="shared" si="3"/>
        <v>1.6673076923076924</v>
      </c>
      <c r="W47" s="129">
        <f t="shared" si="3"/>
        <v>1.6038461538461539</v>
      </c>
    </row>
    <row r="48" spans="2:23" x14ac:dyDescent="0.15">
      <c r="B48" s="121">
        <v>121</v>
      </c>
      <c r="C48" s="121" t="s">
        <v>269</v>
      </c>
      <c r="D48" s="129"/>
      <c r="E48" s="129">
        <f t="shared" si="2"/>
        <v>0.3807692307692308</v>
      </c>
      <c r="F48" s="129">
        <f t="shared" si="2"/>
        <v>0.46346153846153848</v>
      </c>
      <c r="G48" s="129">
        <f t="shared" si="2"/>
        <v>0.47307692307692312</v>
      </c>
      <c r="H48" s="129">
        <f t="shared" si="2"/>
        <v>0.52884615384615385</v>
      </c>
      <c r="I48" s="129">
        <f t="shared" si="2"/>
        <v>0.57692307692307687</v>
      </c>
      <c r="J48" s="129">
        <f t="shared" si="2"/>
        <v>0.66538461538461546</v>
      </c>
      <c r="K48" s="129">
        <f t="shared" si="2"/>
        <v>0.6711538461538461</v>
      </c>
      <c r="L48" s="129">
        <f t="shared" si="2"/>
        <v>0.68653846153846154</v>
      </c>
      <c r="M48" s="129">
        <f t="shared" si="2"/>
        <v>0.77307692307692311</v>
      </c>
      <c r="N48" s="129">
        <f t="shared" si="3"/>
        <v>0.91346153846153844</v>
      </c>
      <c r="O48" s="129">
        <f t="shared" si="3"/>
        <v>0.9673076923076922</v>
      </c>
      <c r="P48" s="129">
        <f t="shared" si="3"/>
        <v>0.99038461538461542</v>
      </c>
      <c r="Q48" s="129">
        <f t="shared" si="3"/>
        <v>0.96923076923076923</v>
      </c>
      <c r="R48" s="129">
        <f t="shared" si="3"/>
        <v>0.95769230769230762</v>
      </c>
      <c r="S48" s="129">
        <f t="shared" si="3"/>
        <v>1.0961538461538463</v>
      </c>
      <c r="T48" s="129">
        <f t="shared" si="3"/>
        <v>1.0673076923076923</v>
      </c>
      <c r="U48" s="129">
        <f t="shared" si="3"/>
        <v>1.4134615384615385</v>
      </c>
      <c r="V48" s="129">
        <f t="shared" si="3"/>
        <v>1.6673076923076924</v>
      </c>
      <c r="W48" s="129">
        <f t="shared" si="3"/>
        <v>1.6038461538461539</v>
      </c>
    </row>
    <row r="49" spans="2:23" x14ac:dyDescent="0.15">
      <c r="B49" s="121">
        <v>122</v>
      </c>
      <c r="C49" s="121" t="s">
        <v>269</v>
      </c>
      <c r="D49" s="129"/>
      <c r="E49" s="129">
        <f t="shared" si="2"/>
        <v>0.3807692307692308</v>
      </c>
      <c r="F49" s="129">
        <f t="shared" si="2"/>
        <v>0.46346153846153848</v>
      </c>
      <c r="G49" s="129">
        <f t="shared" si="2"/>
        <v>0.47307692307692312</v>
      </c>
      <c r="H49" s="129">
        <f t="shared" si="2"/>
        <v>0.52884615384615385</v>
      </c>
      <c r="I49" s="129">
        <f t="shared" si="2"/>
        <v>0.57692307692307687</v>
      </c>
      <c r="J49" s="129">
        <f t="shared" si="2"/>
        <v>0.66538461538461546</v>
      </c>
      <c r="K49" s="129">
        <f t="shared" si="2"/>
        <v>0.6711538461538461</v>
      </c>
      <c r="L49" s="129">
        <f t="shared" si="2"/>
        <v>0.68653846153846154</v>
      </c>
      <c r="M49" s="129">
        <f t="shared" si="2"/>
        <v>0.77307692307692311</v>
      </c>
      <c r="N49" s="129">
        <f t="shared" si="3"/>
        <v>0.91346153846153844</v>
      </c>
      <c r="O49" s="129">
        <f t="shared" si="3"/>
        <v>0.9673076923076922</v>
      </c>
      <c r="P49" s="129">
        <f t="shared" si="3"/>
        <v>0.99038461538461542</v>
      </c>
      <c r="Q49" s="129">
        <f t="shared" si="3"/>
        <v>0.96923076923076923</v>
      </c>
      <c r="R49" s="129">
        <f t="shared" si="3"/>
        <v>0.95769230769230762</v>
      </c>
      <c r="S49" s="129">
        <f t="shared" si="3"/>
        <v>1.0961538461538463</v>
      </c>
      <c r="T49" s="129">
        <f t="shared" si="3"/>
        <v>1.0673076923076923</v>
      </c>
      <c r="U49" s="129">
        <f t="shared" si="3"/>
        <v>1.4134615384615385</v>
      </c>
      <c r="V49" s="129">
        <f t="shared" si="3"/>
        <v>1.6673076923076924</v>
      </c>
      <c r="W49" s="129">
        <f t="shared" si="3"/>
        <v>1.6038461538461539</v>
      </c>
    </row>
    <row r="50" spans="2:23" x14ac:dyDescent="0.15">
      <c r="B50" s="121">
        <v>123</v>
      </c>
      <c r="C50" s="121" t="s">
        <v>269</v>
      </c>
      <c r="D50" s="129"/>
      <c r="E50" s="129">
        <f t="shared" si="2"/>
        <v>0.3807692307692308</v>
      </c>
      <c r="F50" s="129">
        <f t="shared" si="2"/>
        <v>0.46346153846153848</v>
      </c>
      <c r="G50" s="129">
        <f t="shared" si="2"/>
        <v>0.47307692307692312</v>
      </c>
      <c r="H50" s="129">
        <f t="shared" si="2"/>
        <v>0.52884615384615385</v>
      </c>
      <c r="I50" s="129">
        <f t="shared" si="2"/>
        <v>0.57692307692307687</v>
      </c>
      <c r="J50" s="129">
        <f t="shared" si="2"/>
        <v>0.66538461538461546</v>
      </c>
      <c r="K50" s="129">
        <f t="shared" si="2"/>
        <v>0.6711538461538461</v>
      </c>
      <c r="L50" s="129">
        <f t="shared" si="2"/>
        <v>0.68653846153846154</v>
      </c>
      <c r="M50" s="129">
        <f t="shared" si="2"/>
        <v>0.77307692307692311</v>
      </c>
      <c r="N50" s="129">
        <f t="shared" si="3"/>
        <v>0.91346153846153844</v>
      </c>
      <c r="O50" s="129">
        <f t="shared" si="3"/>
        <v>0.9673076923076922</v>
      </c>
      <c r="P50" s="129">
        <f t="shared" si="3"/>
        <v>0.99038461538461542</v>
      </c>
      <c r="Q50" s="129">
        <f t="shared" si="3"/>
        <v>0.96923076923076923</v>
      </c>
      <c r="R50" s="129">
        <f t="shared" si="3"/>
        <v>0.95769230769230762</v>
      </c>
      <c r="S50" s="129">
        <f t="shared" si="3"/>
        <v>1.0961538461538463</v>
      </c>
      <c r="T50" s="129">
        <f t="shared" si="3"/>
        <v>1.0673076923076923</v>
      </c>
      <c r="U50" s="129">
        <f t="shared" si="3"/>
        <v>1.4134615384615385</v>
      </c>
      <c r="V50" s="129">
        <f t="shared" si="3"/>
        <v>1.6673076923076924</v>
      </c>
      <c r="W50" s="129">
        <f t="shared" si="3"/>
        <v>1.6038461538461539</v>
      </c>
    </row>
    <row r="51" spans="2:23" x14ac:dyDescent="0.15">
      <c r="B51" s="148">
        <v>211</v>
      </c>
      <c r="C51" s="149" t="s">
        <v>264</v>
      </c>
      <c r="D51" s="150"/>
      <c r="E51" s="150">
        <v>0.27669347010252815</v>
      </c>
      <c r="F51" s="150">
        <v>0.33607398435682823</v>
      </c>
      <c r="G51" s="150">
        <v>0.34473964789004446</v>
      </c>
      <c r="H51" s="150">
        <v>0.39734261748233912</v>
      </c>
      <c r="I51" s="150">
        <v>0.44465441869705635</v>
      </c>
      <c r="J51" s="150">
        <v>0.52814336197840883</v>
      </c>
      <c r="K51" s="150">
        <v>0.54470234644959281</v>
      </c>
      <c r="L51" s="150">
        <v>0.57358047010772439</v>
      </c>
      <c r="M51" s="150">
        <v>0.66826762666436124</v>
      </c>
      <c r="N51" s="150">
        <v>0.79739307376084723</v>
      </c>
      <c r="O51" s="150">
        <v>0.83376294643754778</v>
      </c>
      <c r="P51" s="150">
        <v>0.87013281911424822</v>
      </c>
      <c r="Q51" s="150">
        <v>0.84986970169780673</v>
      </c>
      <c r="R51" s="150">
        <v>0.82960658428136513</v>
      </c>
      <c r="S51" s="150">
        <v>0.95939564021345403</v>
      </c>
      <c r="T51" s="150">
        <v>0.9306398872099958</v>
      </c>
      <c r="U51" s="150">
        <v>1.1220369186676755</v>
      </c>
      <c r="V51" s="150">
        <v>1.2476290677547102</v>
      </c>
      <c r="W51" s="150">
        <v>1.2871831948923349</v>
      </c>
    </row>
    <row r="52" spans="2:23" x14ac:dyDescent="0.15">
      <c r="B52" s="148">
        <v>212</v>
      </c>
      <c r="C52" s="149" t="s">
        <v>265</v>
      </c>
      <c r="D52" s="150"/>
      <c r="E52" s="150">
        <v>0.23647192478452253</v>
      </c>
      <c r="F52" s="150">
        <v>0.28053976615034548</v>
      </c>
      <c r="G52" s="150">
        <v>0.30529255317725712</v>
      </c>
      <c r="H52" s="150">
        <v>0.34583698747979175</v>
      </c>
      <c r="I52" s="150">
        <v>0.38769555416878887</v>
      </c>
      <c r="J52" s="150">
        <v>0.43590504323891921</v>
      </c>
      <c r="K52" s="150">
        <v>0.45712245780350541</v>
      </c>
      <c r="L52" s="150">
        <v>0.47866969153372324</v>
      </c>
      <c r="M52" s="150">
        <v>0.55357463740542057</v>
      </c>
      <c r="N52" s="150">
        <v>0.62972410672710388</v>
      </c>
      <c r="O52" s="150">
        <v>0.64723094048207241</v>
      </c>
      <c r="P52" s="150">
        <v>0.66473777423704106</v>
      </c>
      <c r="Q52" s="150">
        <v>0.65516759882362985</v>
      </c>
      <c r="R52" s="150">
        <v>0.64559742341021864</v>
      </c>
      <c r="S52" s="150">
        <v>0.74088927848659181</v>
      </c>
      <c r="T52" s="150">
        <v>0.77596451008874179</v>
      </c>
      <c r="U52" s="150">
        <v>0.86282927646691898</v>
      </c>
      <c r="V52" s="150">
        <v>0.91718103470721735</v>
      </c>
      <c r="W52" s="150">
        <v>0.95558968994019755</v>
      </c>
    </row>
    <row r="53" spans="2:23" x14ac:dyDescent="0.15">
      <c r="B53" s="148">
        <v>213</v>
      </c>
      <c r="C53" s="149" t="s">
        <v>266</v>
      </c>
      <c r="D53" s="150"/>
      <c r="E53" s="150">
        <v>0.21660356868899883</v>
      </c>
      <c r="F53" s="150">
        <v>0.25300735089239912</v>
      </c>
      <c r="G53" s="150">
        <v>0.27644215725498372</v>
      </c>
      <c r="H53" s="150">
        <v>0.30927366344083018</v>
      </c>
      <c r="I53" s="150">
        <v>0.3178578124524607</v>
      </c>
      <c r="J53" s="150">
        <v>0.3779560633762441</v>
      </c>
      <c r="K53" s="150">
        <v>0.40073616120686029</v>
      </c>
      <c r="L53" s="150">
        <v>0.41703213331311645</v>
      </c>
      <c r="M53" s="150">
        <v>0.46795836446412303</v>
      </c>
      <c r="N53" s="150">
        <v>0.51708129737102193</v>
      </c>
      <c r="O53" s="150">
        <v>0.52828027404131284</v>
      </c>
      <c r="P53" s="150">
        <v>0.53947925071160374</v>
      </c>
      <c r="Q53" s="150">
        <v>0.53911473114482389</v>
      </c>
      <c r="R53" s="150">
        <v>0.53875021157804404</v>
      </c>
      <c r="S53" s="150">
        <v>0.6387754253943756</v>
      </c>
      <c r="T53" s="150">
        <v>0.64154515781022659</v>
      </c>
      <c r="U53" s="150">
        <v>0.69483281033346889</v>
      </c>
      <c r="V53" s="150">
        <v>0.73691506159927567</v>
      </c>
      <c r="W53" s="150">
        <v>0.73746607395140396</v>
      </c>
    </row>
    <row r="54" spans="2:23" x14ac:dyDescent="0.15">
      <c r="B54" s="148">
        <v>221</v>
      </c>
      <c r="C54" s="149" t="s">
        <v>267</v>
      </c>
      <c r="D54" s="150"/>
      <c r="E54" s="150">
        <v>0.1963896111845444</v>
      </c>
      <c r="F54" s="150">
        <v>0.21512812223855471</v>
      </c>
      <c r="G54" s="150">
        <v>0.2343230181657168</v>
      </c>
      <c r="H54" s="150">
        <v>0.28547404028518941</v>
      </c>
      <c r="I54" s="150">
        <v>0.27257088262339041</v>
      </c>
      <c r="J54" s="150">
        <v>0.32996281967022989</v>
      </c>
      <c r="K54" s="150">
        <v>0.38275424116881268</v>
      </c>
      <c r="L54" s="150">
        <v>0.37971432652762532</v>
      </c>
      <c r="M54" s="150">
        <v>0.36537667459427914</v>
      </c>
      <c r="N54" s="150">
        <v>0.42662110037078782</v>
      </c>
      <c r="O54" s="150">
        <v>0.44598516718332604</v>
      </c>
      <c r="P54" s="150">
        <v>0.46534923399586425</v>
      </c>
      <c r="Q54" s="150">
        <v>0.47068442657527187</v>
      </c>
      <c r="R54" s="150">
        <v>0.48288517428844813</v>
      </c>
      <c r="S54" s="150">
        <v>0.50399801056518811</v>
      </c>
      <c r="T54" s="150">
        <v>0.52184865928918456</v>
      </c>
      <c r="U54" s="150">
        <v>0.53731159455510435</v>
      </c>
      <c r="V54" s="150">
        <v>0.55095087008411359</v>
      </c>
      <c r="W54" s="150">
        <v>0.56315161779728984</v>
      </c>
    </row>
    <row r="55" spans="2:23" x14ac:dyDescent="0.15">
      <c r="B55" s="148">
        <v>222</v>
      </c>
      <c r="C55" s="149" t="s">
        <v>268</v>
      </c>
      <c r="D55" s="150"/>
      <c r="E55" s="150">
        <v>0.17165262460198538</v>
      </c>
      <c r="F55" s="150">
        <v>0.18128984567638198</v>
      </c>
      <c r="G55" s="150">
        <v>0.19841753209760871</v>
      </c>
      <c r="H55" s="150">
        <v>0.23186481061454017</v>
      </c>
      <c r="I55" s="150">
        <v>0.22489169339325221</v>
      </c>
      <c r="J55" s="150">
        <v>0.26593068673739234</v>
      </c>
      <c r="K55" s="150">
        <v>0.29147615276622285</v>
      </c>
      <c r="L55" s="150">
        <v>0.28741163177017603</v>
      </c>
      <c r="M55" s="150">
        <v>0.28006787805534972</v>
      </c>
      <c r="N55" s="150">
        <v>0.32010464945772799</v>
      </c>
      <c r="O55" s="150">
        <v>0.32455626357045309</v>
      </c>
      <c r="P55" s="150">
        <v>0.32900787768317813</v>
      </c>
      <c r="Q55" s="150">
        <v>0.34249346831519117</v>
      </c>
      <c r="R55" s="150">
        <v>0.34991084861750216</v>
      </c>
      <c r="S55" s="150">
        <v>0.36274628621579658</v>
      </c>
      <c r="T55" s="150">
        <v>0.37359849407563556</v>
      </c>
      <c r="U55" s="150">
        <v>0.38299910411640192</v>
      </c>
      <c r="V55" s="150">
        <v>0.39129102982661135</v>
      </c>
      <c r="W55" s="150">
        <v>0.39870841012892227</v>
      </c>
    </row>
    <row r="56" spans="2:23" x14ac:dyDescent="0.15">
      <c r="B56" s="148">
        <v>223</v>
      </c>
      <c r="C56" s="149" t="s">
        <v>280</v>
      </c>
      <c r="D56" s="150"/>
      <c r="E56" s="150">
        <v>0.15006105419429713</v>
      </c>
      <c r="F56" s="150">
        <v>0.15986689079137434</v>
      </c>
      <c r="G56" s="150">
        <v>0.17564075042651078</v>
      </c>
      <c r="H56" s="150">
        <v>0.20059767215309668</v>
      </c>
      <c r="I56" s="150">
        <v>0.19561967201044714</v>
      </c>
      <c r="J56" s="150">
        <v>0.2224996970075673</v>
      </c>
      <c r="K56" s="150">
        <v>0.23709414541917431</v>
      </c>
      <c r="L56" s="150">
        <v>0.23450082235552314</v>
      </c>
      <c r="M56" s="150">
        <v>0.22671102990299616</v>
      </c>
      <c r="N56" s="150">
        <v>0.25700622545976187</v>
      </c>
      <c r="O56" s="150">
        <v>0.2607346101328597</v>
      </c>
      <c r="P56" s="150">
        <v>0.26446722658537403</v>
      </c>
      <c r="Q56" s="150">
        <v>0.25520569962757572</v>
      </c>
      <c r="R56" s="150">
        <v>0.26034729279167762</v>
      </c>
      <c r="S56" s="150">
        <v>0.26924458476322261</v>
      </c>
      <c r="T56" s="150">
        <v>0.27676713793879282</v>
      </c>
      <c r="U56" s="150">
        <v>0.28328346989886954</v>
      </c>
      <c r="V56" s="150">
        <v>0.28903128203890105</v>
      </c>
      <c r="W56" s="150">
        <v>0.29417287520300295</v>
      </c>
    </row>
    <row r="57" spans="2:23" x14ac:dyDescent="0.15">
      <c r="B57" s="121">
        <v>11</v>
      </c>
      <c r="C57" s="121" t="s">
        <v>269</v>
      </c>
      <c r="D57" s="129">
        <f>D$33</f>
        <v>0.4826923076923077</v>
      </c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</row>
    <row r="58" spans="2:23" x14ac:dyDescent="0.15">
      <c r="B58" s="121">
        <v>12</v>
      </c>
      <c r="C58" s="121" t="s">
        <v>269</v>
      </c>
      <c r="D58" s="129">
        <f t="shared" ref="D58:D62" si="4">D$33</f>
        <v>0.4826923076923077</v>
      </c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</row>
    <row r="59" spans="2:23" x14ac:dyDescent="0.15">
      <c r="B59" s="121">
        <v>13</v>
      </c>
      <c r="C59" s="121" t="s">
        <v>269</v>
      </c>
      <c r="D59" s="129">
        <f t="shared" si="4"/>
        <v>0.4826923076923077</v>
      </c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</row>
    <row r="60" spans="2:23" x14ac:dyDescent="0.15">
      <c r="B60" s="121">
        <v>14</v>
      </c>
      <c r="C60" s="121" t="s">
        <v>269</v>
      </c>
      <c r="D60" s="129">
        <f t="shared" si="4"/>
        <v>0.4826923076923077</v>
      </c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</row>
    <row r="61" spans="2:23" x14ac:dyDescent="0.15">
      <c r="B61" s="121">
        <v>15</v>
      </c>
      <c r="C61" s="121" t="s">
        <v>269</v>
      </c>
      <c r="D61" s="129">
        <f t="shared" si="4"/>
        <v>0.4826923076923077</v>
      </c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</row>
    <row r="62" spans="2:23" x14ac:dyDescent="0.15">
      <c r="B62" s="121">
        <v>16</v>
      </c>
      <c r="C62" s="121" t="s">
        <v>269</v>
      </c>
      <c r="D62" s="129">
        <f t="shared" si="4"/>
        <v>0.4826923076923077</v>
      </c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</row>
    <row r="63" spans="2:23" x14ac:dyDescent="0.15">
      <c r="B63" s="148">
        <v>21</v>
      </c>
      <c r="C63" s="149" t="s">
        <v>291</v>
      </c>
      <c r="D63" s="150">
        <v>0.14092855081967742</v>
      </c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</row>
    <row r="64" spans="2:23" x14ac:dyDescent="0.15">
      <c r="B64" s="148">
        <v>22</v>
      </c>
      <c r="C64" s="149" t="s">
        <v>292</v>
      </c>
      <c r="D64" s="150">
        <v>0.16599263456225721</v>
      </c>
      <c r="E64" s="150"/>
      <c r="F64" s="150"/>
      <c r="G64" s="150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</row>
    <row r="65" spans="2:23" x14ac:dyDescent="0.15">
      <c r="B65" s="148">
        <v>23</v>
      </c>
      <c r="C65" s="149" t="s">
        <v>293</v>
      </c>
      <c r="D65" s="150">
        <v>0.17500531653686163</v>
      </c>
      <c r="E65" s="150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</row>
    <row r="66" spans="2:23" x14ac:dyDescent="0.15">
      <c r="B66" s="148">
        <v>24</v>
      </c>
      <c r="C66" s="149" t="s">
        <v>294</v>
      </c>
      <c r="D66" s="150">
        <v>0.13522010622391101</v>
      </c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</row>
    <row r="67" spans="2:23" x14ac:dyDescent="0.15">
      <c r="B67" s="148">
        <v>25</v>
      </c>
      <c r="C67" s="149" t="s">
        <v>295</v>
      </c>
      <c r="D67" s="150">
        <v>0.15296308683185755</v>
      </c>
      <c r="E67" s="150"/>
      <c r="F67" s="150"/>
      <c r="G67" s="150"/>
      <c r="H67" s="150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</row>
    <row r="68" spans="2:23" x14ac:dyDescent="0.15">
      <c r="B68" s="148">
        <v>26</v>
      </c>
      <c r="C68" s="149" t="s">
        <v>296</v>
      </c>
      <c r="D68" s="150">
        <v>0.18026093262754814</v>
      </c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0"/>
    </row>
    <row r="70" spans="2:23" x14ac:dyDescent="0.15">
      <c r="B70" s="227"/>
      <c r="C70" s="227" t="s">
        <v>171</v>
      </c>
      <c r="D70" s="252">
        <f>D33</f>
        <v>0.4826923076923077</v>
      </c>
      <c r="E70" s="252">
        <f>(1-$H$40)*E$33</f>
        <v>0.3807692307692308</v>
      </c>
      <c r="F70" s="252">
        <f t="shared" ref="F70:W70" si="5">(1-$H$40)*F$33</f>
        <v>0.46346153846153848</v>
      </c>
      <c r="G70" s="252">
        <f t="shared" si="5"/>
        <v>0.47307692307692312</v>
      </c>
      <c r="H70" s="252">
        <f t="shared" si="5"/>
        <v>0.52884615384615385</v>
      </c>
      <c r="I70" s="252">
        <f t="shared" si="5"/>
        <v>0.57692307692307687</v>
      </c>
      <c r="J70" s="252">
        <f t="shared" si="5"/>
        <v>0.66538461538461546</v>
      </c>
      <c r="K70" s="252">
        <f t="shared" si="5"/>
        <v>0.6711538461538461</v>
      </c>
      <c r="L70" s="252">
        <f t="shared" si="5"/>
        <v>0.68653846153846154</v>
      </c>
      <c r="M70" s="252">
        <f t="shared" si="5"/>
        <v>0.77307692307692311</v>
      </c>
      <c r="N70" s="252">
        <f t="shared" si="5"/>
        <v>0.91346153846153844</v>
      </c>
      <c r="O70" s="252">
        <f t="shared" si="5"/>
        <v>0.9673076923076922</v>
      </c>
      <c r="P70" s="252">
        <f t="shared" si="5"/>
        <v>0.99038461538461542</v>
      </c>
      <c r="Q70" s="252">
        <f t="shared" si="5"/>
        <v>0.96923076923076923</v>
      </c>
      <c r="R70" s="252">
        <f t="shared" si="5"/>
        <v>0.95769230769230762</v>
      </c>
      <c r="S70" s="252">
        <f t="shared" si="5"/>
        <v>1.0961538461538463</v>
      </c>
      <c r="T70" s="252">
        <f t="shared" si="5"/>
        <v>1.0673076923076923</v>
      </c>
      <c r="U70" s="252">
        <f t="shared" si="5"/>
        <v>1.4134615384615385</v>
      </c>
      <c r="V70" s="252">
        <f t="shared" si="5"/>
        <v>1.6673076923076924</v>
      </c>
      <c r="W70" s="252">
        <f t="shared" si="5"/>
        <v>1.6038461538461539</v>
      </c>
    </row>
    <row r="71" spans="2:23" x14ac:dyDescent="0.15">
      <c r="B71" s="227">
        <f>100*Index3+10*Index4+Index5</f>
        <v>223</v>
      </c>
      <c r="C71" s="227" t="s">
        <v>313</v>
      </c>
      <c r="D71" s="252"/>
      <c r="E71" s="252">
        <f t="shared" ref="E71:W71" si="6">VLOOKUP($B$71,$B$45:$W$56,E43)</f>
        <v>0.15006105419429713</v>
      </c>
      <c r="F71" s="252">
        <f t="shared" si="6"/>
        <v>0.15986689079137434</v>
      </c>
      <c r="G71" s="252">
        <f t="shared" si="6"/>
        <v>0.17564075042651078</v>
      </c>
      <c r="H71" s="252">
        <f t="shared" si="6"/>
        <v>0.20059767215309668</v>
      </c>
      <c r="I71" s="252">
        <f t="shared" si="6"/>
        <v>0.19561967201044714</v>
      </c>
      <c r="J71" s="252">
        <f t="shared" si="6"/>
        <v>0.2224996970075673</v>
      </c>
      <c r="K71" s="252">
        <f t="shared" si="6"/>
        <v>0.23709414541917431</v>
      </c>
      <c r="L71" s="252">
        <f t="shared" si="6"/>
        <v>0.23450082235552314</v>
      </c>
      <c r="M71" s="252">
        <f t="shared" si="6"/>
        <v>0.22671102990299616</v>
      </c>
      <c r="N71" s="252">
        <f t="shared" si="6"/>
        <v>0.25700622545976187</v>
      </c>
      <c r="O71" s="252">
        <f t="shared" si="6"/>
        <v>0.2607346101328597</v>
      </c>
      <c r="P71" s="252">
        <f t="shared" si="6"/>
        <v>0.26446722658537403</v>
      </c>
      <c r="Q71" s="252">
        <f t="shared" si="6"/>
        <v>0.25520569962757572</v>
      </c>
      <c r="R71" s="252">
        <f t="shared" si="6"/>
        <v>0.26034729279167762</v>
      </c>
      <c r="S71" s="252">
        <f t="shared" si="6"/>
        <v>0.26924458476322261</v>
      </c>
      <c r="T71" s="252">
        <f t="shared" si="6"/>
        <v>0.27676713793879282</v>
      </c>
      <c r="U71" s="252">
        <f t="shared" si="6"/>
        <v>0.28328346989886954</v>
      </c>
      <c r="V71" s="252">
        <f t="shared" si="6"/>
        <v>0.28903128203890105</v>
      </c>
      <c r="W71" s="252">
        <f t="shared" si="6"/>
        <v>0.29417287520300295</v>
      </c>
    </row>
    <row r="72" spans="2:23" x14ac:dyDescent="0.15">
      <c r="B72" s="227">
        <f>MAX(10*Index7 + Index8,21)</f>
        <v>25</v>
      </c>
      <c r="C72" s="227" t="s">
        <v>314</v>
      </c>
      <c r="D72" s="252">
        <f>VLOOKUP($B$72,$B$57:$W$68,D43)</f>
        <v>0.15296308683185755</v>
      </c>
      <c r="E72" s="252"/>
      <c r="F72" s="252"/>
      <c r="G72" s="252"/>
      <c r="H72" s="252"/>
      <c r="I72" s="252"/>
      <c r="J72" s="252"/>
      <c r="K72" s="252"/>
      <c r="L72" s="252"/>
      <c r="M72" s="252"/>
      <c r="N72" s="252"/>
      <c r="O72" s="252"/>
      <c r="P72" s="252"/>
      <c r="Q72" s="252"/>
      <c r="R72" s="252"/>
      <c r="S72" s="252"/>
      <c r="T72" s="252"/>
      <c r="U72" s="252"/>
      <c r="V72" s="252"/>
      <c r="W72" s="252"/>
    </row>
    <row r="74" spans="2:23" x14ac:dyDescent="0.15">
      <c r="B74" t="s">
        <v>310</v>
      </c>
    </row>
    <row r="75" spans="2:23" x14ac:dyDescent="0.15">
      <c r="B75" t="s">
        <v>311</v>
      </c>
    </row>
    <row r="76" spans="2:23" x14ac:dyDescent="0.15">
      <c r="B76" s="144"/>
    </row>
    <row r="77" spans="2:23" x14ac:dyDescent="0.15">
      <c r="B77" t="s">
        <v>304</v>
      </c>
    </row>
    <row r="79" spans="2:23" x14ac:dyDescent="0.15">
      <c r="B79" s="251" t="s">
        <v>261</v>
      </c>
    </row>
    <row r="80" spans="2:23" x14ac:dyDescent="0.15">
      <c r="B80">
        <v>1</v>
      </c>
      <c r="C80" t="s">
        <v>171</v>
      </c>
    </row>
    <row r="81" spans="2:6" x14ac:dyDescent="0.15">
      <c r="B81">
        <v>2</v>
      </c>
      <c r="C81" t="s">
        <v>172</v>
      </c>
    </row>
    <row r="82" spans="2:6" x14ac:dyDescent="0.15">
      <c r="B82">
        <v>2</v>
      </c>
      <c r="C82" t="str">
        <f>VLOOKUP(Index3,B80:C81,2)</f>
        <v>Rør-udskiftning</v>
      </c>
    </row>
    <row r="84" spans="2:6" x14ac:dyDescent="0.15">
      <c r="B84" s="251" t="s">
        <v>262</v>
      </c>
      <c r="D84" t="s">
        <v>220</v>
      </c>
      <c r="E84" t="s">
        <v>221</v>
      </c>
    </row>
    <row r="85" spans="2:6" x14ac:dyDescent="0.15">
      <c r="B85">
        <v>1</v>
      </c>
      <c r="C85" t="str">
        <f>IF(Index3=1,E85,D85)</f>
        <v>Enkeltrør</v>
      </c>
      <c r="D85" t="s">
        <v>251</v>
      </c>
      <c r="E85" t="s">
        <v>305</v>
      </c>
    </row>
    <row r="86" spans="2:6" x14ac:dyDescent="0.15">
      <c r="B86">
        <v>2</v>
      </c>
      <c r="C86" t="str">
        <f>IF(Index3=1,E86,D86)</f>
        <v>Twinrør</v>
      </c>
      <c r="D86" t="s">
        <v>167</v>
      </c>
      <c r="E86" t="s">
        <v>305</v>
      </c>
    </row>
    <row r="87" spans="2:6" x14ac:dyDescent="0.15">
      <c r="B87">
        <v>2</v>
      </c>
      <c r="C87" t="str">
        <f>VLOOKUP(Index4,B85:C86,2)</f>
        <v>Twinrør</v>
      </c>
    </row>
    <row r="89" spans="2:6" x14ac:dyDescent="0.15">
      <c r="B89" s="251" t="s">
        <v>263</v>
      </c>
      <c r="D89" t="s">
        <v>218</v>
      </c>
      <c r="E89" t="s">
        <v>219</v>
      </c>
      <c r="F89" t="s">
        <v>221</v>
      </c>
    </row>
    <row r="90" spans="2:6" x14ac:dyDescent="0.15">
      <c r="B90">
        <v>1</v>
      </c>
      <c r="C90" t="str">
        <f>IF(Index3=1,F90,IF(Index4=1,D90,E90))</f>
        <v>Serie 1</v>
      </c>
      <c r="D90" t="s">
        <v>244</v>
      </c>
      <c r="E90" t="s">
        <v>244</v>
      </c>
      <c r="F90" t="s">
        <v>305</v>
      </c>
    </row>
    <row r="91" spans="2:6" x14ac:dyDescent="0.15">
      <c r="B91">
        <v>2</v>
      </c>
      <c r="C91" t="str">
        <f>IF(Index3=1,F91,IF(Index4=1,D91,E91))</f>
        <v>Serie 2</v>
      </c>
      <c r="D91" t="s">
        <v>245</v>
      </c>
      <c r="E91" t="s">
        <v>245</v>
      </c>
      <c r="F91" t="s">
        <v>305</v>
      </c>
    </row>
    <row r="92" spans="2:6" x14ac:dyDescent="0.15">
      <c r="B92">
        <v>3</v>
      </c>
      <c r="C92" t="str">
        <f>IF(Index3=1,F92,IF(Index4=1,D92,E92))</f>
        <v>Serie 3</v>
      </c>
      <c r="D92" t="s">
        <v>250</v>
      </c>
      <c r="E92" t="s">
        <v>250</v>
      </c>
      <c r="F92" t="s">
        <v>305</v>
      </c>
    </row>
    <row r="93" spans="2:6" x14ac:dyDescent="0.15">
      <c r="B93">
        <v>3</v>
      </c>
      <c r="C93" t="str">
        <f>VLOOKUP(Index5,B90:C92,2)</f>
        <v>Serie 3</v>
      </c>
      <c r="D93" s="145"/>
    </row>
    <row r="94" spans="2:6" x14ac:dyDescent="0.15">
      <c r="B94" s="144"/>
      <c r="C94" s="144"/>
      <c r="D94" s="145"/>
    </row>
    <row r="95" spans="2:6" x14ac:dyDescent="0.15">
      <c r="B95" s="251" t="s">
        <v>271</v>
      </c>
      <c r="C95" s="144"/>
      <c r="D95" s="145"/>
    </row>
    <row r="96" spans="2:6" x14ac:dyDescent="0.15">
      <c r="B96">
        <v>1</v>
      </c>
      <c r="C96" t="s">
        <v>272</v>
      </c>
      <c r="D96" s="145"/>
    </row>
    <row r="97" spans="2:7" x14ac:dyDescent="0.15">
      <c r="B97">
        <v>2</v>
      </c>
      <c r="C97" t="s">
        <v>171</v>
      </c>
      <c r="D97" s="145"/>
      <c r="F97" t="s">
        <v>330</v>
      </c>
    </row>
    <row r="98" spans="2:7" x14ac:dyDescent="0.15">
      <c r="B98">
        <v>1</v>
      </c>
      <c r="C98" t="str">
        <f>VLOOKUP(Index6,B96:C97,2)</f>
        <v>Ingen indgreb</v>
      </c>
      <c r="D98" s="145"/>
      <c r="F98">
        <f>IF(AND(Index6=2,Input!D26&gt;0),1,0)</f>
        <v>0</v>
      </c>
      <c r="G98" t="str">
        <f>IF(Index6=2,"  Kun hoved- og/eller gadenet mufferenoveres i alternativet","")</f>
        <v/>
      </c>
    </row>
    <row r="100" spans="2:7" x14ac:dyDescent="0.15">
      <c r="B100" t="s">
        <v>136</v>
      </c>
    </row>
    <row r="102" spans="2:7" x14ac:dyDescent="0.15">
      <c r="B102" s="251" t="s">
        <v>306</v>
      </c>
    </row>
    <row r="103" spans="2:7" x14ac:dyDescent="0.15">
      <c r="B103">
        <v>1</v>
      </c>
      <c r="C103" t="s">
        <v>272</v>
      </c>
    </row>
    <row r="104" spans="2:7" x14ac:dyDescent="0.15">
      <c r="B104">
        <v>2</v>
      </c>
      <c r="C104" t="s">
        <v>172</v>
      </c>
    </row>
    <row r="105" spans="2:7" x14ac:dyDescent="0.15">
      <c r="B105">
        <v>2</v>
      </c>
      <c r="C105" t="str">
        <f>VLOOKUP(Index7,B103:C104,2)</f>
        <v>Rør-udskiftning</v>
      </c>
    </row>
    <row r="107" spans="2:7" x14ac:dyDescent="0.15">
      <c r="B107" s="251" t="s">
        <v>309</v>
      </c>
    </row>
    <row r="108" spans="2:7" x14ac:dyDescent="0.15">
      <c r="B108">
        <v>1</v>
      </c>
      <c r="C108" t="str">
        <f t="shared" ref="C108:C113" si="7">IF(Index7=1,E108,D108)</f>
        <v>Twin AluPex 16 Serie 2</v>
      </c>
      <c r="D108" t="s">
        <v>440</v>
      </c>
      <c r="E108" t="s">
        <v>305</v>
      </c>
    </row>
    <row r="109" spans="2:7" x14ac:dyDescent="0.15">
      <c r="B109">
        <v>2</v>
      </c>
      <c r="C109" t="str">
        <f t="shared" si="7"/>
        <v>Twin AluPex 20 Serie 2</v>
      </c>
      <c r="D109" t="s">
        <v>441</v>
      </c>
      <c r="E109" t="s">
        <v>305</v>
      </c>
    </row>
    <row r="110" spans="2:7" x14ac:dyDescent="0.15">
      <c r="B110">
        <v>3</v>
      </c>
      <c r="C110" t="str">
        <f t="shared" si="7"/>
        <v>Twin AluPex 25 Serie 2</v>
      </c>
      <c r="D110" t="s">
        <v>442</v>
      </c>
      <c r="E110" t="s">
        <v>305</v>
      </c>
    </row>
    <row r="111" spans="2:7" x14ac:dyDescent="0.15">
      <c r="B111">
        <v>4</v>
      </c>
      <c r="C111" t="str">
        <f t="shared" si="7"/>
        <v>Twin CuFlex 15 Serie 2</v>
      </c>
      <c r="D111" t="s">
        <v>443</v>
      </c>
      <c r="E111" t="s">
        <v>305</v>
      </c>
    </row>
    <row r="112" spans="2:7" x14ac:dyDescent="0.15">
      <c r="B112">
        <v>5</v>
      </c>
      <c r="C112" t="str">
        <f t="shared" si="7"/>
        <v>Twin CuFlex 18 Serie 2</v>
      </c>
      <c r="D112" t="s">
        <v>444</v>
      </c>
      <c r="E112" t="s">
        <v>305</v>
      </c>
    </row>
    <row r="113" spans="2:5" x14ac:dyDescent="0.15">
      <c r="B113">
        <v>6</v>
      </c>
      <c r="C113" t="str">
        <f t="shared" si="7"/>
        <v>Twin CuFlex 22 Serie 2</v>
      </c>
      <c r="D113" t="s">
        <v>445</v>
      </c>
      <c r="E113" t="s">
        <v>305</v>
      </c>
    </row>
    <row r="114" spans="2:5" x14ac:dyDescent="0.15">
      <c r="B114">
        <v>5</v>
      </c>
      <c r="C114" t="str">
        <f>VLOOKUP(Index8,B108:C113,2)</f>
        <v>Twin CuFlex 18 Serie 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U285"/>
  <sheetViews>
    <sheetView workbookViewId="0"/>
  </sheetViews>
  <sheetFormatPr defaultRowHeight="11.25" x14ac:dyDescent="0.15"/>
  <cols>
    <col min="1" max="1" width="1.75" customWidth="1"/>
    <col min="2" max="2" width="10.625" customWidth="1"/>
    <col min="3" max="26" width="8" customWidth="1"/>
    <col min="27" max="27" width="6.75" customWidth="1"/>
    <col min="28" max="28" width="2.25" customWidth="1"/>
    <col min="29" max="16384" width="9" style="157"/>
  </cols>
  <sheetData>
    <row r="1" spans="1:73" x14ac:dyDescent="0.15">
      <c r="A1" s="1"/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3"/>
    </row>
    <row r="2" spans="1:73" ht="12.75" x14ac:dyDescent="0.2">
      <c r="A2" s="1"/>
      <c r="B2" s="4" t="s">
        <v>1</v>
      </c>
      <c r="C2" s="5"/>
      <c r="D2" s="5" t="b">
        <f>Index7=1</f>
        <v>0</v>
      </c>
      <c r="E2" s="6" t="b">
        <f>Index6=2</f>
        <v>0</v>
      </c>
      <c r="F2" s="7"/>
      <c r="G2" s="301"/>
      <c r="H2" s="181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182"/>
      <c r="AA2" s="1"/>
      <c r="AB2" s="3"/>
    </row>
    <row r="3" spans="1:73" ht="12.75" x14ac:dyDescent="0.2">
      <c r="A3" s="1"/>
      <c r="B3" s="9" t="s">
        <v>177</v>
      </c>
      <c r="C3" s="10"/>
      <c r="D3" s="10" t="b">
        <f>Index3=1</f>
        <v>0</v>
      </c>
      <c r="E3" s="11" t="b">
        <f>Index6=2</f>
        <v>0</v>
      </c>
      <c r="F3" s="174"/>
      <c r="G3" s="302"/>
      <c r="H3" s="183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2"/>
      <c r="AA3" s="1"/>
      <c r="AB3" s="3"/>
    </row>
    <row r="4" spans="1:73" x14ac:dyDescent="0.15">
      <c r="A4" s="1"/>
      <c r="B4" s="13"/>
      <c r="C4" s="14" t="s">
        <v>2</v>
      </c>
      <c r="D4" s="14" t="s">
        <v>10</v>
      </c>
      <c r="E4" s="14" t="s">
        <v>199</v>
      </c>
      <c r="F4" s="176" t="s">
        <v>11</v>
      </c>
      <c r="G4" s="14" t="s">
        <v>136</v>
      </c>
      <c r="H4" s="184" t="str">
        <f>Input!E25</f>
        <v>DN 20</v>
      </c>
      <c r="I4" s="14" t="str">
        <f>Input!F25</f>
        <v>DN 25</v>
      </c>
      <c r="J4" s="14" t="str">
        <f>Input!G25</f>
        <v>DN 32</v>
      </c>
      <c r="K4" s="14" t="str">
        <f>Input!H25</f>
        <v>DN 40</v>
      </c>
      <c r="L4" s="14" t="str">
        <f>Input!I25</f>
        <v>DN 50</v>
      </c>
      <c r="M4" s="14" t="str">
        <f>Input!J25</f>
        <v>DN 65</v>
      </c>
      <c r="N4" s="14" t="str">
        <f>Input!K25</f>
        <v>DN 80</v>
      </c>
      <c r="O4" s="14" t="str">
        <f>Input!L25</f>
        <v>DN 100</v>
      </c>
      <c r="P4" s="14" t="str">
        <f>Input!M25</f>
        <v>DN 125</v>
      </c>
      <c r="Q4" s="14" t="str">
        <f>Input!N25</f>
        <v>DN 150</v>
      </c>
      <c r="R4" s="14" t="str">
        <f>Input!O25</f>
        <v>DN 175</v>
      </c>
      <c r="S4" s="14" t="str">
        <f>Input!P25</f>
        <v>DN 200</v>
      </c>
      <c r="T4" s="14" t="str">
        <f>Input!Q25</f>
        <v>DN 225</v>
      </c>
      <c r="U4" s="14" t="str">
        <f>Input!R25</f>
        <v>DN 250</v>
      </c>
      <c r="V4" s="14" t="str">
        <f>Input!S25</f>
        <v>DN 300</v>
      </c>
      <c r="W4" s="14" t="str">
        <f>Input!T25</f>
        <v>DN 350</v>
      </c>
      <c r="X4" s="14" t="str">
        <f>Input!U25</f>
        <v>DN 400</v>
      </c>
      <c r="Y4" s="14" t="str">
        <f>Input!V25</f>
        <v>DN 450</v>
      </c>
      <c r="Z4" s="176" t="str">
        <f>Input!W25</f>
        <v>DN 500</v>
      </c>
      <c r="AA4" s="1"/>
      <c r="AB4" s="3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58"/>
      <c r="AT4" s="158"/>
      <c r="AU4" s="158"/>
      <c r="AV4" s="158"/>
      <c r="AW4" s="158"/>
      <c r="AX4" s="158"/>
      <c r="AY4" s="158"/>
      <c r="AZ4" s="158"/>
      <c r="BA4" s="158"/>
      <c r="BB4" s="158"/>
      <c r="BC4" s="158"/>
      <c r="BD4" s="158"/>
      <c r="BE4" s="158"/>
      <c r="BF4" s="158"/>
      <c r="BG4" s="158"/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</row>
    <row r="5" spans="1:73" x14ac:dyDescent="0.15">
      <c r="A5" s="1"/>
      <c r="B5" s="1"/>
      <c r="C5" s="2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3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  <c r="BK5" s="158"/>
      <c r="BL5" s="158"/>
      <c r="BM5" s="158"/>
      <c r="BN5" s="158"/>
      <c r="BO5" s="158"/>
      <c r="BP5" s="158"/>
      <c r="BQ5" s="158"/>
      <c r="BR5" s="158"/>
      <c r="BS5" s="158"/>
      <c r="BT5" s="158"/>
      <c r="BU5" s="158"/>
    </row>
    <row r="6" spans="1:73" x14ac:dyDescent="0.15">
      <c r="A6" s="1"/>
      <c r="B6" s="170" t="s">
        <v>200</v>
      </c>
      <c r="C6" s="171"/>
      <c r="D6" s="171"/>
      <c r="E6" s="172"/>
      <c r="F6" s="168"/>
      <c r="G6" s="168"/>
      <c r="H6" s="172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"/>
      <c r="AB6" s="3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8"/>
      <c r="AW6" s="158"/>
      <c r="AX6" s="158"/>
      <c r="AY6" s="158"/>
      <c r="AZ6" s="158"/>
      <c r="BA6" s="159"/>
      <c r="BB6" s="159"/>
      <c r="BC6" s="159"/>
      <c r="BD6" s="159"/>
      <c r="BE6" s="159"/>
      <c r="BF6" s="158"/>
      <c r="BG6" s="158"/>
      <c r="BH6" s="158"/>
      <c r="BI6" s="158"/>
      <c r="BJ6" s="158"/>
      <c r="BK6" s="158"/>
      <c r="BL6" s="158"/>
      <c r="BM6" s="158"/>
      <c r="BN6" s="158"/>
      <c r="BO6" s="158"/>
      <c r="BP6" s="158"/>
      <c r="BQ6" s="158"/>
      <c r="BR6" s="158"/>
      <c r="BS6" s="158"/>
      <c r="BT6" s="158"/>
      <c r="BU6" s="158"/>
    </row>
    <row r="7" spans="1:73" x14ac:dyDescent="0.15">
      <c r="A7" s="1"/>
      <c r="B7" s="1"/>
      <c r="C7" s="2"/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3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8"/>
      <c r="BN7" s="158"/>
      <c r="BO7" s="158"/>
      <c r="BP7" s="158"/>
      <c r="BQ7" s="158"/>
      <c r="BR7" s="158"/>
      <c r="BS7" s="158"/>
      <c r="BT7" s="158"/>
      <c r="BU7" s="158"/>
    </row>
    <row r="8" spans="1:73" x14ac:dyDescent="0.15">
      <c r="A8" s="1"/>
      <c r="B8" s="1"/>
      <c r="C8" s="2"/>
      <c r="D8" s="2"/>
      <c r="E8" s="180"/>
      <c r="F8" s="156"/>
      <c r="G8" s="15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3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8"/>
      <c r="BI8" s="158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</row>
    <row r="9" spans="1:73" x14ac:dyDescent="0.15">
      <c r="A9" s="1"/>
      <c r="B9" s="1"/>
      <c r="C9" s="2"/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3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8"/>
      <c r="BI9" s="158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</row>
    <row r="10" spans="1:73" x14ac:dyDescent="0.15">
      <c r="A10" s="1"/>
      <c r="B10" s="20" t="s">
        <v>187</v>
      </c>
      <c r="C10" s="156">
        <f>C46</f>
        <v>0</v>
      </c>
      <c r="D10" s="2" t="s">
        <v>99</v>
      </c>
      <c r="E10" s="179"/>
      <c r="F10" s="156">
        <f>SUM(G10:Z10)</f>
        <v>4186.4270080000006</v>
      </c>
      <c r="G10" s="156">
        <f>IF($C10&gt;Input!$D$8,0,G46+G114+G184+G252)</f>
        <v>0</v>
      </c>
      <c r="H10" s="156">
        <f>IF($C10&gt;Input!$D$8,0,H46+H114+H184+H252)</f>
        <v>1799.5237226666668</v>
      </c>
      <c r="I10" s="156">
        <f>IF($C10&gt;Input!$D$8,0,I46+I114+I184+I252)</f>
        <v>2386.9032853333333</v>
      </c>
      <c r="J10" s="156">
        <f>IF($C10&gt;Input!$D$8,0,J46+J114+J184+J252)</f>
        <v>0</v>
      </c>
      <c r="K10" s="156">
        <f>IF($C10&gt;Input!$D$8,0,K46+K114+K184+K252)</f>
        <v>0</v>
      </c>
      <c r="L10" s="156">
        <f>IF($C10&gt;Input!$D$8,0,L46+L114+L184+L252)</f>
        <v>0</v>
      </c>
      <c r="M10" s="156">
        <f>IF($C10&gt;Input!$D$8,0,M46+M114+M184+M252)</f>
        <v>0</v>
      </c>
      <c r="N10" s="156">
        <f>IF($C10&gt;Input!$D$8,0,N46+N114+N184+N252)</f>
        <v>0</v>
      </c>
      <c r="O10" s="156">
        <f>IF($C10&gt;Input!$D$8,0,O46+O114+O184+O252)</f>
        <v>0</v>
      </c>
      <c r="P10" s="156">
        <f>IF($C10&gt;Input!$D$8,0,P46+P114+P184+P252)</f>
        <v>0</v>
      </c>
      <c r="Q10" s="156">
        <f>IF($C10&gt;Input!$D$8,0,Q46+Q114+Q184+Q252)</f>
        <v>0</v>
      </c>
      <c r="R10" s="156">
        <f>IF($C10&gt;Input!$D$8,0,R46+R114+R184+R252)</f>
        <v>0</v>
      </c>
      <c r="S10" s="156">
        <f>IF($C10&gt;Input!$D$8,0,S46+S114+S184+S252)</f>
        <v>0</v>
      </c>
      <c r="T10" s="156">
        <f>IF($C10&gt;Input!$D$8,0,T46+T114+T184+T252)</f>
        <v>0</v>
      </c>
      <c r="U10" s="156">
        <f>IF($C10&gt;Input!$D$8,0,U46+U114+U184+U252)</f>
        <v>0</v>
      </c>
      <c r="V10" s="156">
        <f>IF($C10&gt;Input!$D$8,0,V46+V114+V184+V252)</f>
        <v>0</v>
      </c>
      <c r="W10" s="156">
        <f>IF($C10&gt;Input!$D$8,0,W46+W114+W184+W252)</f>
        <v>0</v>
      </c>
      <c r="X10" s="156">
        <f>IF($C10&gt;Input!$D$8,0,X46+X114+X184+X252)</f>
        <v>0</v>
      </c>
      <c r="Y10" s="156">
        <f>IF($C10&gt;Input!$D$8,0,Y46+Y114+Y184+Y252)</f>
        <v>0</v>
      </c>
      <c r="Z10" s="156">
        <f>IF($C10&gt;Input!$D$8,0,Z46+Z114+Z184+Z252)</f>
        <v>0</v>
      </c>
      <c r="AA10" s="1"/>
      <c r="AB10" s="3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</row>
    <row r="11" spans="1:73" x14ac:dyDescent="0.15">
      <c r="A11" s="1"/>
      <c r="B11" s="20"/>
      <c r="C11" s="156">
        <f t="shared" ref="C11:C40" si="0">C47</f>
        <v>1</v>
      </c>
      <c r="D11" s="2" t="s">
        <v>99</v>
      </c>
      <c r="E11" s="179"/>
      <c r="F11" s="156">
        <f>SUM(G11:Z11)</f>
        <v>263.65586640000004</v>
      </c>
      <c r="G11" s="156">
        <f>IF($C11&gt;Input!$D$8,0,G47+G115+G185+G253)</f>
        <v>0</v>
      </c>
      <c r="H11" s="156">
        <f>IF($C11&gt;Input!$D$8,0,H47+H115+H185+H253)</f>
        <v>118.86099480000001</v>
      </c>
      <c r="I11" s="156">
        <f>IF($C11&gt;Input!$D$8,0,I47+I115+I185+I253)</f>
        <v>144.79487159999999</v>
      </c>
      <c r="J11" s="156">
        <f>IF($C11&gt;Input!$D$8,0,J47+J115+J185+J253)</f>
        <v>0</v>
      </c>
      <c r="K11" s="156">
        <f>IF($C11&gt;Input!$D$8,0,K47+K115+K185+K253)</f>
        <v>0</v>
      </c>
      <c r="L11" s="156">
        <f>IF($C11&gt;Input!$D$8,0,L47+L115+L185+L253)</f>
        <v>0</v>
      </c>
      <c r="M11" s="156">
        <f>IF($C11&gt;Input!$D$8,0,M47+M115+M185+M253)</f>
        <v>0</v>
      </c>
      <c r="N11" s="156">
        <f>IF($C11&gt;Input!$D$8,0,N47+N115+N185+N253)</f>
        <v>0</v>
      </c>
      <c r="O11" s="156">
        <f>IF($C11&gt;Input!$D$8,0,O47+O115+O185+O253)</f>
        <v>0</v>
      </c>
      <c r="P11" s="156">
        <f>IF($C11&gt;Input!$D$8,0,P47+P115+P185+P253)</f>
        <v>0</v>
      </c>
      <c r="Q11" s="156">
        <f>IF($C11&gt;Input!$D$8,0,Q47+Q115+Q185+Q253)</f>
        <v>0</v>
      </c>
      <c r="R11" s="156">
        <f>IF($C11&gt;Input!$D$8,0,R47+R115+R185+R253)</f>
        <v>0</v>
      </c>
      <c r="S11" s="156">
        <f>IF($C11&gt;Input!$D$8,0,S47+S115+S185+S253)</f>
        <v>0</v>
      </c>
      <c r="T11" s="156">
        <f>IF($C11&gt;Input!$D$8,0,T47+T115+T185+T253)</f>
        <v>0</v>
      </c>
      <c r="U11" s="156">
        <f>IF($C11&gt;Input!$D$8,0,U47+U115+U185+U253)</f>
        <v>0</v>
      </c>
      <c r="V11" s="156">
        <f>IF($C11&gt;Input!$D$8,0,V47+V115+V185+V253)</f>
        <v>0</v>
      </c>
      <c r="W11" s="156">
        <f>IF($C11&gt;Input!$D$8,0,W47+W115+W185+W253)</f>
        <v>0</v>
      </c>
      <c r="X11" s="156">
        <f>IF($C11&gt;Input!$D$8,0,X47+X115+X185+X253)</f>
        <v>0</v>
      </c>
      <c r="Y11" s="156">
        <f>IF($C11&gt;Input!$D$8,0,Y47+Y115+Y185+Y253)</f>
        <v>0</v>
      </c>
      <c r="Z11" s="156">
        <f>IF($C11&gt;Input!$D$8,0,Z47+Z115+Z185+Z253)</f>
        <v>0</v>
      </c>
      <c r="AA11" s="1"/>
      <c r="AB11" s="3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158"/>
      <c r="BS11" s="158"/>
      <c r="BT11" s="158"/>
      <c r="BU11" s="158"/>
    </row>
    <row r="12" spans="1:73" x14ac:dyDescent="0.15">
      <c r="A12" s="1"/>
      <c r="B12" s="20"/>
      <c r="C12" s="156">
        <f t="shared" si="0"/>
        <v>2</v>
      </c>
      <c r="D12" s="2" t="s">
        <v>99</v>
      </c>
      <c r="E12" s="179"/>
      <c r="F12" s="156">
        <f t="shared" ref="F12:F40" si="1">SUM(G12:Z12)</f>
        <v>265.88532480000003</v>
      </c>
      <c r="G12" s="156">
        <f>IF($C12&gt;Input!$D$8,0,G48+G116+G186+G254)</f>
        <v>0</v>
      </c>
      <c r="H12" s="156">
        <f>IF($C12&gt;Input!$D$8,0,H48+H116+H186+H254)</f>
        <v>119.86519360000003</v>
      </c>
      <c r="I12" s="156">
        <f>IF($C12&gt;Input!$D$8,0,I48+I116+I186+I254)</f>
        <v>146.02013120000004</v>
      </c>
      <c r="J12" s="156">
        <f>IF($C12&gt;Input!$D$8,0,J48+J116+J186+J254)</f>
        <v>0</v>
      </c>
      <c r="K12" s="156">
        <f>IF($C12&gt;Input!$D$8,0,K48+K116+K186+K254)</f>
        <v>0</v>
      </c>
      <c r="L12" s="156">
        <f>IF($C12&gt;Input!$D$8,0,L48+L116+L186+L254)</f>
        <v>0</v>
      </c>
      <c r="M12" s="156">
        <f>IF($C12&gt;Input!$D$8,0,M48+M116+M186+M254)</f>
        <v>0</v>
      </c>
      <c r="N12" s="156">
        <f>IF($C12&gt;Input!$D$8,0,N48+N116+N186+N254)</f>
        <v>0</v>
      </c>
      <c r="O12" s="156">
        <f>IF($C12&gt;Input!$D$8,0,O48+O116+O186+O254)</f>
        <v>0</v>
      </c>
      <c r="P12" s="156">
        <f>IF($C12&gt;Input!$D$8,0,P48+P116+P186+P254)</f>
        <v>0</v>
      </c>
      <c r="Q12" s="156">
        <f>IF($C12&gt;Input!$D$8,0,Q48+Q116+Q186+Q254)</f>
        <v>0</v>
      </c>
      <c r="R12" s="156">
        <f>IF($C12&gt;Input!$D$8,0,R48+R116+R186+R254)</f>
        <v>0</v>
      </c>
      <c r="S12" s="156">
        <f>IF($C12&gt;Input!$D$8,0,S48+S116+S186+S254)</f>
        <v>0</v>
      </c>
      <c r="T12" s="156">
        <f>IF($C12&gt;Input!$D$8,0,T48+T116+T186+T254)</f>
        <v>0</v>
      </c>
      <c r="U12" s="156">
        <f>IF($C12&gt;Input!$D$8,0,U48+U116+U186+U254)</f>
        <v>0</v>
      </c>
      <c r="V12" s="156">
        <f>IF($C12&gt;Input!$D$8,0,V48+V116+V186+V254)</f>
        <v>0</v>
      </c>
      <c r="W12" s="156">
        <f>IF($C12&gt;Input!$D$8,0,W48+W116+W186+W254)</f>
        <v>0</v>
      </c>
      <c r="X12" s="156">
        <f>IF($C12&gt;Input!$D$8,0,X48+X116+X186+X254)</f>
        <v>0</v>
      </c>
      <c r="Y12" s="156">
        <f>IF($C12&gt;Input!$D$8,0,Y48+Y116+Y186+Y254)</f>
        <v>0</v>
      </c>
      <c r="Z12" s="156">
        <f>IF($C12&gt;Input!$D$8,0,Z48+Z116+Z186+Z254)</f>
        <v>0</v>
      </c>
      <c r="AA12" s="1"/>
      <c r="AB12" s="3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8"/>
      <c r="BF12" s="158"/>
      <c r="BG12" s="158"/>
      <c r="BH12" s="158"/>
      <c r="BI12" s="158"/>
      <c r="BJ12" s="158"/>
      <c r="BK12" s="158"/>
      <c r="BL12" s="158"/>
      <c r="BM12" s="158"/>
      <c r="BN12" s="158"/>
      <c r="BO12" s="158"/>
      <c r="BP12" s="158"/>
      <c r="BQ12" s="158"/>
      <c r="BR12" s="158"/>
      <c r="BS12" s="158"/>
      <c r="BT12" s="158"/>
      <c r="BU12" s="158"/>
    </row>
    <row r="13" spans="1:73" x14ac:dyDescent="0.15">
      <c r="A13" s="1"/>
      <c r="B13" s="20"/>
      <c r="C13" s="156">
        <f t="shared" si="0"/>
        <v>3</v>
      </c>
      <c r="D13" s="2" t="s">
        <v>99</v>
      </c>
      <c r="E13" s="179"/>
      <c r="F13" s="156">
        <f t="shared" si="1"/>
        <v>268.11538320000005</v>
      </c>
      <c r="G13" s="156">
        <f>IF($C13&gt;Input!$D$8,0,G49+G117+G187+G255)</f>
        <v>0</v>
      </c>
      <c r="H13" s="156">
        <f>IF($C13&gt;Input!$D$8,0,H49+H117+H187+H255)</f>
        <v>120.86965240000002</v>
      </c>
      <c r="I13" s="156">
        <f>IF($C13&gt;Input!$D$8,0,I49+I117+I187+I255)</f>
        <v>147.24573080000002</v>
      </c>
      <c r="J13" s="156">
        <f>IF($C13&gt;Input!$D$8,0,J49+J117+J187+J255)</f>
        <v>0</v>
      </c>
      <c r="K13" s="156">
        <f>IF($C13&gt;Input!$D$8,0,K49+K117+K187+K255)</f>
        <v>0</v>
      </c>
      <c r="L13" s="156">
        <f>IF($C13&gt;Input!$D$8,0,L49+L117+L187+L255)</f>
        <v>0</v>
      </c>
      <c r="M13" s="156">
        <f>IF($C13&gt;Input!$D$8,0,M49+M117+M187+M255)</f>
        <v>0</v>
      </c>
      <c r="N13" s="156">
        <f>IF($C13&gt;Input!$D$8,0,N49+N117+N187+N255)</f>
        <v>0</v>
      </c>
      <c r="O13" s="156">
        <f>IF($C13&gt;Input!$D$8,0,O49+O117+O187+O255)</f>
        <v>0</v>
      </c>
      <c r="P13" s="156">
        <f>IF($C13&gt;Input!$D$8,0,P49+P117+P187+P255)</f>
        <v>0</v>
      </c>
      <c r="Q13" s="156">
        <f>IF($C13&gt;Input!$D$8,0,Q49+Q117+Q187+Q255)</f>
        <v>0</v>
      </c>
      <c r="R13" s="156">
        <f>IF($C13&gt;Input!$D$8,0,R49+R117+R187+R255)</f>
        <v>0</v>
      </c>
      <c r="S13" s="156">
        <f>IF($C13&gt;Input!$D$8,0,S49+S117+S187+S255)</f>
        <v>0</v>
      </c>
      <c r="T13" s="156">
        <f>IF($C13&gt;Input!$D$8,0,T49+T117+T187+T255)</f>
        <v>0</v>
      </c>
      <c r="U13" s="156">
        <f>IF($C13&gt;Input!$D$8,0,U49+U117+U187+U255)</f>
        <v>0</v>
      </c>
      <c r="V13" s="156">
        <f>IF($C13&gt;Input!$D$8,0,V49+V117+V187+V255)</f>
        <v>0</v>
      </c>
      <c r="W13" s="156">
        <f>IF($C13&gt;Input!$D$8,0,W49+W117+W187+W255)</f>
        <v>0</v>
      </c>
      <c r="X13" s="156">
        <f>IF($C13&gt;Input!$D$8,0,X49+X117+X187+X255)</f>
        <v>0</v>
      </c>
      <c r="Y13" s="156">
        <f>IF($C13&gt;Input!$D$8,0,Y49+Y117+Y187+Y255)</f>
        <v>0</v>
      </c>
      <c r="Z13" s="156">
        <f>IF($C13&gt;Input!$D$8,0,Z49+Z117+Z187+Z255)</f>
        <v>0</v>
      </c>
      <c r="AA13" s="1"/>
      <c r="AB13" s="3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158"/>
      <c r="BU13" s="158"/>
    </row>
    <row r="14" spans="1:73" x14ac:dyDescent="0.15">
      <c r="A14" s="1"/>
      <c r="B14" s="20"/>
      <c r="C14" s="156">
        <f t="shared" si="0"/>
        <v>4</v>
      </c>
      <c r="D14" s="2" t="s">
        <v>99</v>
      </c>
      <c r="E14" s="179"/>
      <c r="F14" s="156">
        <f t="shared" si="1"/>
        <v>270.34604160000004</v>
      </c>
      <c r="G14" s="156">
        <f>IF($C14&gt;Input!$D$8,0,G50+G118+G188+G256)</f>
        <v>0</v>
      </c>
      <c r="H14" s="156">
        <f>IF($C14&gt;Input!$D$8,0,H50+H118+H188+H256)</f>
        <v>121.87437120000003</v>
      </c>
      <c r="I14" s="156">
        <f>IF($C14&gt;Input!$D$8,0,I50+I118+I188+I256)</f>
        <v>148.47167039999999</v>
      </c>
      <c r="J14" s="156">
        <f>IF($C14&gt;Input!$D$8,0,J50+J118+J188+J256)</f>
        <v>0</v>
      </c>
      <c r="K14" s="156">
        <f>IF($C14&gt;Input!$D$8,0,K50+K118+K188+K256)</f>
        <v>0</v>
      </c>
      <c r="L14" s="156">
        <f>IF($C14&gt;Input!$D$8,0,L50+L118+L188+L256)</f>
        <v>0</v>
      </c>
      <c r="M14" s="156">
        <f>IF($C14&gt;Input!$D$8,0,M50+M118+M188+M256)</f>
        <v>0</v>
      </c>
      <c r="N14" s="156">
        <f>IF($C14&gt;Input!$D$8,0,N50+N118+N188+N256)</f>
        <v>0</v>
      </c>
      <c r="O14" s="156">
        <f>IF($C14&gt;Input!$D$8,0,O50+O118+O188+O256)</f>
        <v>0</v>
      </c>
      <c r="P14" s="156">
        <f>IF($C14&gt;Input!$D$8,0,P50+P118+P188+P256)</f>
        <v>0</v>
      </c>
      <c r="Q14" s="156">
        <f>IF($C14&gt;Input!$D$8,0,Q50+Q118+Q188+Q256)</f>
        <v>0</v>
      </c>
      <c r="R14" s="156">
        <f>IF($C14&gt;Input!$D$8,0,R50+R118+R188+R256)</f>
        <v>0</v>
      </c>
      <c r="S14" s="156">
        <f>IF($C14&gt;Input!$D$8,0,S50+S118+S188+S256)</f>
        <v>0</v>
      </c>
      <c r="T14" s="156">
        <f>IF($C14&gt;Input!$D$8,0,T50+T118+T188+T256)</f>
        <v>0</v>
      </c>
      <c r="U14" s="156">
        <f>IF($C14&gt;Input!$D$8,0,U50+U118+U188+U256)</f>
        <v>0</v>
      </c>
      <c r="V14" s="156">
        <f>IF($C14&gt;Input!$D$8,0,V50+V118+V188+V256)</f>
        <v>0</v>
      </c>
      <c r="W14" s="156">
        <f>IF($C14&gt;Input!$D$8,0,W50+W118+W188+W256)</f>
        <v>0</v>
      </c>
      <c r="X14" s="156">
        <f>IF($C14&gt;Input!$D$8,0,X50+X118+X188+X256)</f>
        <v>0</v>
      </c>
      <c r="Y14" s="156">
        <f>IF($C14&gt;Input!$D$8,0,Y50+Y118+Y188+Y256)</f>
        <v>0</v>
      </c>
      <c r="Z14" s="156">
        <f>IF($C14&gt;Input!$D$8,0,Z50+Z118+Z188+Z256)</f>
        <v>0</v>
      </c>
      <c r="AA14" s="1"/>
      <c r="AB14" s="3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8"/>
      <c r="BK14" s="158"/>
      <c r="BL14" s="158"/>
      <c r="BM14" s="158"/>
      <c r="BN14" s="158"/>
      <c r="BO14" s="158"/>
      <c r="BP14" s="158"/>
      <c r="BQ14" s="158"/>
      <c r="BR14" s="158"/>
      <c r="BS14" s="158"/>
      <c r="BT14" s="158"/>
      <c r="BU14" s="158"/>
    </row>
    <row r="15" spans="1:73" x14ac:dyDescent="0.15">
      <c r="A15" s="1"/>
      <c r="B15" s="20"/>
      <c r="C15" s="156">
        <f t="shared" si="0"/>
        <v>5</v>
      </c>
      <c r="D15" s="2" t="s">
        <v>99</v>
      </c>
      <c r="E15" s="179"/>
      <c r="F15" s="156">
        <f t="shared" si="1"/>
        <v>272.57730000000004</v>
      </c>
      <c r="G15" s="156">
        <f>IF($C15&gt;Input!$D$8,0,G51+G119+G189+G257)</f>
        <v>0</v>
      </c>
      <c r="H15" s="156">
        <f>IF($C15&gt;Input!$D$8,0,H51+H119+H189+H257)</f>
        <v>122.87935000000002</v>
      </c>
      <c r="I15" s="156">
        <f>IF($C15&gt;Input!$D$8,0,I51+I119+I189+I257)</f>
        <v>149.69795000000002</v>
      </c>
      <c r="J15" s="156">
        <f>IF($C15&gt;Input!$D$8,0,J51+J119+J189+J257)</f>
        <v>0</v>
      </c>
      <c r="K15" s="156">
        <f>IF($C15&gt;Input!$D$8,0,K51+K119+K189+K257)</f>
        <v>0</v>
      </c>
      <c r="L15" s="156">
        <f>IF($C15&gt;Input!$D$8,0,L51+L119+L189+L257)</f>
        <v>0</v>
      </c>
      <c r="M15" s="156">
        <f>IF($C15&gt;Input!$D$8,0,M51+M119+M189+M257)</f>
        <v>0</v>
      </c>
      <c r="N15" s="156">
        <f>IF($C15&gt;Input!$D$8,0,N51+N119+N189+N257)</f>
        <v>0</v>
      </c>
      <c r="O15" s="156">
        <f>IF($C15&gt;Input!$D$8,0,O51+O119+O189+O257)</f>
        <v>0</v>
      </c>
      <c r="P15" s="156">
        <f>IF($C15&gt;Input!$D$8,0,P51+P119+P189+P257)</f>
        <v>0</v>
      </c>
      <c r="Q15" s="156">
        <f>IF($C15&gt;Input!$D$8,0,Q51+Q119+Q189+Q257)</f>
        <v>0</v>
      </c>
      <c r="R15" s="156">
        <f>IF($C15&gt;Input!$D$8,0,R51+R119+R189+R257)</f>
        <v>0</v>
      </c>
      <c r="S15" s="156">
        <f>IF($C15&gt;Input!$D$8,0,S51+S119+S189+S257)</f>
        <v>0</v>
      </c>
      <c r="T15" s="156">
        <f>IF($C15&gt;Input!$D$8,0,T51+T119+T189+T257)</f>
        <v>0</v>
      </c>
      <c r="U15" s="156">
        <f>IF($C15&gt;Input!$D$8,0,U51+U119+U189+U257)</f>
        <v>0</v>
      </c>
      <c r="V15" s="156">
        <f>IF($C15&gt;Input!$D$8,0,V51+V119+V189+V257)</f>
        <v>0</v>
      </c>
      <c r="W15" s="156">
        <f>IF($C15&gt;Input!$D$8,0,W51+W119+W189+W257)</f>
        <v>0</v>
      </c>
      <c r="X15" s="156">
        <f>IF($C15&gt;Input!$D$8,0,X51+X119+X189+X257)</f>
        <v>0</v>
      </c>
      <c r="Y15" s="156">
        <f>IF($C15&gt;Input!$D$8,0,Y51+Y119+Y189+Y257)</f>
        <v>0</v>
      </c>
      <c r="Z15" s="156">
        <f>IF($C15&gt;Input!$D$8,0,Z51+Z119+Z189+Z257)</f>
        <v>0</v>
      </c>
      <c r="AA15" s="1"/>
      <c r="AB15" s="3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  <c r="BE15" s="158"/>
      <c r="BF15" s="158"/>
      <c r="BG15" s="158"/>
      <c r="BH15" s="158"/>
      <c r="BI15" s="158"/>
      <c r="BJ15" s="158"/>
      <c r="BK15" s="158"/>
      <c r="BL15" s="158"/>
      <c r="BM15" s="158"/>
      <c r="BN15" s="158"/>
      <c r="BO15" s="158"/>
      <c r="BP15" s="158"/>
      <c r="BQ15" s="158"/>
      <c r="BR15" s="158"/>
      <c r="BS15" s="158"/>
      <c r="BT15" s="158"/>
      <c r="BU15" s="158"/>
    </row>
    <row r="16" spans="1:73" x14ac:dyDescent="0.15">
      <c r="A16" s="1"/>
      <c r="B16" s="20"/>
      <c r="C16" s="156">
        <f t="shared" si="0"/>
        <v>6</v>
      </c>
      <c r="D16" s="2" t="s">
        <v>99</v>
      </c>
      <c r="E16" s="179"/>
      <c r="F16" s="156">
        <f t="shared" si="1"/>
        <v>274.8091584</v>
      </c>
      <c r="G16" s="156">
        <f>IF($C16&gt;Input!$D$8,0,G52+G120+G190+G258)</f>
        <v>0</v>
      </c>
      <c r="H16" s="156">
        <f>IF($C16&gt;Input!$D$8,0,H52+H120+H190+H258)</f>
        <v>123.88458880000002</v>
      </c>
      <c r="I16" s="156">
        <f>IF($C16&gt;Input!$D$8,0,I52+I120+I190+I258)</f>
        <v>150.92456960000001</v>
      </c>
      <c r="J16" s="156">
        <f>IF($C16&gt;Input!$D$8,0,J52+J120+J190+J258)</f>
        <v>0</v>
      </c>
      <c r="K16" s="156">
        <f>IF($C16&gt;Input!$D$8,0,K52+K120+K190+K258)</f>
        <v>0</v>
      </c>
      <c r="L16" s="156">
        <f>IF($C16&gt;Input!$D$8,0,L52+L120+L190+L258)</f>
        <v>0</v>
      </c>
      <c r="M16" s="156">
        <f>IF($C16&gt;Input!$D$8,0,M52+M120+M190+M258)</f>
        <v>0</v>
      </c>
      <c r="N16" s="156">
        <f>IF($C16&gt;Input!$D$8,0,N52+N120+N190+N258)</f>
        <v>0</v>
      </c>
      <c r="O16" s="156">
        <f>IF($C16&gt;Input!$D$8,0,O52+O120+O190+O258)</f>
        <v>0</v>
      </c>
      <c r="P16" s="156">
        <f>IF($C16&gt;Input!$D$8,0,P52+P120+P190+P258)</f>
        <v>0</v>
      </c>
      <c r="Q16" s="156">
        <f>IF($C16&gt;Input!$D$8,0,Q52+Q120+Q190+Q258)</f>
        <v>0</v>
      </c>
      <c r="R16" s="156">
        <f>IF($C16&gt;Input!$D$8,0,R52+R120+R190+R258)</f>
        <v>0</v>
      </c>
      <c r="S16" s="156">
        <f>IF($C16&gt;Input!$D$8,0,S52+S120+S190+S258)</f>
        <v>0</v>
      </c>
      <c r="T16" s="156">
        <f>IF($C16&gt;Input!$D$8,0,T52+T120+T190+T258)</f>
        <v>0</v>
      </c>
      <c r="U16" s="156">
        <f>IF($C16&gt;Input!$D$8,0,U52+U120+U190+U258)</f>
        <v>0</v>
      </c>
      <c r="V16" s="156">
        <f>IF($C16&gt;Input!$D$8,0,V52+V120+V190+V258)</f>
        <v>0</v>
      </c>
      <c r="W16" s="156">
        <f>IF($C16&gt;Input!$D$8,0,W52+W120+W190+W258)</f>
        <v>0</v>
      </c>
      <c r="X16" s="156">
        <f>IF($C16&gt;Input!$D$8,0,X52+X120+X190+X258)</f>
        <v>0</v>
      </c>
      <c r="Y16" s="156">
        <f>IF($C16&gt;Input!$D$8,0,Y52+Y120+Y190+Y258)</f>
        <v>0</v>
      </c>
      <c r="Z16" s="156">
        <f>IF($C16&gt;Input!$D$8,0,Z52+Z120+Z190+Z258)</f>
        <v>0</v>
      </c>
      <c r="AA16" s="1"/>
      <c r="AB16" s="3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  <c r="AT16" s="158"/>
      <c r="AU16" s="158"/>
      <c r="AV16" s="158"/>
      <c r="AW16" s="158"/>
      <c r="AX16" s="158"/>
      <c r="AY16" s="158"/>
      <c r="AZ16" s="158"/>
      <c r="BA16" s="158"/>
      <c r="BB16" s="158"/>
      <c r="BC16" s="158"/>
      <c r="BD16" s="158"/>
      <c r="BE16" s="158"/>
      <c r="BF16" s="158"/>
      <c r="BG16" s="158"/>
      <c r="BH16" s="158"/>
      <c r="BI16" s="158"/>
      <c r="BJ16" s="158"/>
      <c r="BK16" s="158"/>
      <c r="BL16" s="158"/>
      <c r="BM16" s="158"/>
      <c r="BN16" s="158"/>
      <c r="BO16" s="158"/>
      <c r="BP16" s="158"/>
      <c r="BQ16" s="158"/>
      <c r="BR16" s="158"/>
      <c r="BS16" s="158"/>
      <c r="BT16" s="158"/>
      <c r="BU16" s="158"/>
    </row>
    <row r="17" spans="1:73" x14ac:dyDescent="0.15">
      <c r="A17" s="1"/>
      <c r="B17" s="20"/>
      <c r="C17" s="156">
        <f t="shared" si="0"/>
        <v>7</v>
      </c>
      <c r="D17" s="2" t="s">
        <v>99</v>
      </c>
      <c r="E17" s="179"/>
      <c r="F17" s="156">
        <f t="shared" si="1"/>
        <v>277.04161680000004</v>
      </c>
      <c r="G17" s="156">
        <f>IF($C17&gt;Input!$D$8,0,G53+G121+G191+G259)</f>
        <v>0</v>
      </c>
      <c r="H17" s="156">
        <f>IF($C17&gt;Input!$D$8,0,H53+H121+H191+H259)</f>
        <v>124.89008760000002</v>
      </c>
      <c r="I17" s="156">
        <f>IF($C17&gt;Input!$D$8,0,I53+I121+I191+I259)</f>
        <v>152.1515292</v>
      </c>
      <c r="J17" s="156">
        <f>IF($C17&gt;Input!$D$8,0,J53+J121+J191+J259)</f>
        <v>0</v>
      </c>
      <c r="K17" s="156">
        <f>IF($C17&gt;Input!$D$8,0,K53+K121+K191+K259)</f>
        <v>0</v>
      </c>
      <c r="L17" s="156">
        <f>IF($C17&gt;Input!$D$8,0,L53+L121+L191+L259)</f>
        <v>0</v>
      </c>
      <c r="M17" s="156">
        <f>IF($C17&gt;Input!$D$8,0,M53+M121+M191+M259)</f>
        <v>0</v>
      </c>
      <c r="N17" s="156">
        <f>IF($C17&gt;Input!$D$8,0,N53+N121+N191+N259)</f>
        <v>0</v>
      </c>
      <c r="O17" s="156">
        <f>IF($C17&gt;Input!$D$8,0,O53+O121+O191+O259)</f>
        <v>0</v>
      </c>
      <c r="P17" s="156">
        <f>IF($C17&gt;Input!$D$8,0,P53+P121+P191+P259)</f>
        <v>0</v>
      </c>
      <c r="Q17" s="156">
        <f>IF($C17&gt;Input!$D$8,0,Q53+Q121+Q191+Q259)</f>
        <v>0</v>
      </c>
      <c r="R17" s="156">
        <f>IF($C17&gt;Input!$D$8,0,R53+R121+R191+R259)</f>
        <v>0</v>
      </c>
      <c r="S17" s="156">
        <f>IF($C17&gt;Input!$D$8,0,S53+S121+S191+S259)</f>
        <v>0</v>
      </c>
      <c r="T17" s="156">
        <f>IF($C17&gt;Input!$D$8,0,T53+T121+T191+T259)</f>
        <v>0</v>
      </c>
      <c r="U17" s="156">
        <f>IF($C17&gt;Input!$D$8,0,U53+U121+U191+U259)</f>
        <v>0</v>
      </c>
      <c r="V17" s="156">
        <f>IF($C17&gt;Input!$D$8,0,V53+V121+V191+V259)</f>
        <v>0</v>
      </c>
      <c r="W17" s="156">
        <f>IF($C17&gt;Input!$D$8,0,W53+W121+W191+W259)</f>
        <v>0</v>
      </c>
      <c r="X17" s="156">
        <f>IF($C17&gt;Input!$D$8,0,X53+X121+X191+X259)</f>
        <v>0</v>
      </c>
      <c r="Y17" s="156">
        <f>IF($C17&gt;Input!$D$8,0,Y53+Y121+Y191+Y259)</f>
        <v>0</v>
      </c>
      <c r="Z17" s="156">
        <f>IF($C17&gt;Input!$D$8,0,Z53+Z121+Z191+Z259)</f>
        <v>0</v>
      </c>
      <c r="AA17" s="1"/>
      <c r="AB17" s="3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58"/>
      <c r="AT17" s="158"/>
      <c r="AU17" s="158"/>
      <c r="AV17" s="158"/>
      <c r="AW17" s="158"/>
      <c r="AX17" s="158"/>
      <c r="AY17" s="158"/>
      <c r="AZ17" s="158"/>
      <c r="BA17" s="158"/>
      <c r="BB17" s="158"/>
      <c r="BC17" s="158"/>
      <c r="BD17" s="158"/>
      <c r="BE17" s="158"/>
      <c r="BF17" s="158"/>
      <c r="BG17" s="158"/>
      <c r="BH17" s="158"/>
      <c r="BI17" s="158"/>
      <c r="BJ17" s="158"/>
      <c r="BK17" s="158"/>
      <c r="BL17" s="158"/>
      <c r="BM17" s="158"/>
      <c r="BN17" s="158"/>
      <c r="BO17" s="158"/>
      <c r="BP17" s="158"/>
      <c r="BQ17" s="158"/>
      <c r="BR17" s="158"/>
      <c r="BS17" s="158"/>
      <c r="BT17" s="158"/>
      <c r="BU17" s="158"/>
    </row>
    <row r="18" spans="1:73" x14ac:dyDescent="0.15">
      <c r="A18" s="1"/>
      <c r="B18" s="20"/>
      <c r="C18" s="156">
        <f t="shared" si="0"/>
        <v>8</v>
      </c>
      <c r="D18" s="2" t="s">
        <v>99</v>
      </c>
      <c r="E18" s="179"/>
      <c r="F18" s="156">
        <f t="shared" si="1"/>
        <v>279.27467520000005</v>
      </c>
      <c r="G18" s="156">
        <f>IF($C18&gt;Input!$D$8,0,G54+G122+G192+G260)</f>
        <v>0</v>
      </c>
      <c r="H18" s="156">
        <f>IF($C18&gt;Input!$D$8,0,H54+H122+H192+H260)</f>
        <v>125.89584640000002</v>
      </c>
      <c r="I18" s="156">
        <f>IF($C18&gt;Input!$D$8,0,I54+I122+I192+I260)</f>
        <v>153.37882880000001</v>
      </c>
      <c r="J18" s="156">
        <f>IF($C18&gt;Input!$D$8,0,J54+J122+J192+J260)</f>
        <v>0</v>
      </c>
      <c r="K18" s="156">
        <f>IF($C18&gt;Input!$D$8,0,K54+K122+K192+K260)</f>
        <v>0</v>
      </c>
      <c r="L18" s="156">
        <f>IF($C18&gt;Input!$D$8,0,L54+L122+L192+L260)</f>
        <v>0</v>
      </c>
      <c r="M18" s="156">
        <f>IF($C18&gt;Input!$D$8,0,M54+M122+M192+M260)</f>
        <v>0</v>
      </c>
      <c r="N18" s="156">
        <f>IF($C18&gt;Input!$D$8,0,N54+N122+N192+N260)</f>
        <v>0</v>
      </c>
      <c r="O18" s="156">
        <f>IF($C18&gt;Input!$D$8,0,O54+O122+O192+O260)</f>
        <v>0</v>
      </c>
      <c r="P18" s="156">
        <f>IF($C18&gt;Input!$D$8,0,P54+P122+P192+P260)</f>
        <v>0</v>
      </c>
      <c r="Q18" s="156">
        <f>IF($C18&gt;Input!$D$8,0,Q54+Q122+Q192+Q260)</f>
        <v>0</v>
      </c>
      <c r="R18" s="156">
        <f>IF($C18&gt;Input!$D$8,0,R54+R122+R192+R260)</f>
        <v>0</v>
      </c>
      <c r="S18" s="156">
        <f>IF($C18&gt;Input!$D$8,0,S54+S122+S192+S260)</f>
        <v>0</v>
      </c>
      <c r="T18" s="156">
        <f>IF($C18&gt;Input!$D$8,0,T54+T122+T192+T260)</f>
        <v>0</v>
      </c>
      <c r="U18" s="156">
        <f>IF($C18&gt;Input!$D$8,0,U54+U122+U192+U260)</f>
        <v>0</v>
      </c>
      <c r="V18" s="156">
        <f>IF($C18&gt;Input!$D$8,0,V54+V122+V192+V260)</f>
        <v>0</v>
      </c>
      <c r="W18" s="156">
        <f>IF($C18&gt;Input!$D$8,0,W54+W122+W192+W260)</f>
        <v>0</v>
      </c>
      <c r="X18" s="156">
        <f>IF($C18&gt;Input!$D$8,0,X54+X122+X192+X260)</f>
        <v>0</v>
      </c>
      <c r="Y18" s="156">
        <f>IF($C18&gt;Input!$D$8,0,Y54+Y122+Y192+Y260)</f>
        <v>0</v>
      </c>
      <c r="Z18" s="156">
        <f>IF($C18&gt;Input!$D$8,0,Z54+Z122+Z192+Z260)</f>
        <v>0</v>
      </c>
      <c r="AA18" s="1"/>
      <c r="AB18" s="3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  <c r="BE18" s="158"/>
      <c r="BF18" s="158"/>
      <c r="BG18" s="158"/>
      <c r="BH18" s="158"/>
      <c r="BI18" s="158"/>
      <c r="BJ18" s="158"/>
      <c r="BK18" s="158"/>
      <c r="BL18" s="158"/>
      <c r="BM18" s="158"/>
      <c r="BN18" s="158"/>
      <c r="BO18" s="158"/>
      <c r="BP18" s="158"/>
      <c r="BQ18" s="158"/>
      <c r="BR18" s="158"/>
      <c r="BS18" s="158"/>
      <c r="BT18" s="158"/>
      <c r="BU18" s="158"/>
    </row>
    <row r="19" spans="1:73" x14ac:dyDescent="0.15">
      <c r="A19" s="1"/>
      <c r="B19" s="20"/>
      <c r="C19" s="156">
        <f t="shared" si="0"/>
        <v>9</v>
      </c>
      <c r="D19" s="2" t="s">
        <v>99</v>
      </c>
      <c r="E19" s="179"/>
      <c r="F19" s="156">
        <f t="shared" si="1"/>
        <v>281.50833360000007</v>
      </c>
      <c r="G19" s="156">
        <f>IF($C19&gt;Input!$D$8,0,G55+G123+G193+G261)</f>
        <v>0</v>
      </c>
      <c r="H19" s="156">
        <f>IF($C19&gt;Input!$D$8,0,H55+H123+H193+H261)</f>
        <v>126.90186520000003</v>
      </c>
      <c r="I19" s="156">
        <f>IF($C19&gt;Input!$D$8,0,I55+I123+I193+I261)</f>
        <v>154.60646840000004</v>
      </c>
      <c r="J19" s="156">
        <f>IF($C19&gt;Input!$D$8,0,J55+J123+J193+J261)</f>
        <v>0</v>
      </c>
      <c r="K19" s="156">
        <f>IF($C19&gt;Input!$D$8,0,K55+K123+K193+K261)</f>
        <v>0</v>
      </c>
      <c r="L19" s="156">
        <f>IF($C19&gt;Input!$D$8,0,L55+L123+L193+L261)</f>
        <v>0</v>
      </c>
      <c r="M19" s="156">
        <f>IF($C19&gt;Input!$D$8,0,M55+M123+M193+M261)</f>
        <v>0</v>
      </c>
      <c r="N19" s="156">
        <f>IF($C19&gt;Input!$D$8,0,N55+N123+N193+N261)</f>
        <v>0</v>
      </c>
      <c r="O19" s="156">
        <f>IF($C19&gt;Input!$D$8,0,O55+O123+O193+O261)</f>
        <v>0</v>
      </c>
      <c r="P19" s="156">
        <f>IF($C19&gt;Input!$D$8,0,P55+P123+P193+P261)</f>
        <v>0</v>
      </c>
      <c r="Q19" s="156">
        <f>IF($C19&gt;Input!$D$8,0,Q55+Q123+Q193+Q261)</f>
        <v>0</v>
      </c>
      <c r="R19" s="156">
        <f>IF($C19&gt;Input!$D$8,0,R55+R123+R193+R261)</f>
        <v>0</v>
      </c>
      <c r="S19" s="156">
        <f>IF($C19&gt;Input!$D$8,0,S55+S123+S193+S261)</f>
        <v>0</v>
      </c>
      <c r="T19" s="156">
        <f>IF($C19&gt;Input!$D$8,0,T55+T123+T193+T261)</f>
        <v>0</v>
      </c>
      <c r="U19" s="156">
        <f>IF($C19&gt;Input!$D$8,0,U55+U123+U193+U261)</f>
        <v>0</v>
      </c>
      <c r="V19" s="156">
        <f>IF($C19&gt;Input!$D$8,0,V55+V123+V193+V261)</f>
        <v>0</v>
      </c>
      <c r="W19" s="156">
        <f>IF($C19&gt;Input!$D$8,0,W55+W123+W193+W261)</f>
        <v>0</v>
      </c>
      <c r="X19" s="156">
        <f>IF($C19&gt;Input!$D$8,0,X55+X123+X193+X261)</f>
        <v>0</v>
      </c>
      <c r="Y19" s="156">
        <f>IF($C19&gt;Input!$D$8,0,Y55+Y123+Y193+Y261)</f>
        <v>0</v>
      </c>
      <c r="Z19" s="156">
        <f>IF($C19&gt;Input!$D$8,0,Z55+Z123+Z193+Z261)</f>
        <v>0</v>
      </c>
      <c r="AA19" s="1"/>
      <c r="AB19" s="3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8"/>
      <c r="BA19" s="158"/>
      <c r="BB19" s="158"/>
      <c r="BC19" s="158"/>
      <c r="BD19" s="158"/>
      <c r="BE19" s="158"/>
      <c r="BF19" s="158"/>
      <c r="BG19" s="158"/>
      <c r="BH19" s="158"/>
      <c r="BI19" s="158"/>
      <c r="BJ19" s="158"/>
      <c r="BK19" s="158"/>
      <c r="BL19" s="158"/>
      <c r="BM19" s="158"/>
      <c r="BN19" s="158"/>
      <c r="BO19" s="158"/>
      <c r="BP19" s="158"/>
      <c r="BQ19" s="158"/>
      <c r="BR19" s="158"/>
      <c r="BS19" s="158"/>
      <c r="BT19" s="158"/>
      <c r="BU19" s="158"/>
    </row>
    <row r="20" spans="1:73" x14ac:dyDescent="0.15">
      <c r="A20" s="1"/>
      <c r="B20" s="20" t="s">
        <v>186</v>
      </c>
      <c r="C20" s="156">
        <f t="shared" si="0"/>
        <v>10</v>
      </c>
      <c r="D20" s="2" t="s">
        <v>99</v>
      </c>
      <c r="E20" s="179"/>
      <c r="F20" s="156">
        <f t="shared" si="1"/>
        <v>283.74259200000006</v>
      </c>
      <c r="G20" s="156">
        <f>IF($C20&gt;Input!$D$8,0,G56+G124+G194+G262)</f>
        <v>0</v>
      </c>
      <c r="H20" s="156">
        <f>IF($C20&gt;Input!$D$8,0,H56+H124+H194+H262)</f>
        <v>127.90814400000004</v>
      </c>
      <c r="I20" s="156">
        <f>IF($C20&gt;Input!$D$8,0,I56+I124+I194+I262)</f>
        <v>155.83444800000001</v>
      </c>
      <c r="J20" s="156">
        <f>IF($C20&gt;Input!$D$8,0,J56+J124+J194+J262)</f>
        <v>0</v>
      </c>
      <c r="K20" s="156">
        <f>IF($C20&gt;Input!$D$8,0,K56+K124+K194+K262)</f>
        <v>0</v>
      </c>
      <c r="L20" s="156">
        <f>IF($C20&gt;Input!$D$8,0,L56+L124+L194+L262)</f>
        <v>0</v>
      </c>
      <c r="M20" s="156">
        <f>IF($C20&gt;Input!$D$8,0,M56+M124+M194+M262)</f>
        <v>0</v>
      </c>
      <c r="N20" s="156">
        <f>IF($C20&gt;Input!$D$8,0,N56+N124+N194+N262)</f>
        <v>0</v>
      </c>
      <c r="O20" s="156">
        <f>IF($C20&gt;Input!$D$8,0,O56+O124+O194+O262)</f>
        <v>0</v>
      </c>
      <c r="P20" s="156">
        <f>IF($C20&gt;Input!$D$8,0,P56+P124+P194+P262)</f>
        <v>0</v>
      </c>
      <c r="Q20" s="156">
        <f>IF($C20&gt;Input!$D$8,0,Q56+Q124+Q194+Q262)</f>
        <v>0</v>
      </c>
      <c r="R20" s="156">
        <f>IF($C20&gt;Input!$D$8,0,R56+R124+R194+R262)</f>
        <v>0</v>
      </c>
      <c r="S20" s="156">
        <f>IF($C20&gt;Input!$D$8,0,S56+S124+S194+S262)</f>
        <v>0</v>
      </c>
      <c r="T20" s="156">
        <f>IF($C20&gt;Input!$D$8,0,T56+T124+T194+T262)</f>
        <v>0</v>
      </c>
      <c r="U20" s="156">
        <f>IF($C20&gt;Input!$D$8,0,U56+U124+U194+U262)</f>
        <v>0</v>
      </c>
      <c r="V20" s="156">
        <f>IF($C20&gt;Input!$D$8,0,V56+V124+V194+V262)</f>
        <v>0</v>
      </c>
      <c r="W20" s="156">
        <f>IF($C20&gt;Input!$D$8,0,W56+W124+W194+W262)</f>
        <v>0</v>
      </c>
      <c r="X20" s="156">
        <f>IF($C20&gt;Input!$D$8,0,X56+X124+X194+X262)</f>
        <v>0</v>
      </c>
      <c r="Y20" s="156">
        <f>IF($C20&gt;Input!$D$8,0,Y56+Y124+Y194+Y262)</f>
        <v>0</v>
      </c>
      <c r="Z20" s="156">
        <f>IF($C20&gt;Input!$D$8,0,Z56+Z124+Z194+Z262)</f>
        <v>0</v>
      </c>
      <c r="AA20" s="1"/>
      <c r="AB20" s="3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</row>
    <row r="21" spans="1:73" x14ac:dyDescent="0.15">
      <c r="A21" s="1"/>
      <c r="B21" s="20"/>
      <c r="C21" s="156">
        <f t="shared" si="0"/>
        <v>11</v>
      </c>
      <c r="D21" s="2" t="s">
        <v>99</v>
      </c>
      <c r="E21" s="179"/>
      <c r="F21" s="156">
        <f t="shared" si="1"/>
        <v>283.85554200000001</v>
      </c>
      <c r="G21" s="156">
        <f>IF($C21&gt;Input!$D$8,0,G57+G125+G195+G263)</f>
        <v>0</v>
      </c>
      <c r="H21" s="156">
        <f>IF($C21&gt;Input!$D$8,0,H57+H125+H195+H263)</f>
        <v>127.95708900000002</v>
      </c>
      <c r="I21" s="156">
        <f>IF($C21&gt;Input!$D$8,0,I57+I125+I195+I263)</f>
        <v>155.89845300000002</v>
      </c>
      <c r="J21" s="156">
        <f>IF($C21&gt;Input!$D$8,0,J57+J125+J195+J263)</f>
        <v>0</v>
      </c>
      <c r="K21" s="156">
        <f>IF($C21&gt;Input!$D$8,0,K57+K125+K195+K263)</f>
        <v>0</v>
      </c>
      <c r="L21" s="156">
        <f>IF($C21&gt;Input!$D$8,0,L57+L125+L195+L263)</f>
        <v>0</v>
      </c>
      <c r="M21" s="156">
        <f>IF($C21&gt;Input!$D$8,0,M57+M125+M195+M263)</f>
        <v>0</v>
      </c>
      <c r="N21" s="156">
        <f>IF($C21&gt;Input!$D$8,0,N57+N125+N195+N263)</f>
        <v>0</v>
      </c>
      <c r="O21" s="156">
        <f>IF($C21&gt;Input!$D$8,0,O57+O125+O195+O263)</f>
        <v>0</v>
      </c>
      <c r="P21" s="156">
        <f>IF($C21&gt;Input!$D$8,0,P57+P125+P195+P263)</f>
        <v>0</v>
      </c>
      <c r="Q21" s="156">
        <f>IF($C21&gt;Input!$D$8,0,Q57+Q125+Q195+Q263)</f>
        <v>0</v>
      </c>
      <c r="R21" s="156">
        <f>IF($C21&gt;Input!$D$8,0,R57+R125+R195+R263)</f>
        <v>0</v>
      </c>
      <c r="S21" s="156">
        <f>IF($C21&gt;Input!$D$8,0,S57+S125+S195+S263)</f>
        <v>0</v>
      </c>
      <c r="T21" s="156">
        <f>IF($C21&gt;Input!$D$8,0,T57+T125+T195+T263)</f>
        <v>0</v>
      </c>
      <c r="U21" s="156">
        <f>IF($C21&gt;Input!$D$8,0,U57+U125+U195+U263)</f>
        <v>0</v>
      </c>
      <c r="V21" s="156">
        <f>IF($C21&gt;Input!$D$8,0,V57+V125+V195+V263)</f>
        <v>0</v>
      </c>
      <c r="W21" s="156">
        <f>IF($C21&gt;Input!$D$8,0,W57+W125+W195+W263)</f>
        <v>0</v>
      </c>
      <c r="X21" s="156">
        <f>IF($C21&gt;Input!$D$8,0,X57+X125+X195+X263)</f>
        <v>0</v>
      </c>
      <c r="Y21" s="156">
        <f>IF($C21&gt;Input!$D$8,0,Y57+Y125+Y195+Y263)</f>
        <v>0</v>
      </c>
      <c r="Z21" s="156">
        <f>IF($C21&gt;Input!$D$8,0,Z57+Z125+Z195+Z263)</f>
        <v>0</v>
      </c>
      <c r="AA21" s="1"/>
      <c r="AB21" s="3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  <c r="BF21" s="158"/>
      <c r="BG21" s="158"/>
      <c r="BH21" s="158"/>
      <c r="BI21" s="158"/>
      <c r="BJ21" s="158"/>
      <c r="BK21" s="158"/>
      <c r="BL21" s="158"/>
      <c r="BM21" s="158"/>
      <c r="BN21" s="158"/>
      <c r="BO21" s="158"/>
      <c r="BP21" s="158"/>
      <c r="BQ21" s="158"/>
      <c r="BR21" s="158"/>
      <c r="BS21" s="158"/>
      <c r="BT21" s="158"/>
      <c r="BU21" s="158"/>
    </row>
    <row r="22" spans="1:73" x14ac:dyDescent="0.15">
      <c r="A22" s="1"/>
      <c r="B22" s="20"/>
      <c r="C22" s="156">
        <f t="shared" si="0"/>
        <v>12</v>
      </c>
      <c r="D22" s="2" t="s">
        <v>99</v>
      </c>
      <c r="E22" s="179"/>
      <c r="F22" s="156">
        <f t="shared" si="1"/>
        <v>283.96939200000008</v>
      </c>
      <c r="G22" s="156">
        <f>IF($C22&gt;Input!$D$8,0,G58+G126+G196+G264)</f>
        <v>0</v>
      </c>
      <c r="H22" s="156">
        <f>IF($C22&gt;Input!$D$8,0,H58+H126+H196+H264)</f>
        <v>128.00642400000004</v>
      </c>
      <c r="I22" s="156">
        <f>IF($C22&gt;Input!$D$8,0,I58+I126+I196+I264)</f>
        <v>155.96296800000002</v>
      </c>
      <c r="J22" s="156">
        <f>IF($C22&gt;Input!$D$8,0,J58+J126+J196+J264)</f>
        <v>0</v>
      </c>
      <c r="K22" s="156">
        <f>IF($C22&gt;Input!$D$8,0,K58+K126+K196+K264)</f>
        <v>0</v>
      </c>
      <c r="L22" s="156">
        <f>IF($C22&gt;Input!$D$8,0,L58+L126+L196+L264)</f>
        <v>0</v>
      </c>
      <c r="M22" s="156">
        <f>IF($C22&gt;Input!$D$8,0,M58+M126+M196+M264)</f>
        <v>0</v>
      </c>
      <c r="N22" s="156">
        <f>IF($C22&gt;Input!$D$8,0,N58+N126+N196+N264)</f>
        <v>0</v>
      </c>
      <c r="O22" s="156">
        <f>IF($C22&gt;Input!$D$8,0,O58+O126+O196+O264)</f>
        <v>0</v>
      </c>
      <c r="P22" s="156">
        <f>IF($C22&gt;Input!$D$8,0,P58+P126+P196+P264)</f>
        <v>0</v>
      </c>
      <c r="Q22" s="156">
        <f>IF($C22&gt;Input!$D$8,0,Q58+Q126+Q196+Q264)</f>
        <v>0</v>
      </c>
      <c r="R22" s="156">
        <f>IF($C22&gt;Input!$D$8,0,R58+R126+R196+R264)</f>
        <v>0</v>
      </c>
      <c r="S22" s="156">
        <f>IF($C22&gt;Input!$D$8,0,S58+S126+S196+S264)</f>
        <v>0</v>
      </c>
      <c r="T22" s="156">
        <f>IF($C22&gt;Input!$D$8,0,T58+T126+T196+T264)</f>
        <v>0</v>
      </c>
      <c r="U22" s="156">
        <f>IF($C22&gt;Input!$D$8,0,U58+U126+U196+U264)</f>
        <v>0</v>
      </c>
      <c r="V22" s="156">
        <f>IF($C22&gt;Input!$D$8,0,V58+V126+V196+V264)</f>
        <v>0</v>
      </c>
      <c r="W22" s="156">
        <f>IF($C22&gt;Input!$D$8,0,W58+W126+W196+W264)</f>
        <v>0</v>
      </c>
      <c r="X22" s="156">
        <f>IF($C22&gt;Input!$D$8,0,X58+X126+X196+X264)</f>
        <v>0</v>
      </c>
      <c r="Y22" s="156">
        <f>IF($C22&gt;Input!$D$8,0,Y58+Y126+Y196+Y264)</f>
        <v>0</v>
      </c>
      <c r="Z22" s="156">
        <f>IF($C22&gt;Input!$D$8,0,Z58+Z126+Z196+Z264)</f>
        <v>0</v>
      </c>
      <c r="AA22" s="1"/>
      <c r="AB22" s="3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8"/>
      <c r="BM22" s="158"/>
      <c r="BN22" s="158"/>
      <c r="BO22" s="158"/>
      <c r="BP22" s="158"/>
      <c r="BQ22" s="158"/>
      <c r="BR22" s="158"/>
      <c r="BS22" s="158"/>
      <c r="BT22" s="158"/>
      <c r="BU22" s="158"/>
    </row>
    <row r="23" spans="1:73" x14ac:dyDescent="0.15">
      <c r="A23" s="1"/>
      <c r="B23" s="20"/>
      <c r="C23" s="156">
        <f t="shared" si="0"/>
        <v>13</v>
      </c>
      <c r="D23" s="2" t="s">
        <v>99</v>
      </c>
      <c r="E23" s="179"/>
      <c r="F23" s="156">
        <f t="shared" si="1"/>
        <v>284.08414200000004</v>
      </c>
      <c r="G23" s="156">
        <f>IF($C23&gt;Input!$D$8,0,G59+G127+G197+G265)</f>
        <v>0</v>
      </c>
      <c r="H23" s="156">
        <f>IF($C23&gt;Input!$D$8,0,H59+H127+H197+H265)</f>
        <v>128.05614900000003</v>
      </c>
      <c r="I23" s="156">
        <f>IF($C23&gt;Input!$D$8,0,I59+I127+I197+I265)</f>
        <v>156.02799300000001</v>
      </c>
      <c r="J23" s="156">
        <f>IF($C23&gt;Input!$D$8,0,J59+J127+J197+J265)</f>
        <v>0</v>
      </c>
      <c r="K23" s="156">
        <f>IF($C23&gt;Input!$D$8,0,K59+K127+K197+K265)</f>
        <v>0</v>
      </c>
      <c r="L23" s="156">
        <f>IF($C23&gt;Input!$D$8,0,L59+L127+L197+L265)</f>
        <v>0</v>
      </c>
      <c r="M23" s="156">
        <f>IF($C23&gt;Input!$D$8,0,M59+M127+M197+M265)</f>
        <v>0</v>
      </c>
      <c r="N23" s="156">
        <f>IF($C23&gt;Input!$D$8,0,N59+N127+N197+N265)</f>
        <v>0</v>
      </c>
      <c r="O23" s="156">
        <f>IF($C23&gt;Input!$D$8,0,O59+O127+O197+O265)</f>
        <v>0</v>
      </c>
      <c r="P23" s="156">
        <f>IF($C23&gt;Input!$D$8,0,P59+P127+P197+P265)</f>
        <v>0</v>
      </c>
      <c r="Q23" s="156">
        <f>IF($C23&gt;Input!$D$8,0,Q59+Q127+Q197+Q265)</f>
        <v>0</v>
      </c>
      <c r="R23" s="156">
        <f>IF($C23&gt;Input!$D$8,0,R59+R127+R197+R265)</f>
        <v>0</v>
      </c>
      <c r="S23" s="156">
        <f>IF($C23&gt;Input!$D$8,0,S59+S127+S197+S265)</f>
        <v>0</v>
      </c>
      <c r="T23" s="156">
        <f>IF($C23&gt;Input!$D$8,0,T59+T127+T197+T265)</f>
        <v>0</v>
      </c>
      <c r="U23" s="156">
        <f>IF($C23&gt;Input!$D$8,0,U59+U127+U197+U265)</f>
        <v>0</v>
      </c>
      <c r="V23" s="156">
        <f>IF($C23&gt;Input!$D$8,0,V59+V127+V197+V265)</f>
        <v>0</v>
      </c>
      <c r="W23" s="156">
        <f>IF($C23&gt;Input!$D$8,0,W59+W127+W197+W265)</f>
        <v>0</v>
      </c>
      <c r="X23" s="156">
        <f>IF($C23&gt;Input!$D$8,0,X59+X127+X197+X265)</f>
        <v>0</v>
      </c>
      <c r="Y23" s="156">
        <f>IF($C23&gt;Input!$D$8,0,Y59+Y127+Y197+Y265)</f>
        <v>0</v>
      </c>
      <c r="Z23" s="156">
        <f>IF($C23&gt;Input!$D$8,0,Z59+Z127+Z197+Z265)</f>
        <v>0</v>
      </c>
      <c r="AA23" s="1"/>
      <c r="AB23" s="3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8"/>
      <c r="AX23" s="158"/>
      <c r="AY23" s="158"/>
      <c r="AZ23" s="158"/>
      <c r="BA23" s="158"/>
      <c r="BB23" s="158"/>
      <c r="BC23" s="158"/>
      <c r="BD23" s="158"/>
      <c r="BE23" s="158"/>
      <c r="BF23" s="158"/>
      <c r="BG23" s="158"/>
      <c r="BH23" s="158"/>
      <c r="BI23" s="158"/>
      <c r="BJ23" s="158"/>
      <c r="BK23" s="158"/>
      <c r="BL23" s="158"/>
      <c r="BM23" s="158"/>
      <c r="BN23" s="158"/>
      <c r="BO23" s="158"/>
      <c r="BP23" s="158"/>
      <c r="BQ23" s="158"/>
      <c r="BR23" s="158"/>
      <c r="BS23" s="158"/>
      <c r="BT23" s="158"/>
      <c r="BU23" s="158"/>
    </row>
    <row r="24" spans="1:73" x14ac:dyDescent="0.15">
      <c r="A24" s="1"/>
      <c r="B24" s="20"/>
      <c r="C24" s="156">
        <f t="shared" si="0"/>
        <v>14</v>
      </c>
      <c r="D24" s="2" t="s">
        <v>99</v>
      </c>
      <c r="E24" s="179"/>
      <c r="F24" s="156">
        <f t="shared" si="1"/>
        <v>284.19979200000006</v>
      </c>
      <c r="G24" s="156">
        <f>IF($C24&gt;Input!$D$8,0,G60+G128+G198+G266)</f>
        <v>0</v>
      </c>
      <c r="H24" s="156">
        <f>IF($C24&gt;Input!$D$8,0,H60+H128+H198+H266)</f>
        <v>128.10626400000004</v>
      </c>
      <c r="I24" s="156">
        <f>IF($C24&gt;Input!$D$8,0,I60+I128+I198+I266)</f>
        <v>156.09352800000002</v>
      </c>
      <c r="J24" s="156">
        <f>IF($C24&gt;Input!$D$8,0,J60+J128+J198+J266)</f>
        <v>0</v>
      </c>
      <c r="K24" s="156">
        <f>IF($C24&gt;Input!$D$8,0,K60+K128+K198+K266)</f>
        <v>0</v>
      </c>
      <c r="L24" s="156">
        <f>IF($C24&gt;Input!$D$8,0,L60+L128+L198+L266)</f>
        <v>0</v>
      </c>
      <c r="M24" s="156">
        <f>IF($C24&gt;Input!$D$8,0,M60+M128+M198+M266)</f>
        <v>0</v>
      </c>
      <c r="N24" s="156">
        <f>IF($C24&gt;Input!$D$8,0,N60+N128+N198+N266)</f>
        <v>0</v>
      </c>
      <c r="O24" s="156">
        <f>IF($C24&gt;Input!$D$8,0,O60+O128+O198+O266)</f>
        <v>0</v>
      </c>
      <c r="P24" s="156">
        <f>IF($C24&gt;Input!$D$8,0,P60+P128+P198+P266)</f>
        <v>0</v>
      </c>
      <c r="Q24" s="156">
        <f>IF($C24&gt;Input!$D$8,0,Q60+Q128+Q198+Q266)</f>
        <v>0</v>
      </c>
      <c r="R24" s="156">
        <f>IF($C24&gt;Input!$D$8,0,R60+R128+R198+R266)</f>
        <v>0</v>
      </c>
      <c r="S24" s="156">
        <f>IF($C24&gt;Input!$D$8,0,S60+S128+S198+S266)</f>
        <v>0</v>
      </c>
      <c r="T24" s="156">
        <f>IF($C24&gt;Input!$D$8,0,T60+T128+T198+T266)</f>
        <v>0</v>
      </c>
      <c r="U24" s="156">
        <f>IF($C24&gt;Input!$D$8,0,U60+U128+U198+U266)</f>
        <v>0</v>
      </c>
      <c r="V24" s="156">
        <f>IF($C24&gt;Input!$D$8,0,V60+V128+V198+V266)</f>
        <v>0</v>
      </c>
      <c r="W24" s="156">
        <f>IF($C24&gt;Input!$D$8,0,W60+W128+W198+W266)</f>
        <v>0</v>
      </c>
      <c r="X24" s="156">
        <f>IF($C24&gt;Input!$D$8,0,X60+X128+X198+X266)</f>
        <v>0</v>
      </c>
      <c r="Y24" s="156">
        <f>IF($C24&gt;Input!$D$8,0,Y60+Y128+Y198+Y266)</f>
        <v>0</v>
      </c>
      <c r="Z24" s="156">
        <f>IF($C24&gt;Input!$D$8,0,Z60+Z128+Z198+Z266)</f>
        <v>0</v>
      </c>
      <c r="AA24" s="1"/>
      <c r="AB24" s="3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8"/>
      <c r="BM24" s="158"/>
      <c r="BN24" s="158"/>
      <c r="BO24" s="158"/>
      <c r="BP24" s="158"/>
      <c r="BQ24" s="158"/>
      <c r="BR24" s="158"/>
      <c r="BS24" s="158"/>
      <c r="BT24" s="158"/>
      <c r="BU24" s="158"/>
    </row>
    <row r="25" spans="1:73" x14ac:dyDescent="0.15">
      <c r="A25" s="1"/>
      <c r="B25" s="20"/>
      <c r="C25" s="156">
        <f t="shared" si="0"/>
        <v>15</v>
      </c>
      <c r="D25" s="2" t="s">
        <v>99</v>
      </c>
      <c r="E25" s="179"/>
      <c r="F25" s="156">
        <f t="shared" si="1"/>
        <v>284.31634200000008</v>
      </c>
      <c r="G25" s="156">
        <f>IF($C25&gt;Input!$D$8,0,G61+G129+G199+G267)</f>
        <v>0</v>
      </c>
      <c r="H25" s="156">
        <f>IF($C25&gt;Input!$D$8,0,H61+H129+H199+H267)</f>
        <v>128.15676900000003</v>
      </c>
      <c r="I25" s="156">
        <f>IF($C25&gt;Input!$D$8,0,I61+I129+I199+I267)</f>
        <v>156.15957300000002</v>
      </c>
      <c r="J25" s="156">
        <f>IF($C25&gt;Input!$D$8,0,J61+J129+J199+J267)</f>
        <v>0</v>
      </c>
      <c r="K25" s="156">
        <f>IF($C25&gt;Input!$D$8,0,K61+K129+K199+K267)</f>
        <v>0</v>
      </c>
      <c r="L25" s="156">
        <f>IF($C25&gt;Input!$D$8,0,L61+L129+L199+L267)</f>
        <v>0</v>
      </c>
      <c r="M25" s="156">
        <f>IF($C25&gt;Input!$D$8,0,M61+M129+M199+M267)</f>
        <v>0</v>
      </c>
      <c r="N25" s="156">
        <f>IF($C25&gt;Input!$D$8,0,N61+N129+N199+N267)</f>
        <v>0</v>
      </c>
      <c r="O25" s="156">
        <f>IF($C25&gt;Input!$D$8,0,O61+O129+O199+O267)</f>
        <v>0</v>
      </c>
      <c r="P25" s="156">
        <f>IF($C25&gt;Input!$D$8,0,P61+P129+P199+P267)</f>
        <v>0</v>
      </c>
      <c r="Q25" s="156">
        <f>IF($C25&gt;Input!$D$8,0,Q61+Q129+Q199+Q267)</f>
        <v>0</v>
      </c>
      <c r="R25" s="156">
        <f>IF($C25&gt;Input!$D$8,0,R61+R129+R199+R267)</f>
        <v>0</v>
      </c>
      <c r="S25" s="156">
        <f>IF($C25&gt;Input!$D$8,0,S61+S129+S199+S267)</f>
        <v>0</v>
      </c>
      <c r="T25" s="156">
        <f>IF($C25&gt;Input!$D$8,0,T61+T129+T199+T267)</f>
        <v>0</v>
      </c>
      <c r="U25" s="156">
        <f>IF($C25&gt;Input!$D$8,0,U61+U129+U199+U267)</f>
        <v>0</v>
      </c>
      <c r="V25" s="156">
        <f>IF($C25&gt;Input!$D$8,0,V61+V129+V199+V267)</f>
        <v>0</v>
      </c>
      <c r="W25" s="156">
        <f>IF($C25&gt;Input!$D$8,0,W61+W129+W199+W267)</f>
        <v>0</v>
      </c>
      <c r="X25" s="156">
        <f>IF($C25&gt;Input!$D$8,0,X61+X129+X199+X267)</f>
        <v>0</v>
      </c>
      <c r="Y25" s="156">
        <f>IF($C25&gt;Input!$D$8,0,Y61+Y129+Y199+Y267)</f>
        <v>0</v>
      </c>
      <c r="Z25" s="156">
        <f>IF($C25&gt;Input!$D$8,0,Z61+Z129+Z199+Z267)</f>
        <v>0</v>
      </c>
      <c r="AA25" s="1"/>
      <c r="AB25" s="3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8"/>
      <c r="AZ25" s="158"/>
      <c r="BA25" s="158"/>
      <c r="BB25" s="158"/>
      <c r="BC25" s="158"/>
      <c r="BD25" s="158"/>
      <c r="BE25" s="158"/>
      <c r="BF25" s="158"/>
      <c r="BG25" s="158"/>
      <c r="BH25" s="158"/>
      <c r="BI25" s="158"/>
      <c r="BJ25" s="158"/>
      <c r="BK25" s="158"/>
      <c r="BL25" s="158"/>
      <c r="BM25" s="158"/>
      <c r="BN25" s="158"/>
      <c r="BO25" s="158"/>
      <c r="BP25" s="158"/>
      <c r="BQ25" s="158"/>
      <c r="BR25" s="158"/>
      <c r="BS25" s="158"/>
      <c r="BT25" s="158"/>
      <c r="BU25" s="158"/>
    </row>
    <row r="26" spans="1:73" x14ac:dyDescent="0.15">
      <c r="A26" s="1"/>
      <c r="B26" s="20"/>
      <c r="C26" s="156">
        <f t="shared" si="0"/>
        <v>16</v>
      </c>
      <c r="D26" s="2" t="s">
        <v>99</v>
      </c>
      <c r="E26" s="179"/>
      <c r="F26" s="156">
        <f t="shared" si="1"/>
        <v>284.43379200000004</v>
      </c>
      <c r="G26" s="156">
        <f>IF($C26&gt;Input!$D$8,0,G62+G130+G200+G268)</f>
        <v>0</v>
      </c>
      <c r="H26" s="156">
        <f>IF($C26&gt;Input!$D$8,0,H62+H130+H200+H268)</f>
        <v>128.20766400000002</v>
      </c>
      <c r="I26" s="156">
        <f>IF($C26&gt;Input!$D$8,0,I62+I130+I200+I268)</f>
        <v>156.22612800000002</v>
      </c>
      <c r="J26" s="156">
        <f>IF($C26&gt;Input!$D$8,0,J62+J130+J200+J268)</f>
        <v>0</v>
      </c>
      <c r="K26" s="156">
        <f>IF($C26&gt;Input!$D$8,0,K62+K130+K200+K268)</f>
        <v>0</v>
      </c>
      <c r="L26" s="156">
        <f>IF($C26&gt;Input!$D$8,0,L62+L130+L200+L268)</f>
        <v>0</v>
      </c>
      <c r="M26" s="156">
        <f>IF($C26&gt;Input!$D$8,0,M62+M130+M200+M268)</f>
        <v>0</v>
      </c>
      <c r="N26" s="156">
        <f>IF($C26&gt;Input!$D$8,0,N62+N130+N200+N268)</f>
        <v>0</v>
      </c>
      <c r="O26" s="156">
        <f>IF($C26&gt;Input!$D$8,0,O62+O130+O200+O268)</f>
        <v>0</v>
      </c>
      <c r="P26" s="156">
        <f>IF($C26&gt;Input!$D$8,0,P62+P130+P200+P268)</f>
        <v>0</v>
      </c>
      <c r="Q26" s="156">
        <f>IF($C26&gt;Input!$D$8,0,Q62+Q130+Q200+Q268)</f>
        <v>0</v>
      </c>
      <c r="R26" s="156">
        <f>IF($C26&gt;Input!$D$8,0,R62+R130+R200+R268)</f>
        <v>0</v>
      </c>
      <c r="S26" s="156">
        <f>IF($C26&gt;Input!$D$8,0,S62+S130+S200+S268)</f>
        <v>0</v>
      </c>
      <c r="T26" s="156">
        <f>IF($C26&gt;Input!$D$8,0,T62+T130+T200+T268)</f>
        <v>0</v>
      </c>
      <c r="U26" s="156">
        <f>IF($C26&gt;Input!$D$8,0,U62+U130+U200+U268)</f>
        <v>0</v>
      </c>
      <c r="V26" s="156">
        <f>IF($C26&gt;Input!$D$8,0,V62+V130+V200+V268)</f>
        <v>0</v>
      </c>
      <c r="W26" s="156">
        <f>IF($C26&gt;Input!$D$8,0,W62+W130+W200+W268)</f>
        <v>0</v>
      </c>
      <c r="X26" s="156">
        <f>IF($C26&gt;Input!$D$8,0,X62+X130+X200+X268)</f>
        <v>0</v>
      </c>
      <c r="Y26" s="156">
        <f>IF($C26&gt;Input!$D$8,0,Y62+Y130+Y200+Y268)</f>
        <v>0</v>
      </c>
      <c r="Z26" s="156">
        <f>IF($C26&gt;Input!$D$8,0,Z62+Z130+Z200+Z268)</f>
        <v>0</v>
      </c>
      <c r="AA26" s="1"/>
      <c r="AB26" s="3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  <c r="BP26" s="158"/>
      <c r="BQ26" s="158"/>
      <c r="BR26" s="158"/>
      <c r="BS26" s="158"/>
      <c r="BT26" s="158"/>
      <c r="BU26" s="158"/>
    </row>
    <row r="27" spans="1:73" x14ac:dyDescent="0.15">
      <c r="A27" s="1"/>
      <c r="B27" s="20"/>
      <c r="C27" s="156">
        <f t="shared" si="0"/>
        <v>17</v>
      </c>
      <c r="D27" s="2" t="s">
        <v>99</v>
      </c>
      <c r="E27" s="179"/>
      <c r="F27" s="156">
        <f t="shared" si="1"/>
        <v>284.552142</v>
      </c>
      <c r="G27" s="156">
        <f>IF($C27&gt;Input!$D$8,0,G63+G131+G201+G269)</f>
        <v>0</v>
      </c>
      <c r="H27" s="156">
        <f>IF($C27&gt;Input!$D$8,0,H63+H131+H201+H269)</f>
        <v>128.25894900000003</v>
      </c>
      <c r="I27" s="156">
        <f>IF($C27&gt;Input!$D$8,0,I63+I131+I201+I269)</f>
        <v>156.293193</v>
      </c>
      <c r="J27" s="156">
        <f>IF($C27&gt;Input!$D$8,0,J63+J131+J201+J269)</f>
        <v>0</v>
      </c>
      <c r="K27" s="156">
        <f>IF($C27&gt;Input!$D$8,0,K63+K131+K201+K269)</f>
        <v>0</v>
      </c>
      <c r="L27" s="156">
        <f>IF($C27&gt;Input!$D$8,0,L63+L131+L201+L269)</f>
        <v>0</v>
      </c>
      <c r="M27" s="156">
        <f>IF($C27&gt;Input!$D$8,0,M63+M131+M201+M269)</f>
        <v>0</v>
      </c>
      <c r="N27" s="156">
        <f>IF($C27&gt;Input!$D$8,0,N63+N131+N201+N269)</f>
        <v>0</v>
      </c>
      <c r="O27" s="156">
        <f>IF($C27&gt;Input!$D$8,0,O63+O131+O201+O269)</f>
        <v>0</v>
      </c>
      <c r="P27" s="156">
        <f>IF($C27&gt;Input!$D$8,0,P63+P131+P201+P269)</f>
        <v>0</v>
      </c>
      <c r="Q27" s="156">
        <f>IF($C27&gt;Input!$D$8,0,Q63+Q131+Q201+Q269)</f>
        <v>0</v>
      </c>
      <c r="R27" s="156">
        <f>IF($C27&gt;Input!$D$8,0,R63+R131+R201+R269)</f>
        <v>0</v>
      </c>
      <c r="S27" s="156">
        <f>IF($C27&gt;Input!$D$8,0,S63+S131+S201+S269)</f>
        <v>0</v>
      </c>
      <c r="T27" s="156">
        <f>IF($C27&gt;Input!$D$8,0,T63+T131+T201+T269)</f>
        <v>0</v>
      </c>
      <c r="U27" s="156">
        <f>IF($C27&gt;Input!$D$8,0,U63+U131+U201+U269)</f>
        <v>0</v>
      </c>
      <c r="V27" s="156">
        <f>IF($C27&gt;Input!$D$8,0,V63+V131+V201+V269)</f>
        <v>0</v>
      </c>
      <c r="W27" s="156">
        <f>IF($C27&gt;Input!$D$8,0,W63+W131+W201+W269)</f>
        <v>0</v>
      </c>
      <c r="X27" s="156">
        <f>IF($C27&gt;Input!$D$8,0,X63+X131+X201+X269)</f>
        <v>0</v>
      </c>
      <c r="Y27" s="156">
        <f>IF($C27&gt;Input!$D$8,0,Y63+Y131+Y201+Y269)</f>
        <v>0</v>
      </c>
      <c r="Z27" s="156">
        <f>IF($C27&gt;Input!$D$8,0,Z63+Z131+Z201+Z269)</f>
        <v>0</v>
      </c>
      <c r="AA27" s="1"/>
      <c r="AB27" s="3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8"/>
      <c r="AY27" s="158"/>
      <c r="AZ27" s="158"/>
      <c r="BA27" s="158"/>
      <c r="BB27" s="158"/>
      <c r="BC27" s="158"/>
      <c r="BD27" s="158"/>
      <c r="BE27" s="158"/>
      <c r="BF27" s="158"/>
      <c r="BG27" s="158"/>
      <c r="BH27" s="158"/>
      <c r="BI27" s="158"/>
      <c r="BJ27" s="158"/>
      <c r="BK27" s="158"/>
      <c r="BL27" s="158"/>
      <c r="BM27" s="158"/>
      <c r="BN27" s="158"/>
      <c r="BO27" s="158"/>
      <c r="BP27" s="158"/>
      <c r="BQ27" s="158"/>
      <c r="BR27" s="158"/>
      <c r="BS27" s="158"/>
      <c r="BT27" s="158"/>
      <c r="BU27" s="158"/>
    </row>
    <row r="28" spans="1:73" x14ac:dyDescent="0.15">
      <c r="A28" s="1"/>
      <c r="B28" s="20"/>
      <c r="C28" s="156">
        <f t="shared" si="0"/>
        <v>18</v>
      </c>
      <c r="D28" s="2" t="s">
        <v>99</v>
      </c>
      <c r="E28" s="179"/>
      <c r="F28" s="156">
        <f t="shared" si="1"/>
        <v>284.67139200000003</v>
      </c>
      <c r="G28" s="156">
        <f>IF($C28&gt;Input!$D$8,0,G64+G132+G202+G270)</f>
        <v>0</v>
      </c>
      <c r="H28" s="156">
        <f>IF($C28&gt;Input!$D$8,0,H64+H132+H202+H270)</f>
        <v>128.31062400000002</v>
      </c>
      <c r="I28" s="156">
        <f>IF($C28&gt;Input!$D$8,0,I64+I132+I202+I270)</f>
        <v>156.36076800000001</v>
      </c>
      <c r="J28" s="156">
        <f>IF($C28&gt;Input!$D$8,0,J64+J132+J202+J270)</f>
        <v>0</v>
      </c>
      <c r="K28" s="156">
        <f>IF($C28&gt;Input!$D$8,0,K64+K132+K202+K270)</f>
        <v>0</v>
      </c>
      <c r="L28" s="156">
        <f>IF($C28&gt;Input!$D$8,0,L64+L132+L202+L270)</f>
        <v>0</v>
      </c>
      <c r="M28" s="156">
        <f>IF($C28&gt;Input!$D$8,0,M64+M132+M202+M270)</f>
        <v>0</v>
      </c>
      <c r="N28" s="156">
        <f>IF($C28&gt;Input!$D$8,0,N64+N132+N202+N270)</f>
        <v>0</v>
      </c>
      <c r="O28" s="156">
        <f>IF($C28&gt;Input!$D$8,0,O64+O132+O202+O270)</f>
        <v>0</v>
      </c>
      <c r="P28" s="156">
        <f>IF($C28&gt;Input!$D$8,0,P64+P132+P202+P270)</f>
        <v>0</v>
      </c>
      <c r="Q28" s="156">
        <f>IF($C28&gt;Input!$D$8,0,Q64+Q132+Q202+Q270)</f>
        <v>0</v>
      </c>
      <c r="R28" s="156">
        <f>IF($C28&gt;Input!$D$8,0,R64+R132+R202+R270)</f>
        <v>0</v>
      </c>
      <c r="S28" s="156">
        <f>IF($C28&gt;Input!$D$8,0,S64+S132+S202+S270)</f>
        <v>0</v>
      </c>
      <c r="T28" s="156">
        <f>IF($C28&gt;Input!$D$8,0,T64+T132+T202+T270)</f>
        <v>0</v>
      </c>
      <c r="U28" s="156">
        <f>IF($C28&gt;Input!$D$8,0,U64+U132+U202+U270)</f>
        <v>0</v>
      </c>
      <c r="V28" s="156">
        <f>IF($C28&gt;Input!$D$8,0,V64+V132+V202+V270)</f>
        <v>0</v>
      </c>
      <c r="W28" s="156">
        <f>IF($C28&gt;Input!$D$8,0,W64+W132+W202+W270)</f>
        <v>0</v>
      </c>
      <c r="X28" s="156">
        <f>IF($C28&gt;Input!$D$8,0,X64+X132+X202+X270)</f>
        <v>0</v>
      </c>
      <c r="Y28" s="156">
        <f>IF($C28&gt;Input!$D$8,0,Y64+Y132+Y202+Y270)</f>
        <v>0</v>
      </c>
      <c r="Z28" s="156">
        <f>IF($C28&gt;Input!$D$8,0,Z64+Z132+Z202+Z270)</f>
        <v>0</v>
      </c>
      <c r="AA28" s="1"/>
      <c r="AB28" s="3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  <c r="AX28" s="158"/>
      <c r="AY28" s="158"/>
      <c r="AZ28" s="158"/>
      <c r="BA28" s="158"/>
      <c r="BB28" s="158"/>
      <c r="BC28" s="158"/>
      <c r="BD28" s="158"/>
      <c r="BE28" s="158"/>
      <c r="BF28" s="158"/>
      <c r="BG28" s="158"/>
      <c r="BH28" s="158"/>
      <c r="BI28" s="158"/>
      <c r="BJ28" s="158"/>
      <c r="BK28" s="158"/>
      <c r="BL28" s="158"/>
      <c r="BM28" s="158"/>
      <c r="BN28" s="158"/>
      <c r="BO28" s="158"/>
      <c r="BP28" s="158"/>
      <c r="BQ28" s="158"/>
      <c r="BR28" s="158"/>
      <c r="BS28" s="158"/>
      <c r="BT28" s="158"/>
      <c r="BU28" s="158"/>
    </row>
    <row r="29" spans="1:73" x14ac:dyDescent="0.15">
      <c r="A29" s="1"/>
      <c r="B29" s="20"/>
      <c r="C29" s="156">
        <f t="shared" si="0"/>
        <v>19</v>
      </c>
      <c r="D29" s="2" t="s">
        <v>99</v>
      </c>
      <c r="E29" s="179"/>
      <c r="F29" s="156">
        <f t="shared" si="1"/>
        <v>284.79154200000005</v>
      </c>
      <c r="G29" s="156">
        <f>IF($C29&gt;Input!$D$8,0,G65+G133+G203+G271)</f>
        <v>0</v>
      </c>
      <c r="H29" s="156">
        <f>IF($C29&gt;Input!$D$8,0,H65+H133+H203+H271)</f>
        <v>128.36268900000002</v>
      </c>
      <c r="I29" s="156">
        <f>IF($C29&gt;Input!$D$8,0,I65+I133+I203+I271)</f>
        <v>156.428853</v>
      </c>
      <c r="J29" s="156">
        <f>IF($C29&gt;Input!$D$8,0,J65+J133+J203+J271)</f>
        <v>0</v>
      </c>
      <c r="K29" s="156">
        <f>IF($C29&gt;Input!$D$8,0,K65+K133+K203+K271)</f>
        <v>0</v>
      </c>
      <c r="L29" s="156">
        <f>IF($C29&gt;Input!$D$8,0,L65+L133+L203+L271)</f>
        <v>0</v>
      </c>
      <c r="M29" s="156">
        <f>IF($C29&gt;Input!$D$8,0,M65+M133+M203+M271)</f>
        <v>0</v>
      </c>
      <c r="N29" s="156">
        <f>IF($C29&gt;Input!$D$8,0,N65+N133+N203+N271)</f>
        <v>0</v>
      </c>
      <c r="O29" s="156">
        <f>IF($C29&gt;Input!$D$8,0,O65+O133+O203+O271)</f>
        <v>0</v>
      </c>
      <c r="P29" s="156">
        <f>IF($C29&gt;Input!$D$8,0,P65+P133+P203+P271)</f>
        <v>0</v>
      </c>
      <c r="Q29" s="156">
        <f>IF($C29&gt;Input!$D$8,0,Q65+Q133+Q203+Q271)</f>
        <v>0</v>
      </c>
      <c r="R29" s="156">
        <f>IF($C29&gt;Input!$D$8,0,R65+R133+R203+R271)</f>
        <v>0</v>
      </c>
      <c r="S29" s="156">
        <f>IF($C29&gt;Input!$D$8,0,S65+S133+S203+S271)</f>
        <v>0</v>
      </c>
      <c r="T29" s="156">
        <f>IF($C29&gt;Input!$D$8,0,T65+T133+T203+T271)</f>
        <v>0</v>
      </c>
      <c r="U29" s="156">
        <f>IF($C29&gt;Input!$D$8,0,U65+U133+U203+U271)</f>
        <v>0</v>
      </c>
      <c r="V29" s="156">
        <f>IF($C29&gt;Input!$D$8,0,V65+V133+V203+V271)</f>
        <v>0</v>
      </c>
      <c r="W29" s="156">
        <f>IF($C29&gt;Input!$D$8,0,W65+W133+W203+W271)</f>
        <v>0</v>
      </c>
      <c r="X29" s="156">
        <f>IF($C29&gt;Input!$D$8,0,X65+X133+X203+X271)</f>
        <v>0</v>
      </c>
      <c r="Y29" s="156">
        <f>IF($C29&gt;Input!$D$8,0,Y65+Y133+Y203+Y271)</f>
        <v>0</v>
      </c>
      <c r="Z29" s="156">
        <f>IF($C29&gt;Input!$D$8,0,Z65+Z133+Z203+Z271)</f>
        <v>0</v>
      </c>
      <c r="AA29" s="1"/>
      <c r="AB29" s="3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8"/>
      <c r="AS29" s="158"/>
      <c r="AT29" s="158"/>
      <c r="AU29" s="158"/>
      <c r="AV29" s="158"/>
      <c r="AW29" s="158"/>
      <c r="AX29" s="158"/>
      <c r="AY29" s="158"/>
      <c r="AZ29" s="158"/>
      <c r="BA29" s="158"/>
      <c r="BB29" s="158"/>
      <c r="BC29" s="158"/>
      <c r="BD29" s="158"/>
      <c r="BE29" s="158"/>
      <c r="BF29" s="158"/>
      <c r="BG29" s="158"/>
      <c r="BH29" s="158"/>
      <c r="BI29" s="158"/>
      <c r="BJ29" s="158"/>
      <c r="BK29" s="158"/>
      <c r="BL29" s="158"/>
      <c r="BM29" s="158"/>
      <c r="BN29" s="158"/>
      <c r="BO29" s="158"/>
      <c r="BP29" s="158"/>
      <c r="BQ29" s="158"/>
      <c r="BR29" s="158"/>
      <c r="BS29" s="158"/>
      <c r="BT29" s="158"/>
      <c r="BU29" s="158"/>
    </row>
    <row r="30" spans="1:73" x14ac:dyDescent="0.15">
      <c r="A30" s="1"/>
      <c r="B30" s="20" t="s">
        <v>188</v>
      </c>
      <c r="C30" s="156">
        <f t="shared" si="0"/>
        <v>20</v>
      </c>
      <c r="D30" s="2" t="s">
        <v>99</v>
      </c>
      <c r="E30" s="179"/>
      <c r="F30" s="156">
        <f t="shared" si="1"/>
        <v>284.91259200000002</v>
      </c>
      <c r="G30" s="156">
        <f>IF($C30&gt;Input!$D$8,0,G66+G134+G204+G272)</f>
        <v>0</v>
      </c>
      <c r="H30" s="156">
        <f>IF($C30&gt;Input!$D$8,0,H66+H134+H204+H272)</f>
        <v>128.41514400000003</v>
      </c>
      <c r="I30" s="156">
        <f>IF($C30&gt;Input!$D$8,0,I66+I134+I204+I272)</f>
        <v>156.49744800000002</v>
      </c>
      <c r="J30" s="156">
        <f>IF($C30&gt;Input!$D$8,0,J66+J134+J204+J272)</f>
        <v>0</v>
      </c>
      <c r="K30" s="156">
        <f>IF($C30&gt;Input!$D$8,0,K66+K134+K204+K272)</f>
        <v>0</v>
      </c>
      <c r="L30" s="156">
        <f>IF($C30&gt;Input!$D$8,0,L66+L134+L204+L272)</f>
        <v>0</v>
      </c>
      <c r="M30" s="156">
        <f>IF($C30&gt;Input!$D$8,0,M66+M134+M204+M272)</f>
        <v>0</v>
      </c>
      <c r="N30" s="156">
        <f>IF($C30&gt;Input!$D$8,0,N66+N134+N204+N272)</f>
        <v>0</v>
      </c>
      <c r="O30" s="156">
        <f>IF($C30&gt;Input!$D$8,0,O66+O134+O204+O272)</f>
        <v>0</v>
      </c>
      <c r="P30" s="156">
        <f>IF($C30&gt;Input!$D$8,0,P66+P134+P204+P272)</f>
        <v>0</v>
      </c>
      <c r="Q30" s="156">
        <f>IF($C30&gt;Input!$D$8,0,Q66+Q134+Q204+Q272)</f>
        <v>0</v>
      </c>
      <c r="R30" s="156">
        <f>IF($C30&gt;Input!$D$8,0,R66+R134+R204+R272)</f>
        <v>0</v>
      </c>
      <c r="S30" s="156">
        <f>IF($C30&gt;Input!$D$8,0,S66+S134+S204+S272)</f>
        <v>0</v>
      </c>
      <c r="T30" s="156">
        <f>IF($C30&gt;Input!$D$8,0,T66+T134+T204+T272)</f>
        <v>0</v>
      </c>
      <c r="U30" s="156">
        <f>IF($C30&gt;Input!$D$8,0,U66+U134+U204+U272)</f>
        <v>0</v>
      </c>
      <c r="V30" s="156">
        <f>IF($C30&gt;Input!$D$8,0,V66+V134+V204+V272)</f>
        <v>0</v>
      </c>
      <c r="W30" s="156">
        <f>IF($C30&gt;Input!$D$8,0,W66+W134+W204+W272)</f>
        <v>0</v>
      </c>
      <c r="X30" s="156">
        <f>IF($C30&gt;Input!$D$8,0,X66+X134+X204+X272)</f>
        <v>0</v>
      </c>
      <c r="Y30" s="156">
        <f>IF($C30&gt;Input!$D$8,0,Y66+Y134+Y204+Y272)</f>
        <v>0</v>
      </c>
      <c r="Z30" s="156">
        <f>IF($C30&gt;Input!$D$8,0,Z66+Z134+Z204+Z272)</f>
        <v>0</v>
      </c>
      <c r="AA30" s="1"/>
      <c r="AB30" s="3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58"/>
      <c r="BN30" s="158"/>
      <c r="BO30" s="158"/>
      <c r="BP30" s="158"/>
      <c r="BQ30" s="158"/>
      <c r="BR30" s="158"/>
      <c r="BS30" s="158"/>
      <c r="BT30" s="158"/>
      <c r="BU30" s="158"/>
    </row>
    <row r="31" spans="1:73" x14ac:dyDescent="0.15">
      <c r="A31" s="1"/>
      <c r="B31" s="20"/>
      <c r="C31" s="156">
        <f t="shared" si="0"/>
        <v>21</v>
      </c>
      <c r="D31" s="2" t="s">
        <v>99</v>
      </c>
      <c r="E31" s="179"/>
      <c r="F31" s="156">
        <f t="shared" si="1"/>
        <v>285.10084200000006</v>
      </c>
      <c r="G31" s="156">
        <f>IF($C31&gt;Input!$D$8,0,G67+G135+G205+G273)</f>
        <v>0</v>
      </c>
      <c r="H31" s="156">
        <f>IF($C31&gt;Input!$D$8,0,H67+H135+H205+H273)</f>
        <v>128.49671900000004</v>
      </c>
      <c r="I31" s="156">
        <f>IF($C31&gt;Input!$D$8,0,I67+I135+I205+I273)</f>
        <v>156.60412300000002</v>
      </c>
      <c r="J31" s="156">
        <f>IF($C31&gt;Input!$D$8,0,J67+J135+J205+J273)</f>
        <v>0</v>
      </c>
      <c r="K31" s="156">
        <f>IF($C31&gt;Input!$D$8,0,K67+K135+K205+K273)</f>
        <v>0</v>
      </c>
      <c r="L31" s="156">
        <f>IF($C31&gt;Input!$D$8,0,L67+L135+L205+L273)</f>
        <v>0</v>
      </c>
      <c r="M31" s="156">
        <f>IF($C31&gt;Input!$D$8,0,M67+M135+M205+M273)</f>
        <v>0</v>
      </c>
      <c r="N31" s="156">
        <f>IF($C31&gt;Input!$D$8,0,N67+N135+N205+N273)</f>
        <v>0</v>
      </c>
      <c r="O31" s="156">
        <f>IF($C31&gt;Input!$D$8,0,O67+O135+O205+O273)</f>
        <v>0</v>
      </c>
      <c r="P31" s="156">
        <f>IF($C31&gt;Input!$D$8,0,P67+P135+P205+P273)</f>
        <v>0</v>
      </c>
      <c r="Q31" s="156">
        <f>IF($C31&gt;Input!$D$8,0,Q67+Q135+Q205+Q273)</f>
        <v>0</v>
      </c>
      <c r="R31" s="156">
        <f>IF($C31&gt;Input!$D$8,0,R67+R135+R205+R273)</f>
        <v>0</v>
      </c>
      <c r="S31" s="156">
        <f>IF($C31&gt;Input!$D$8,0,S67+S135+S205+S273)</f>
        <v>0</v>
      </c>
      <c r="T31" s="156">
        <f>IF($C31&gt;Input!$D$8,0,T67+T135+T205+T273)</f>
        <v>0</v>
      </c>
      <c r="U31" s="156">
        <f>IF($C31&gt;Input!$D$8,0,U67+U135+U205+U273)</f>
        <v>0</v>
      </c>
      <c r="V31" s="156">
        <f>IF($C31&gt;Input!$D$8,0,V67+V135+V205+V273)</f>
        <v>0</v>
      </c>
      <c r="W31" s="156">
        <f>IF($C31&gt;Input!$D$8,0,W67+W135+W205+W273)</f>
        <v>0</v>
      </c>
      <c r="X31" s="156">
        <f>IF($C31&gt;Input!$D$8,0,X67+X135+X205+X273)</f>
        <v>0</v>
      </c>
      <c r="Y31" s="156">
        <f>IF($C31&gt;Input!$D$8,0,Y67+Y135+Y205+Y273)</f>
        <v>0</v>
      </c>
      <c r="Z31" s="156">
        <f>IF($C31&gt;Input!$D$8,0,Z67+Z135+Z205+Z273)</f>
        <v>0</v>
      </c>
      <c r="AA31" s="1"/>
      <c r="AB31" s="3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8"/>
      <c r="BG31" s="158"/>
      <c r="BH31" s="158"/>
      <c r="BI31" s="158"/>
      <c r="BJ31" s="158"/>
      <c r="BK31" s="158"/>
      <c r="BL31" s="158"/>
      <c r="BM31" s="158"/>
      <c r="BN31" s="158"/>
      <c r="BO31" s="158"/>
      <c r="BP31" s="158"/>
      <c r="BQ31" s="158"/>
      <c r="BR31" s="158"/>
      <c r="BS31" s="158"/>
      <c r="BT31" s="158"/>
      <c r="BU31" s="158"/>
    </row>
    <row r="32" spans="1:73" x14ac:dyDescent="0.15">
      <c r="A32" s="1"/>
      <c r="B32" s="20"/>
      <c r="C32" s="156">
        <f t="shared" si="0"/>
        <v>22</v>
      </c>
      <c r="D32" s="2" t="s">
        <v>99</v>
      </c>
      <c r="E32" s="179"/>
      <c r="F32" s="156">
        <f t="shared" si="1"/>
        <v>285.29059200000006</v>
      </c>
      <c r="G32" s="156">
        <f>IF($C32&gt;Input!$D$8,0,G68+G136+G206+G274)</f>
        <v>0</v>
      </c>
      <c r="H32" s="156">
        <f>IF($C32&gt;Input!$D$8,0,H68+H136+H206+H274)</f>
        <v>128.57894400000004</v>
      </c>
      <c r="I32" s="156">
        <f>IF($C32&gt;Input!$D$8,0,I68+I136+I206+I274)</f>
        <v>156.71164800000003</v>
      </c>
      <c r="J32" s="156">
        <f>IF($C32&gt;Input!$D$8,0,J68+J136+J206+J274)</f>
        <v>0</v>
      </c>
      <c r="K32" s="156">
        <f>IF($C32&gt;Input!$D$8,0,K68+K136+K206+K274)</f>
        <v>0</v>
      </c>
      <c r="L32" s="156">
        <f>IF($C32&gt;Input!$D$8,0,L68+L136+L206+L274)</f>
        <v>0</v>
      </c>
      <c r="M32" s="156">
        <f>IF($C32&gt;Input!$D$8,0,M68+M136+M206+M274)</f>
        <v>0</v>
      </c>
      <c r="N32" s="156">
        <f>IF($C32&gt;Input!$D$8,0,N68+N136+N206+N274)</f>
        <v>0</v>
      </c>
      <c r="O32" s="156">
        <f>IF($C32&gt;Input!$D$8,0,O68+O136+O206+O274)</f>
        <v>0</v>
      </c>
      <c r="P32" s="156">
        <f>IF($C32&gt;Input!$D$8,0,P68+P136+P206+P274)</f>
        <v>0</v>
      </c>
      <c r="Q32" s="156">
        <f>IF($C32&gt;Input!$D$8,0,Q68+Q136+Q206+Q274)</f>
        <v>0</v>
      </c>
      <c r="R32" s="156">
        <f>IF($C32&gt;Input!$D$8,0,R68+R136+R206+R274)</f>
        <v>0</v>
      </c>
      <c r="S32" s="156">
        <f>IF($C32&gt;Input!$D$8,0,S68+S136+S206+S274)</f>
        <v>0</v>
      </c>
      <c r="T32" s="156">
        <f>IF($C32&gt;Input!$D$8,0,T68+T136+T206+T274)</f>
        <v>0</v>
      </c>
      <c r="U32" s="156">
        <f>IF($C32&gt;Input!$D$8,0,U68+U136+U206+U274)</f>
        <v>0</v>
      </c>
      <c r="V32" s="156">
        <f>IF($C32&gt;Input!$D$8,0,V68+V136+V206+V274)</f>
        <v>0</v>
      </c>
      <c r="W32" s="156">
        <f>IF($C32&gt;Input!$D$8,0,W68+W136+W206+W274)</f>
        <v>0</v>
      </c>
      <c r="X32" s="156">
        <f>IF($C32&gt;Input!$D$8,0,X68+X136+X206+X274)</f>
        <v>0</v>
      </c>
      <c r="Y32" s="156">
        <f>IF($C32&gt;Input!$D$8,0,Y68+Y136+Y206+Y274)</f>
        <v>0</v>
      </c>
      <c r="Z32" s="156">
        <f>IF($C32&gt;Input!$D$8,0,Z68+Z136+Z206+Z274)</f>
        <v>0</v>
      </c>
      <c r="AA32" s="1"/>
      <c r="AB32" s="3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  <c r="BD32" s="158"/>
      <c r="BE32" s="158"/>
      <c r="BF32" s="158"/>
      <c r="BG32" s="158"/>
      <c r="BH32" s="158"/>
      <c r="BI32" s="158"/>
      <c r="BJ32" s="158"/>
      <c r="BK32" s="158"/>
      <c r="BL32" s="158"/>
      <c r="BM32" s="158"/>
      <c r="BN32" s="158"/>
      <c r="BO32" s="158"/>
      <c r="BP32" s="158"/>
      <c r="BQ32" s="158"/>
      <c r="BR32" s="158"/>
      <c r="BS32" s="158"/>
      <c r="BT32" s="158"/>
      <c r="BU32" s="158"/>
    </row>
    <row r="33" spans="1:73" x14ac:dyDescent="0.15">
      <c r="A33" s="1"/>
      <c r="B33" s="20"/>
      <c r="C33" s="156">
        <f t="shared" si="0"/>
        <v>23</v>
      </c>
      <c r="D33" s="2" t="s">
        <v>99</v>
      </c>
      <c r="E33" s="179"/>
      <c r="F33" s="156">
        <f t="shared" si="1"/>
        <v>285.48184200000003</v>
      </c>
      <c r="G33" s="156">
        <f>IF($C33&gt;Input!$D$8,0,G69+G137+G207+G275)</f>
        <v>0</v>
      </c>
      <c r="H33" s="156">
        <f>IF($C33&gt;Input!$D$8,0,H69+H137+H207+H275)</f>
        <v>128.66181900000004</v>
      </c>
      <c r="I33" s="156">
        <f>IF($C33&gt;Input!$D$8,0,I69+I137+I207+I275)</f>
        <v>156.82002300000002</v>
      </c>
      <c r="J33" s="156">
        <f>IF($C33&gt;Input!$D$8,0,J69+J137+J207+J275)</f>
        <v>0</v>
      </c>
      <c r="K33" s="156">
        <f>IF($C33&gt;Input!$D$8,0,K69+K137+K207+K275)</f>
        <v>0</v>
      </c>
      <c r="L33" s="156">
        <f>IF($C33&gt;Input!$D$8,0,L69+L137+L207+L275)</f>
        <v>0</v>
      </c>
      <c r="M33" s="156">
        <f>IF($C33&gt;Input!$D$8,0,M69+M137+M207+M275)</f>
        <v>0</v>
      </c>
      <c r="N33" s="156">
        <f>IF($C33&gt;Input!$D$8,0,N69+N137+N207+N275)</f>
        <v>0</v>
      </c>
      <c r="O33" s="156">
        <f>IF($C33&gt;Input!$D$8,0,O69+O137+O207+O275)</f>
        <v>0</v>
      </c>
      <c r="P33" s="156">
        <f>IF($C33&gt;Input!$D$8,0,P69+P137+P207+P275)</f>
        <v>0</v>
      </c>
      <c r="Q33" s="156">
        <f>IF($C33&gt;Input!$D$8,0,Q69+Q137+Q207+Q275)</f>
        <v>0</v>
      </c>
      <c r="R33" s="156">
        <f>IF($C33&gt;Input!$D$8,0,R69+R137+R207+R275)</f>
        <v>0</v>
      </c>
      <c r="S33" s="156">
        <f>IF($C33&gt;Input!$D$8,0,S69+S137+S207+S275)</f>
        <v>0</v>
      </c>
      <c r="T33" s="156">
        <f>IF($C33&gt;Input!$D$8,0,T69+T137+T207+T275)</f>
        <v>0</v>
      </c>
      <c r="U33" s="156">
        <f>IF($C33&gt;Input!$D$8,0,U69+U137+U207+U275)</f>
        <v>0</v>
      </c>
      <c r="V33" s="156">
        <f>IF($C33&gt;Input!$D$8,0,V69+V137+V207+V275)</f>
        <v>0</v>
      </c>
      <c r="W33" s="156">
        <f>IF($C33&gt;Input!$D$8,0,W69+W137+W207+W275)</f>
        <v>0</v>
      </c>
      <c r="X33" s="156">
        <f>IF($C33&gt;Input!$D$8,0,X69+X137+X207+X275)</f>
        <v>0</v>
      </c>
      <c r="Y33" s="156">
        <f>IF($C33&gt;Input!$D$8,0,Y69+Y137+Y207+Y275)</f>
        <v>0</v>
      </c>
      <c r="Z33" s="156">
        <f>IF($C33&gt;Input!$D$8,0,Z69+Z137+Z207+Z275)</f>
        <v>0</v>
      </c>
      <c r="AA33" s="1"/>
      <c r="AB33" s="3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</row>
    <row r="34" spans="1:73" x14ac:dyDescent="0.15">
      <c r="A34" s="1"/>
      <c r="B34" s="20"/>
      <c r="C34" s="156">
        <f t="shared" si="0"/>
        <v>24</v>
      </c>
      <c r="D34" s="2" t="s">
        <v>99</v>
      </c>
      <c r="E34" s="179"/>
      <c r="F34" s="156">
        <f t="shared" si="1"/>
        <v>285.67459200000002</v>
      </c>
      <c r="G34" s="156">
        <f>IF($C34&gt;Input!$D$8,0,G70+G138+G208+G276)</f>
        <v>0</v>
      </c>
      <c r="H34" s="156">
        <f>IF($C34&gt;Input!$D$8,0,H70+H138+H208+H276)</f>
        <v>128.74534400000002</v>
      </c>
      <c r="I34" s="156">
        <f>IF($C34&gt;Input!$D$8,0,I70+I138+I208+I276)</f>
        <v>156.929248</v>
      </c>
      <c r="J34" s="156">
        <f>IF($C34&gt;Input!$D$8,0,J70+J138+J208+J276)</f>
        <v>0</v>
      </c>
      <c r="K34" s="156">
        <f>IF($C34&gt;Input!$D$8,0,K70+K138+K208+K276)</f>
        <v>0</v>
      </c>
      <c r="L34" s="156">
        <f>IF($C34&gt;Input!$D$8,0,L70+L138+L208+L276)</f>
        <v>0</v>
      </c>
      <c r="M34" s="156">
        <f>IF($C34&gt;Input!$D$8,0,M70+M138+M208+M276)</f>
        <v>0</v>
      </c>
      <c r="N34" s="156">
        <f>IF($C34&gt;Input!$D$8,0,N70+N138+N208+N276)</f>
        <v>0</v>
      </c>
      <c r="O34" s="156">
        <f>IF($C34&gt;Input!$D$8,0,O70+O138+O208+O276)</f>
        <v>0</v>
      </c>
      <c r="P34" s="156">
        <f>IF($C34&gt;Input!$D$8,0,P70+P138+P208+P276)</f>
        <v>0</v>
      </c>
      <c r="Q34" s="156">
        <f>IF($C34&gt;Input!$D$8,0,Q70+Q138+Q208+Q276)</f>
        <v>0</v>
      </c>
      <c r="R34" s="156">
        <f>IF($C34&gt;Input!$D$8,0,R70+R138+R208+R276)</f>
        <v>0</v>
      </c>
      <c r="S34" s="156">
        <f>IF($C34&gt;Input!$D$8,0,S70+S138+S208+S276)</f>
        <v>0</v>
      </c>
      <c r="T34" s="156">
        <f>IF($C34&gt;Input!$D$8,0,T70+T138+T208+T276)</f>
        <v>0</v>
      </c>
      <c r="U34" s="156">
        <f>IF($C34&gt;Input!$D$8,0,U70+U138+U208+U276)</f>
        <v>0</v>
      </c>
      <c r="V34" s="156">
        <f>IF($C34&gt;Input!$D$8,0,V70+V138+V208+V276)</f>
        <v>0</v>
      </c>
      <c r="W34" s="156">
        <f>IF($C34&gt;Input!$D$8,0,W70+W138+W208+W276)</f>
        <v>0</v>
      </c>
      <c r="X34" s="156">
        <f>IF($C34&gt;Input!$D$8,0,X70+X138+X208+X276)</f>
        <v>0</v>
      </c>
      <c r="Y34" s="156">
        <f>IF($C34&gt;Input!$D$8,0,Y70+Y138+Y208+Y276)</f>
        <v>0</v>
      </c>
      <c r="Z34" s="156">
        <f>IF($C34&gt;Input!$D$8,0,Z70+Z138+Z208+Z276)</f>
        <v>0</v>
      </c>
      <c r="AA34" s="1"/>
      <c r="AB34" s="3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8"/>
      <c r="AS34" s="158"/>
      <c r="AT34" s="158"/>
      <c r="AU34" s="158"/>
      <c r="AV34" s="158"/>
      <c r="AW34" s="158"/>
      <c r="AX34" s="158"/>
      <c r="AY34" s="158"/>
      <c r="AZ34" s="158"/>
      <c r="BA34" s="158"/>
      <c r="BB34" s="158"/>
      <c r="BC34" s="158"/>
      <c r="BD34" s="158"/>
      <c r="BE34" s="158"/>
      <c r="BF34" s="158"/>
      <c r="BG34" s="158"/>
      <c r="BH34" s="158"/>
      <c r="BI34" s="158"/>
      <c r="BJ34" s="158"/>
      <c r="BK34" s="158"/>
      <c r="BL34" s="158"/>
      <c r="BM34" s="158"/>
      <c r="BN34" s="158"/>
      <c r="BO34" s="158"/>
      <c r="BP34" s="158"/>
      <c r="BQ34" s="158"/>
      <c r="BR34" s="158"/>
      <c r="BS34" s="158"/>
      <c r="BT34" s="158"/>
      <c r="BU34" s="158"/>
    </row>
    <row r="35" spans="1:73" x14ac:dyDescent="0.15">
      <c r="A35" s="1"/>
      <c r="B35" s="20"/>
      <c r="C35" s="156">
        <f t="shared" si="0"/>
        <v>25</v>
      </c>
      <c r="D35" s="2" t="s">
        <v>99</v>
      </c>
      <c r="E35" s="179"/>
      <c r="F35" s="156">
        <f t="shared" si="1"/>
        <v>285.86884200000009</v>
      </c>
      <c r="G35" s="156">
        <f>IF($C35&gt;Input!$D$8,0,G71+G139+G209+G277)</f>
        <v>0</v>
      </c>
      <c r="H35" s="156">
        <f>IF($C35&gt;Input!$D$8,0,H71+H139+H209+H277)</f>
        <v>128.82951900000003</v>
      </c>
      <c r="I35" s="156">
        <f>IF($C35&gt;Input!$D$8,0,I71+I139+I209+I277)</f>
        <v>157.03932300000002</v>
      </c>
      <c r="J35" s="156">
        <f>IF($C35&gt;Input!$D$8,0,J71+J139+J209+J277)</f>
        <v>0</v>
      </c>
      <c r="K35" s="156">
        <f>IF($C35&gt;Input!$D$8,0,K71+K139+K209+K277)</f>
        <v>0</v>
      </c>
      <c r="L35" s="156">
        <f>IF($C35&gt;Input!$D$8,0,L71+L139+L209+L277)</f>
        <v>0</v>
      </c>
      <c r="M35" s="156">
        <f>IF($C35&gt;Input!$D$8,0,M71+M139+M209+M277)</f>
        <v>0</v>
      </c>
      <c r="N35" s="156">
        <f>IF($C35&gt;Input!$D$8,0,N71+N139+N209+N277)</f>
        <v>0</v>
      </c>
      <c r="O35" s="156">
        <f>IF($C35&gt;Input!$D$8,0,O71+O139+O209+O277)</f>
        <v>0</v>
      </c>
      <c r="P35" s="156">
        <f>IF($C35&gt;Input!$D$8,0,P71+P139+P209+P277)</f>
        <v>0</v>
      </c>
      <c r="Q35" s="156">
        <f>IF($C35&gt;Input!$D$8,0,Q71+Q139+Q209+Q277)</f>
        <v>0</v>
      </c>
      <c r="R35" s="156">
        <f>IF($C35&gt;Input!$D$8,0,R71+R139+R209+R277)</f>
        <v>0</v>
      </c>
      <c r="S35" s="156">
        <f>IF($C35&gt;Input!$D$8,0,S71+S139+S209+S277)</f>
        <v>0</v>
      </c>
      <c r="T35" s="156">
        <f>IF($C35&gt;Input!$D$8,0,T71+T139+T209+T277)</f>
        <v>0</v>
      </c>
      <c r="U35" s="156">
        <f>IF($C35&gt;Input!$D$8,0,U71+U139+U209+U277)</f>
        <v>0</v>
      </c>
      <c r="V35" s="156">
        <f>IF($C35&gt;Input!$D$8,0,V71+V139+V209+V277)</f>
        <v>0</v>
      </c>
      <c r="W35" s="156">
        <f>IF($C35&gt;Input!$D$8,0,W71+W139+W209+W277)</f>
        <v>0</v>
      </c>
      <c r="X35" s="156">
        <f>IF($C35&gt;Input!$D$8,0,X71+X139+X209+X277)</f>
        <v>0</v>
      </c>
      <c r="Y35" s="156">
        <f>IF($C35&gt;Input!$D$8,0,Y71+Y139+Y209+Y277)</f>
        <v>0</v>
      </c>
      <c r="Z35" s="156">
        <f>IF($C35&gt;Input!$D$8,0,Z71+Z139+Z209+Z277)</f>
        <v>0</v>
      </c>
      <c r="AA35" s="1"/>
      <c r="AB35" s="3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  <c r="AV35" s="158"/>
      <c r="AW35" s="158"/>
      <c r="AX35" s="158"/>
      <c r="AY35" s="158"/>
      <c r="AZ35" s="158"/>
      <c r="BA35" s="158"/>
      <c r="BB35" s="158"/>
      <c r="BC35" s="158"/>
      <c r="BD35" s="158"/>
      <c r="BE35" s="158"/>
      <c r="BF35" s="158"/>
      <c r="BG35" s="158"/>
      <c r="BH35" s="158"/>
      <c r="BI35" s="158"/>
      <c r="BJ35" s="158"/>
      <c r="BK35" s="158"/>
      <c r="BL35" s="158"/>
      <c r="BM35" s="158"/>
      <c r="BN35" s="158"/>
      <c r="BO35" s="158"/>
      <c r="BP35" s="158"/>
      <c r="BQ35" s="158"/>
      <c r="BR35" s="158"/>
      <c r="BS35" s="158"/>
      <c r="BT35" s="158"/>
      <c r="BU35" s="158"/>
    </row>
    <row r="36" spans="1:73" x14ac:dyDescent="0.15">
      <c r="A36" s="1"/>
      <c r="B36" s="20"/>
      <c r="C36" s="156">
        <f t="shared" si="0"/>
        <v>26</v>
      </c>
      <c r="D36" s="2" t="s">
        <v>99</v>
      </c>
      <c r="E36" s="179"/>
      <c r="F36" s="156">
        <f t="shared" si="1"/>
        <v>286.06459200000006</v>
      </c>
      <c r="G36" s="156">
        <f>IF($C36&gt;Input!$D$8,0,G72+G140+G210+G278)</f>
        <v>0</v>
      </c>
      <c r="H36" s="156">
        <f>IF($C36&gt;Input!$D$8,0,H72+H140+H210+H278)</f>
        <v>128.91434400000003</v>
      </c>
      <c r="I36" s="156">
        <f>IF($C36&gt;Input!$D$8,0,I72+I140+I210+I278)</f>
        <v>157.150248</v>
      </c>
      <c r="J36" s="156">
        <f>IF($C36&gt;Input!$D$8,0,J72+J140+J210+J278)</f>
        <v>0</v>
      </c>
      <c r="K36" s="156">
        <f>IF($C36&gt;Input!$D$8,0,K72+K140+K210+K278)</f>
        <v>0</v>
      </c>
      <c r="L36" s="156">
        <f>IF($C36&gt;Input!$D$8,0,L72+L140+L210+L278)</f>
        <v>0</v>
      </c>
      <c r="M36" s="156">
        <f>IF($C36&gt;Input!$D$8,0,M72+M140+M210+M278)</f>
        <v>0</v>
      </c>
      <c r="N36" s="156">
        <f>IF($C36&gt;Input!$D$8,0,N72+N140+N210+N278)</f>
        <v>0</v>
      </c>
      <c r="O36" s="156">
        <f>IF($C36&gt;Input!$D$8,0,O72+O140+O210+O278)</f>
        <v>0</v>
      </c>
      <c r="P36" s="156">
        <f>IF($C36&gt;Input!$D$8,0,P72+P140+P210+P278)</f>
        <v>0</v>
      </c>
      <c r="Q36" s="156">
        <f>IF($C36&gt;Input!$D$8,0,Q72+Q140+Q210+Q278)</f>
        <v>0</v>
      </c>
      <c r="R36" s="156">
        <f>IF($C36&gt;Input!$D$8,0,R72+R140+R210+R278)</f>
        <v>0</v>
      </c>
      <c r="S36" s="156">
        <f>IF($C36&gt;Input!$D$8,0,S72+S140+S210+S278)</f>
        <v>0</v>
      </c>
      <c r="T36" s="156">
        <f>IF($C36&gt;Input!$D$8,0,T72+T140+T210+T278)</f>
        <v>0</v>
      </c>
      <c r="U36" s="156">
        <f>IF($C36&gt;Input!$D$8,0,U72+U140+U210+U278)</f>
        <v>0</v>
      </c>
      <c r="V36" s="156">
        <f>IF($C36&gt;Input!$D$8,0,V72+V140+V210+V278)</f>
        <v>0</v>
      </c>
      <c r="W36" s="156">
        <f>IF($C36&gt;Input!$D$8,0,W72+W140+W210+W278)</f>
        <v>0</v>
      </c>
      <c r="X36" s="156">
        <f>IF($C36&gt;Input!$D$8,0,X72+X140+X210+X278)</f>
        <v>0</v>
      </c>
      <c r="Y36" s="156">
        <f>IF($C36&gt;Input!$D$8,0,Y72+Y140+Y210+Y278)</f>
        <v>0</v>
      </c>
      <c r="Z36" s="156">
        <f>IF($C36&gt;Input!$D$8,0,Z72+Z140+Z210+Z278)</f>
        <v>0</v>
      </c>
      <c r="AA36" s="1"/>
      <c r="AB36" s="3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8"/>
      <c r="AS36" s="158"/>
      <c r="AT36" s="158"/>
      <c r="AU36" s="158"/>
      <c r="AV36" s="158"/>
      <c r="AW36" s="158"/>
      <c r="AX36" s="158"/>
      <c r="AY36" s="158"/>
      <c r="AZ36" s="158"/>
      <c r="BA36" s="158"/>
      <c r="BB36" s="158"/>
      <c r="BC36" s="158"/>
      <c r="BD36" s="158"/>
      <c r="BE36" s="158"/>
      <c r="BF36" s="158"/>
      <c r="BG36" s="158"/>
      <c r="BH36" s="158"/>
      <c r="BI36" s="158"/>
      <c r="BJ36" s="158"/>
      <c r="BK36" s="158"/>
      <c r="BL36" s="158"/>
      <c r="BM36" s="158"/>
      <c r="BN36" s="158"/>
      <c r="BO36" s="158"/>
      <c r="BP36" s="158"/>
      <c r="BQ36" s="158"/>
      <c r="BR36" s="158"/>
      <c r="BS36" s="158"/>
      <c r="BT36" s="158"/>
      <c r="BU36" s="158"/>
    </row>
    <row r="37" spans="1:73" x14ac:dyDescent="0.15">
      <c r="A37" s="1"/>
      <c r="B37" s="20"/>
      <c r="C37" s="156">
        <f t="shared" si="0"/>
        <v>27</v>
      </c>
      <c r="D37" s="2" t="s">
        <v>99</v>
      </c>
      <c r="E37" s="179"/>
      <c r="F37" s="156">
        <f t="shared" si="1"/>
        <v>286.261842</v>
      </c>
      <c r="G37" s="156">
        <f>IF($C37&gt;Input!$D$8,0,G73+G141+G211+G279)</f>
        <v>0</v>
      </c>
      <c r="H37" s="156">
        <f>IF($C37&gt;Input!$D$8,0,H73+H141+H211+H279)</f>
        <v>128.99981900000003</v>
      </c>
      <c r="I37" s="156">
        <f>IF($C37&gt;Input!$D$8,0,I73+I141+I211+I279)</f>
        <v>157.262023</v>
      </c>
      <c r="J37" s="156">
        <f>IF($C37&gt;Input!$D$8,0,J73+J141+J211+J279)</f>
        <v>0</v>
      </c>
      <c r="K37" s="156">
        <f>IF($C37&gt;Input!$D$8,0,K73+K141+K211+K279)</f>
        <v>0</v>
      </c>
      <c r="L37" s="156">
        <f>IF($C37&gt;Input!$D$8,0,L73+L141+L211+L279)</f>
        <v>0</v>
      </c>
      <c r="M37" s="156">
        <f>IF($C37&gt;Input!$D$8,0,M73+M141+M211+M279)</f>
        <v>0</v>
      </c>
      <c r="N37" s="156">
        <f>IF($C37&gt;Input!$D$8,0,N73+N141+N211+N279)</f>
        <v>0</v>
      </c>
      <c r="O37" s="156">
        <f>IF($C37&gt;Input!$D$8,0,O73+O141+O211+O279)</f>
        <v>0</v>
      </c>
      <c r="P37" s="156">
        <f>IF($C37&gt;Input!$D$8,0,P73+P141+P211+P279)</f>
        <v>0</v>
      </c>
      <c r="Q37" s="156">
        <f>IF($C37&gt;Input!$D$8,0,Q73+Q141+Q211+Q279)</f>
        <v>0</v>
      </c>
      <c r="R37" s="156">
        <f>IF($C37&gt;Input!$D$8,0,R73+R141+R211+R279)</f>
        <v>0</v>
      </c>
      <c r="S37" s="156">
        <f>IF($C37&gt;Input!$D$8,0,S73+S141+S211+S279)</f>
        <v>0</v>
      </c>
      <c r="T37" s="156">
        <f>IF($C37&gt;Input!$D$8,0,T73+T141+T211+T279)</f>
        <v>0</v>
      </c>
      <c r="U37" s="156">
        <f>IF($C37&gt;Input!$D$8,0,U73+U141+U211+U279)</f>
        <v>0</v>
      </c>
      <c r="V37" s="156">
        <f>IF($C37&gt;Input!$D$8,0,V73+V141+V211+V279)</f>
        <v>0</v>
      </c>
      <c r="W37" s="156">
        <f>IF($C37&gt;Input!$D$8,0,W73+W141+W211+W279)</f>
        <v>0</v>
      </c>
      <c r="X37" s="156">
        <f>IF($C37&gt;Input!$D$8,0,X73+X141+X211+X279)</f>
        <v>0</v>
      </c>
      <c r="Y37" s="156">
        <f>IF($C37&gt;Input!$D$8,0,Y73+Y141+Y211+Y279)</f>
        <v>0</v>
      </c>
      <c r="Z37" s="156">
        <f>IF($C37&gt;Input!$D$8,0,Z73+Z141+Z211+Z279)</f>
        <v>0</v>
      </c>
      <c r="AA37" s="1"/>
      <c r="AB37" s="3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8"/>
      <c r="AS37" s="158"/>
      <c r="AT37" s="158"/>
      <c r="AU37" s="158"/>
      <c r="AV37" s="158"/>
      <c r="AW37" s="158"/>
      <c r="AX37" s="158"/>
      <c r="AY37" s="158"/>
      <c r="AZ37" s="158"/>
      <c r="BA37" s="158"/>
      <c r="BB37" s="158"/>
      <c r="BC37" s="158"/>
      <c r="BD37" s="158"/>
      <c r="BE37" s="158"/>
      <c r="BF37" s="158"/>
      <c r="BG37" s="158"/>
      <c r="BH37" s="158"/>
      <c r="BI37" s="158"/>
      <c r="BJ37" s="158"/>
      <c r="BK37" s="158"/>
      <c r="BL37" s="158"/>
      <c r="BM37" s="158"/>
      <c r="BN37" s="158"/>
      <c r="BO37" s="158"/>
      <c r="BP37" s="158"/>
      <c r="BQ37" s="158"/>
      <c r="BR37" s="158"/>
      <c r="BS37" s="158"/>
      <c r="BT37" s="158"/>
      <c r="BU37" s="158"/>
    </row>
    <row r="38" spans="1:73" x14ac:dyDescent="0.15">
      <c r="A38" s="1"/>
      <c r="B38" s="20"/>
      <c r="C38" s="156">
        <f t="shared" si="0"/>
        <v>28</v>
      </c>
      <c r="D38" s="2" t="s">
        <v>99</v>
      </c>
      <c r="E38" s="179"/>
      <c r="F38" s="156">
        <f t="shared" si="1"/>
        <v>286.46059200000002</v>
      </c>
      <c r="G38" s="156">
        <f>IF($C38&gt;Input!$D$8,0,G74+G142+G212+G280)</f>
        <v>0</v>
      </c>
      <c r="H38" s="156">
        <f>IF($C38&gt;Input!$D$8,0,H74+H142+H212+H280)</f>
        <v>129.08594400000004</v>
      </c>
      <c r="I38" s="156">
        <f>IF($C38&gt;Input!$D$8,0,I74+I142+I212+I280)</f>
        <v>157.37464800000001</v>
      </c>
      <c r="J38" s="156">
        <f>IF($C38&gt;Input!$D$8,0,J74+J142+J212+J280)</f>
        <v>0</v>
      </c>
      <c r="K38" s="156">
        <f>IF($C38&gt;Input!$D$8,0,K74+K142+K212+K280)</f>
        <v>0</v>
      </c>
      <c r="L38" s="156">
        <f>IF($C38&gt;Input!$D$8,0,L74+L142+L212+L280)</f>
        <v>0</v>
      </c>
      <c r="M38" s="156">
        <f>IF($C38&gt;Input!$D$8,0,M74+M142+M212+M280)</f>
        <v>0</v>
      </c>
      <c r="N38" s="156">
        <f>IF($C38&gt;Input!$D$8,0,N74+N142+N212+N280)</f>
        <v>0</v>
      </c>
      <c r="O38" s="156">
        <f>IF($C38&gt;Input!$D$8,0,O74+O142+O212+O280)</f>
        <v>0</v>
      </c>
      <c r="P38" s="156">
        <f>IF($C38&gt;Input!$D$8,0,P74+P142+P212+P280)</f>
        <v>0</v>
      </c>
      <c r="Q38" s="156">
        <f>IF($C38&gt;Input!$D$8,0,Q74+Q142+Q212+Q280)</f>
        <v>0</v>
      </c>
      <c r="R38" s="156">
        <f>IF($C38&gt;Input!$D$8,0,R74+R142+R212+R280)</f>
        <v>0</v>
      </c>
      <c r="S38" s="156">
        <f>IF($C38&gt;Input!$D$8,0,S74+S142+S212+S280)</f>
        <v>0</v>
      </c>
      <c r="T38" s="156">
        <f>IF($C38&gt;Input!$D$8,0,T74+T142+T212+T280)</f>
        <v>0</v>
      </c>
      <c r="U38" s="156">
        <f>IF($C38&gt;Input!$D$8,0,U74+U142+U212+U280)</f>
        <v>0</v>
      </c>
      <c r="V38" s="156">
        <f>IF($C38&gt;Input!$D$8,0,V74+V142+V212+V280)</f>
        <v>0</v>
      </c>
      <c r="W38" s="156">
        <f>IF($C38&gt;Input!$D$8,0,W74+W142+W212+W280)</f>
        <v>0</v>
      </c>
      <c r="X38" s="156">
        <f>IF($C38&gt;Input!$D$8,0,X74+X142+X212+X280)</f>
        <v>0</v>
      </c>
      <c r="Y38" s="156">
        <f>IF($C38&gt;Input!$D$8,0,Y74+Y142+Y212+Y280)</f>
        <v>0</v>
      </c>
      <c r="Z38" s="156">
        <f>IF($C38&gt;Input!$D$8,0,Z74+Z142+Z212+Z280)</f>
        <v>0</v>
      </c>
      <c r="AA38" s="1"/>
      <c r="AB38" s="3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8"/>
      <c r="AS38" s="158"/>
      <c r="AT38" s="158"/>
      <c r="AU38" s="158"/>
      <c r="AV38" s="158"/>
      <c r="AW38" s="158"/>
      <c r="AX38" s="158"/>
      <c r="AY38" s="158"/>
      <c r="AZ38" s="158"/>
      <c r="BA38" s="158"/>
      <c r="BB38" s="158"/>
      <c r="BC38" s="158"/>
      <c r="BD38" s="158"/>
      <c r="BE38" s="158"/>
      <c r="BF38" s="158"/>
      <c r="BG38" s="158"/>
      <c r="BH38" s="158"/>
      <c r="BI38" s="158"/>
      <c r="BJ38" s="158"/>
      <c r="BK38" s="158"/>
      <c r="BL38" s="158"/>
      <c r="BM38" s="158"/>
      <c r="BN38" s="158"/>
      <c r="BO38" s="158"/>
      <c r="BP38" s="158"/>
      <c r="BQ38" s="158"/>
      <c r="BR38" s="158"/>
      <c r="BS38" s="158"/>
      <c r="BT38" s="158"/>
      <c r="BU38" s="158"/>
    </row>
    <row r="39" spans="1:73" x14ac:dyDescent="0.15">
      <c r="A39" s="1"/>
      <c r="B39" s="20"/>
      <c r="C39" s="156">
        <f t="shared" si="0"/>
        <v>29</v>
      </c>
      <c r="D39" s="2" t="s">
        <v>99</v>
      </c>
      <c r="E39" s="179"/>
      <c r="F39" s="156">
        <f t="shared" si="1"/>
        <v>286.660842</v>
      </c>
      <c r="G39" s="156">
        <f>IF($C39&gt;Input!$D$8,0,G75+G143+G213+G281)</f>
        <v>0</v>
      </c>
      <c r="H39" s="156">
        <f>IF($C39&gt;Input!$D$8,0,H75+H143+H213+H281)</f>
        <v>129.17271900000003</v>
      </c>
      <c r="I39" s="156">
        <f>IF($C39&gt;Input!$D$8,0,I75+I143+I213+I281)</f>
        <v>157.488123</v>
      </c>
      <c r="J39" s="156">
        <f>IF($C39&gt;Input!$D$8,0,J75+J143+J213+J281)</f>
        <v>0</v>
      </c>
      <c r="K39" s="156">
        <f>IF($C39&gt;Input!$D$8,0,K75+K143+K213+K281)</f>
        <v>0</v>
      </c>
      <c r="L39" s="156">
        <f>IF($C39&gt;Input!$D$8,0,L75+L143+L213+L281)</f>
        <v>0</v>
      </c>
      <c r="M39" s="156">
        <f>IF($C39&gt;Input!$D$8,0,M75+M143+M213+M281)</f>
        <v>0</v>
      </c>
      <c r="N39" s="156">
        <f>IF($C39&gt;Input!$D$8,0,N75+N143+N213+N281)</f>
        <v>0</v>
      </c>
      <c r="O39" s="156">
        <f>IF($C39&gt;Input!$D$8,0,O75+O143+O213+O281)</f>
        <v>0</v>
      </c>
      <c r="P39" s="156">
        <f>IF($C39&gt;Input!$D$8,0,P75+P143+P213+P281)</f>
        <v>0</v>
      </c>
      <c r="Q39" s="156">
        <f>IF($C39&gt;Input!$D$8,0,Q75+Q143+Q213+Q281)</f>
        <v>0</v>
      </c>
      <c r="R39" s="156">
        <f>IF($C39&gt;Input!$D$8,0,R75+R143+R213+R281)</f>
        <v>0</v>
      </c>
      <c r="S39" s="156">
        <f>IF($C39&gt;Input!$D$8,0,S75+S143+S213+S281)</f>
        <v>0</v>
      </c>
      <c r="T39" s="156">
        <f>IF($C39&gt;Input!$D$8,0,T75+T143+T213+T281)</f>
        <v>0</v>
      </c>
      <c r="U39" s="156">
        <f>IF($C39&gt;Input!$D$8,0,U75+U143+U213+U281)</f>
        <v>0</v>
      </c>
      <c r="V39" s="156">
        <f>IF($C39&gt;Input!$D$8,0,V75+V143+V213+V281)</f>
        <v>0</v>
      </c>
      <c r="W39" s="156">
        <f>IF($C39&gt;Input!$D$8,0,W75+W143+W213+W281)</f>
        <v>0</v>
      </c>
      <c r="X39" s="156">
        <f>IF($C39&gt;Input!$D$8,0,X75+X143+X213+X281)</f>
        <v>0</v>
      </c>
      <c r="Y39" s="156">
        <f>IF($C39&gt;Input!$D$8,0,Y75+Y143+Y213+Y281)</f>
        <v>0</v>
      </c>
      <c r="Z39" s="156">
        <f>IF($C39&gt;Input!$D$8,0,Z75+Z143+Z213+Z281)</f>
        <v>0</v>
      </c>
      <c r="AA39" s="1"/>
      <c r="AB39" s="3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8"/>
      <c r="AS39" s="158"/>
      <c r="AT39" s="158"/>
      <c r="AU39" s="158"/>
      <c r="AV39" s="158"/>
      <c r="AW39" s="158"/>
      <c r="AX39" s="158"/>
      <c r="AY39" s="158"/>
      <c r="AZ39" s="158"/>
      <c r="BA39" s="158"/>
      <c r="BB39" s="158"/>
      <c r="BC39" s="158"/>
      <c r="BD39" s="158"/>
      <c r="BE39" s="158"/>
      <c r="BF39" s="158"/>
      <c r="BG39" s="158"/>
      <c r="BH39" s="158"/>
      <c r="BI39" s="158"/>
      <c r="BJ39" s="158"/>
      <c r="BK39" s="158"/>
      <c r="BL39" s="158"/>
      <c r="BM39" s="158"/>
      <c r="BN39" s="158"/>
      <c r="BO39" s="158"/>
      <c r="BP39" s="158"/>
      <c r="BQ39" s="158"/>
      <c r="BR39" s="158"/>
      <c r="BS39" s="158"/>
      <c r="BT39" s="158"/>
      <c r="BU39" s="158"/>
    </row>
    <row r="40" spans="1:73" x14ac:dyDescent="0.15">
      <c r="A40" s="1"/>
      <c r="B40" s="20" t="s">
        <v>189</v>
      </c>
      <c r="C40" s="156">
        <f t="shared" si="0"/>
        <v>30</v>
      </c>
      <c r="D40" s="2" t="s">
        <v>99</v>
      </c>
      <c r="E40" s="179"/>
      <c r="F40" s="156">
        <f t="shared" si="1"/>
        <v>286.86259200000006</v>
      </c>
      <c r="G40" s="156">
        <f>IF($C40&gt;Input!$D$8,0,G76+G144+G214+G282)</f>
        <v>0</v>
      </c>
      <c r="H40" s="156">
        <f>IF($C40&gt;Input!$D$8,0,H76+H144+H214+H282)</f>
        <v>129.26014400000003</v>
      </c>
      <c r="I40" s="156">
        <f>IF($C40&gt;Input!$D$8,0,I76+I144+I214+I282)</f>
        <v>157.60244800000001</v>
      </c>
      <c r="J40" s="156">
        <f>IF($C40&gt;Input!$D$8,0,J76+J144+J214+J282)</f>
        <v>0</v>
      </c>
      <c r="K40" s="156">
        <f>IF($C40&gt;Input!$D$8,0,K76+K144+K214+K282)</f>
        <v>0</v>
      </c>
      <c r="L40" s="156">
        <f>IF($C40&gt;Input!$D$8,0,L76+L144+L214+L282)</f>
        <v>0</v>
      </c>
      <c r="M40" s="156">
        <f>IF($C40&gt;Input!$D$8,0,M76+M144+M214+M282)</f>
        <v>0</v>
      </c>
      <c r="N40" s="156">
        <f>IF($C40&gt;Input!$D$8,0,N76+N144+N214+N282)</f>
        <v>0</v>
      </c>
      <c r="O40" s="156">
        <f>IF($C40&gt;Input!$D$8,0,O76+O144+O214+O282)</f>
        <v>0</v>
      </c>
      <c r="P40" s="156">
        <f>IF($C40&gt;Input!$D$8,0,P76+P144+P214+P282)</f>
        <v>0</v>
      </c>
      <c r="Q40" s="156">
        <f>IF($C40&gt;Input!$D$8,0,Q76+Q144+Q214+Q282)</f>
        <v>0</v>
      </c>
      <c r="R40" s="156">
        <f>IF($C40&gt;Input!$D$8,0,R76+R144+R214+R282)</f>
        <v>0</v>
      </c>
      <c r="S40" s="156">
        <f>IF($C40&gt;Input!$D$8,0,S76+S144+S214+S282)</f>
        <v>0</v>
      </c>
      <c r="T40" s="156">
        <f>IF($C40&gt;Input!$D$8,0,T76+T144+T214+T282)</f>
        <v>0</v>
      </c>
      <c r="U40" s="156">
        <f>IF($C40&gt;Input!$D$8,0,U76+U144+U214+U282)</f>
        <v>0</v>
      </c>
      <c r="V40" s="156">
        <f>IF($C40&gt;Input!$D$8,0,V76+V144+V214+V282)</f>
        <v>0</v>
      </c>
      <c r="W40" s="156">
        <f>IF($C40&gt;Input!$D$8,0,W76+W144+W214+W282)</f>
        <v>0</v>
      </c>
      <c r="X40" s="156">
        <f>IF($C40&gt;Input!$D$8,0,X76+X144+X214+X282)</f>
        <v>0</v>
      </c>
      <c r="Y40" s="156">
        <f>IF($C40&gt;Input!$D$8,0,Y76+Y144+Y214+Y282)</f>
        <v>0</v>
      </c>
      <c r="Z40" s="156">
        <f>IF($C40&gt;Input!$D$8,0,Z76+Z144+Z214+Z282)</f>
        <v>0</v>
      </c>
      <c r="AA40" s="1"/>
      <c r="AB40" s="3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8"/>
      <c r="AS40" s="158"/>
      <c r="AT40" s="158"/>
      <c r="AU40" s="158"/>
      <c r="AV40" s="158"/>
      <c r="AW40" s="158"/>
      <c r="AX40" s="158"/>
      <c r="AY40" s="158"/>
      <c r="AZ40" s="158"/>
      <c r="BA40" s="158"/>
      <c r="BB40" s="158"/>
      <c r="BC40" s="158"/>
      <c r="BD40" s="158"/>
      <c r="BE40" s="158"/>
      <c r="BF40" s="158"/>
      <c r="BG40" s="158"/>
      <c r="BH40" s="158"/>
      <c r="BI40" s="158"/>
      <c r="BJ40" s="158"/>
      <c r="BK40" s="158"/>
      <c r="BL40" s="158"/>
      <c r="BM40" s="158"/>
      <c r="BN40" s="158"/>
      <c r="BO40" s="158"/>
      <c r="BP40" s="158"/>
      <c r="BQ40" s="158"/>
      <c r="BR40" s="158"/>
      <c r="BS40" s="158"/>
      <c r="BT40" s="158"/>
      <c r="BU40" s="158"/>
    </row>
    <row r="41" spans="1:73" x14ac:dyDescent="0.15">
      <c r="A41" s="1"/>
      <c r="B41" s="1"/>
      <c r="C41" s="2"/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3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8"/>
      <c r="AS41" s="158"/>
      <c r="AT41" s="158"/>
      <c r="AU41" s="158"/>
      <c r="AV41" s="158"/>
      <c r="AW41" s="158"/>
      <c r="AX41" s="158"/>
      <c r="AY41" s="158"/>
      <c r="AZ41" s="158"/>
      <c r="BA41" s="158"/>
      <c r="BB41" s="158"/>
      <c r="BC41" s="158"/>
      <c r="BD41" s="158"/>
      <c r="BE41" s="158"/>
      <c r="BF41" s="158"/>
      <c r="BG41" s="158"/>
      <c r="BH41" s="158"/>
      <c r="BI41" s="158"/>
      <c r="BJ41" s="158"/>
      <c r="BK41" s="158"/>
      <c r="BL41" s="158"/>
      <c r="BM41" s="158"/>
      <c r="BN41" s="158"/>
      <c r="BO41" s="158"/>
      <c r="BP41" s="158"/>
      <c r="BQ41" s="158"/>
      <c r="BR41" s="158"/>
      <c r="BS41" s="158"/>
      <c r="BT41" s="158"/>
      <c r="BU41" s="158"/>
    </row>
    <row r="42" spans="1:73" x14ac:dyDescent="0.15">
      <c r="A42" s="1"/>
      <c r="B42" s="170" t="s">
        <v>194</v>
      </c>
      <c r="C42" s="171"/>
      <c r="D42" s="171"/>
      <c r="E42" s="172"/>
      <c r="F42" s="168"/>
      <c r="G42" s="168"/>
      <c r="H42" s="172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"/>
      <c r="AB42" s="3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9"/>
      <c r="BB42" s="159"/>
      <c r="BC42" s="159"/>
      <c r="BD42" s="159"/>
      <c r="BE42" s="159"/>
      <c r="BF42" s="158"/>
      <c r="BG42" s="158"/>
      <c r="BH42" s="158"/>
      <c r="BI42" s="158"/>
      <c r="BJ42" s="158"/>
      <c r="BK42" s="158"/>
      <c r="BL42" s="158"/>
      <c r="BM42" s="158"/>
      <c r="BN42" s="158"/>
      <c r="BO42" s="158"/>
      <c r="BP42" s="158"/>
      <c r="BQ42" s="158"/>
      <c r="BR42" s="158"/>
      <c r="BS42" s="158"/>
      <c r="BT42" s="158"/>
      <c r="BU42" s="158"/>
    </row>
    <row r="43" spans="1:73" x14ac:dyDescent="0.15">
      <c r="A43" s="1"/>
      <c r="B43" s="20"/>
      <c r="C43" s="156"/>
      <c r="D43" s="2"/>
      <c r="E43" s="1"/>
      <c r="F43" s="156"/>
      <c r="G43" s="156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"/>
      <c r="AB43" s="3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8"/>
      <c r="BN43" s="158"/>
      <c r="BO43" s="158"/>
      <c r="BP43" s="158"/>
      <c r="BQ43" s="158"/>
      <c r="BR43" s="158"/>
      <c r="BS43" s="158"/>
      <c r="BT43" s="158"/>
      <c r="BU43" s="158"/>
    </row>
    <row r="44" spans="1:73" x14ac:dyDescent="0.15">
      <c r="A44" s="1"/>
      <c r="B44" s="177" t="s">
        <v>217</v>
      </c>
      <c r="C44" s="156"/>
      <c r="D44" s="2" t="s">
        <v>175</v>
      </c>
      <c r="E44" s="1"/>
      <c r="F44" s="156"/>
      <c r="G44" s="156">
        <f>IF(Input!D36&gt;0,Input!D37/Input!D36,0)</f>
        <v>0</v>
      </c>
      <c r="H44" s="156">
        <f>IF(Input!E36&gt;0,Input!E37/Input!E36,0)</f>
        <v>1681.6666666666667</v>
      </c>
      <c r="I44" s="156">
        <f>IF(Input!F36&gt;0,Input!F37/Input!F36,0)</f>
        <v>2243.3333333333335</v>
      </c>
      <c r="J44" s="156">
        <f>IF(Input!G36&gt;0,Input!G37/Input!G36,0)</f>
        <v>2243.3333333333335</v>
      </c>
      <c r="K44" s="156">
        <f>IF(Input!H36&gt;0,Input!H37/Input!H36,0)</f>
        <v>2523.3333333333335</v>
      </c>
      <c r="L44" s="156">
        <f>IF(Input!I36&gt;0,Input!I37/Input!I36,0)</f>
        <v>2803.3333333333335</v>
      </c>
      <c r="M44" s="156">
        <f>IF(Input!J36&gt;0,Input!J37/Input!J36,0)</f>
        <v>3083.3333333333335</v>
      </c>
      <c r="N44" s="156">
        <f>IF(Input!K36&gt;0,Input!K37/Input!K36,0)</f>
        <v>3363.3333333333335</v>
      </c>
      <c r="O44" s="156">
        <f>IF(Input!L36&gt;0,Input!L37/Input!L36,0)</f>
        <v>1850</v>
      </c>
      <c r="P44" s="156">
        <f>IF(Input!M36&gt;0,Input!M37/Input!M36,0)</f>
        <v>2018.3333333333333</v>
      </c>
      <c r="Q44" s="156">
        <f>IF(Input!N36&gt;0,Input!N37/Input!N36,0)</f>
        <v>2186.6666666666665</v>
      </c>
      <c r="R44" s="156">
        <f>IF(Input!O36&gt;0,Input!O37/Input!O36,0)</f>
        <v>2355</v>
      </c>
      <c r="S44" s="156">
        <f>IF(Input!P36&gt;0,Input!P37/Input!P36,0)</f>
        <v>2523.3333333333335</v>
      </c>
      <c r="T44" s="156">
        <f>IF(Input!Q36&gt;0,Input!Q37/Input!Q36,0)</f>
        <v>2690.8333333333335</v>
      </c>
      <c r="U44" s="156">
        <f>IF(Input!R36&gt;0,Input!R37/Input!R36,0)</f>
        <v>2859.1666666666665</v>
      </c>
      <c r="V44" s="156">
        <f>IF(Input!S36&gt;0,Input!S37/Input!S36,0)</f>
        <v>0</v>
      </c>
      <c r="W44" s="156">
        <f>IF(Input!T36&gt;0,Input!T37/Input!T36,0)</f>
        <v>0</v>
      </c>
      <c r="X44" s="156">
        <f>IF(Input!U36&gt;0,Input!U37/Input!U36,0)</f>
        <v>0</v>
      </c>
      <c r="Y44" s="156">
        <f>IF(Input!V36&gt;0,Input!V37/Input!V36,0)</f>
        <v>0</v>
      </c>
      <c r="Z44" s="156">
        <f>IF(Input!W36&gt;0,Input!W37/Input!W36,0)</f>
        <v>0</v>
      </c>
      <c r="AA44" s="1"/>
      <c r="AB44" s="3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8"/>
      <c r="BN44" s="158"/>
      <c r="BO44" s="158"/>
      <c r="BP44" s="158"/>
      <c r="BQ44" s="158"/>
      <c r="BR44" s="158"/>
      <c r="BS44" s="158"/>
      <c r="BT44" s="158"/>
      <c r="BU44" s="158"/>
    </row>
    <row r="45" spans="1:73" x14ac:dyDescent="0.15">
      <c r="A45" s="1"/>
      <c r="B45" s="20"/>
      <c r="C45" s="156"/>
      <c r="D45" s="2"/>
      <c r="E45" s="179" t="s">
        <v>213</v>
      </c>
      <c r="F45" s="156" t="s">
        <v>11</v>
      </c>
      <c r="G45" s="156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"/>
      <c r="AB45" s="3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8"/>
      <c r="BN45" s="158"/>
      <c r="BO45" s="158"/>
      <c r="BP45" s="158"/>
      <c r="BQ45" s="158"/>
      <c r="BR45" s="158"/>
      <c r="BS45" s="158"/>
      <c r="BT45" s="158"/>
      <c r="BU45" s="158"/>
    </row>
    <row r="46" spans="1:73" x14ac:dyDescent="0.15">
      <c r="A46" s="1"/>
      <c r="B46" s="20" t="s">
        <v>187</v>
      </c>
      <c r="C46" s="156">
        <f>Eksist!C46+Input!$D$48</f>
        <v>0</v>
      </c>
      <c r="D46" s="2" t="s">
        <v>99</v>
      </c>
      <c r="E46" s="188">
        <f>(1+Input!$H$54)</f>
        <v>1</v>
      </c>
      <c r="F46" s="195">
        <f>SUM(G46:Z46)</f>
        <v>3925</v>
      </c>
      <c r="G46" s="195">
        <f>G44*Input!D26/1000*$E46</f>
        <v>0</v>
      </c>
      <c r="H46" s="195">
        <f>H44*Input!E26/1000*$E46</f>
        <v>1681.6666666666667</v>
      </c>
      <c r="I46" s="195">
        <f>I44*Input!F26/1000*$E46</f>
        <v>2243.3333333333335</v>
      </c>
      <c r="J46" s="195">
        <f>J44*Input!G26/1000*$E46</f>
        <v>0</v>
      </c>
      <c r="K46" s="195">
        <f>K44*Input!H26/1000*$E46</f>
        <v>0</v>
      </c>
      <c r="L46" s="195">
        <f>L44*Input!I26/1000*$E46</f>
        <v>0</v>
      </c>
      <c r="M46" s="195">
        <f>M44*Input!J26/1000*$E46</f>
        <v>0</v>
      </c>
      <c r="N46" s="195">
        <f>N44*Input!K26/1000*$E46</f>
        <v>0</v>
      </c>
      <c r="O46" s="195">
        <f>O44*Input!L26/1000*$E46</f>
        <v>0</v>
      </c>
      <c r="P46" s="195">
        <f>P44*Input!M26/1000*$E46</f>
        <v>0</v>
      </c>
      <c r="Q46" s="195">
        <f>Q44*Input!N26/1000*$E46</f>
        <v>0</v>
      </c>
      <c r="R46" s="195">
        <f>R44*Input!O26/1000*$E46</f>
        <v>0</v>
      </c>
      <c r="S46" s="195">
        <f>S44*Input!P26/1000*$E46</f>
        <v>0</v>
      </c>
      <c r="T46" s="195">
        <f>T44*Input!Q26/1000*$E46</f>
        <v>0</v>
      </c>
      <c r="U46" s="195">
        <f>U44*Input!R26/1000*$E46</f>
        <v>0</v>
      </c>
      <c r="V46" s="195">
        <f>V44*Input!S26/1000*$E46</f>
        <v>0</v>
      </c>
      <c r="W46" s="195">
        <f>W44*Input!T26/1000*$E46</f>
        <v>0</v>
      </c>
      <c r="X46" s="195">
        <f>X44*Input!U26/1000*$E46</f>
        <v>0</v>
      </c>
      <c r="Y46" s="195">
        <f>Y44*Input!V26/1000*$E46</f>
        <v>0</v>
      </c>
      <c r="Z46" s="195">
        <f>Z44*Input!W26/1000*$E46</f>
        <v>0</v>
      </c>
      <c r="AA46" s="1"/>
      <c r="AB46" s="3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8"/>
      <c r="BN46" s="158"/>
      <c r="BO46" s="158"/>
      <c r="BP46" s="158"/>
      <c r="BQ46" s="158"/>
      <c r="BR46" s="158"/>
      <c r="BS46" s="158"/>
      <c r="BT46" s="158"/>
      <c r="BU46" s="158"/>
    </row>
    <row r="47" spans="1:73" x14ac:dyDescent="0.15">
      <c r="A47" s="1"/>
      <c r="B47" s="20"/>
      <c r="C47" s="156">
        <f>Eksist!C47+Input!$D$48</f>
        <v>1</v>
      </c>
      <c r="D47" s="2" t="s">
        <v>99</v>
      </c>
      <c r="E47" s="1"/>
      <c r="F47" s="156">
        <f>SUM(G47:Z47)</f>
        <v>0</v>
      </c>
      <c r="G47" s="156">
        <f>IF($C47=Input!$D$8,IF(Input!$D$49&gt;0,-(Input!$D$48+Input!$D$49-$C47)/Input!$D$49*G$46,0),0)</f>
        <v>0</v>
      </c>
      <c r="H47" s="156">
        <f>IF($C47=Input!$D$8,IF(Input!$D$49&gt;0,-(Input!$D$48+Input!$D$49-$C47)/Input!$D$49*H$46,0),0)</f>
        <v>0</v>
      </c>
      <c r="I47" s="156">
        <f>IF($C47=Input!$D$8,IF(Input!$D$49&gt;0,-(Input!$D$48+Input!$D$49-$C47)/Input!$D$49*I$46,0),0)</f>
        <v>0</v>
      </c>
      <c r="J47" s="156">
        <f>IF($C47=Input!$D$8,IF(Input!$D$49&gt;0,-(Input!$D$48+Input!$D$49-$C47)/Input!$D$49*J$46,0),0)</f>
        <v>0</v>
      </c>
      <c r="K47" s="156">
        <f>IF($C47=Input!$D$8,IF(Input!$D$49&gt;0,-(Input!$D$48+Input!$D$49-$C47)/Input!$D$49*K$46,0),0)</f>
        <v>0</v>
      </c>
      <c r="L47" s="156">
        <f>IF($C47=Input!$D$8,IF(Input!$D$49&gt;0,-(Input!$D$48+Input!$D$49-$C47)/Input!$D$49*L$46,0),0)</f>
        <v>0</v>
      </c>
      <c r="M47" s="156">
        <f>IF($C47=Input!$D$8,IF(Input!$D$49&gt;0,-(Input!$D$48+Input!$D$49-$C47)/Input!$D$49*M$46,0),0)</f>
        <v>0</v>
      </c>
      <c r="N47" s="156">
        <f>IF($C47=Input!$D$8,IF(Input!$D$49&gt;0,-(Input!$D$48+Input!$D$49-$C47)/Input!$D$49*N$46,0),0)</f>
        <v>0</v>
      </c>
      <c r="O47" s="156">
        <f>IF($C47=Input!$D$8,IF(Input!$D$49&gt;0,-(Input!$D$48+Input!$D$49-$C47)/Input!$D$49*O$46,0),0)</f>
        <v>0</v>
      </c>
      <c r="P47" s="156">
        <f>IF($C47=Input!$D$8,IF(Input!$D$49&gt;0,-(Input!$D$48+Input!$D$49-$C47)/Input!$D$49*P$46,0),0)</f>
        <v>0</v>
      </c>
      <c r="Q47" s="156">
        <f>IF($C47=Input!$D$8,IF(Input!$D$49&gt;0,-(Input!$D$48+Input!$D$49-$C47)/Input!$D$49*Q$46,0),0)</f>
        <v>0</v>
      </c>
      <c r="R47" s="156">
        <f>IF($C47=Input!$D$8,IF(Input!$D$49&gt;0,-(Input!$D$48+Input!$D$49-$C47)/Input!$D$49*R$46,0),0)</f>
        <v>0</v>
      </c>
      <c r="S47" s="156">
        <f>IF($C47=Input!$D$8,IF(Input!$D$49&gt;0,-(Input!$D$48+Input!$D$49-$C47)/Input!$D$49*S$46,0),0)</f>
        <v>0</v>
      </c>
      <c r="T47" s="156">
        <f>IF($C47=Input!$D$8,IF(Input!$D$49&gt;0,-(Input!$D$48+Input!$D$49-$C47)/Input!$D$49*T$46,0),0)</f>
        <v>0</v>
      </c>
      <c r="U47" s="156">
        <f>IF($C47=Input!$D$8,IF(Input!$D$49&gt;0,-(Input!$D$48+Input!$D$49-$C47)/Input!$D$49*U$46,0),0)</f>
        <v>0</v>
      </c>
      <c r="V47" s="156">
        <f>IF($C47=Input!$D$8,IF(Input!$D$49&gt;0,-(Input!$D$48+Input!$D$49-$C47)/Input!$D$49*V$46,0),0)</f>
        <v>0</v>
      </c>
      <c r="W47" s="156">
        <f>IF($C47=Input!$D$8,IF(Input!$D$49&gt;0,-(Input!$D$48+Input!$D$49-$C47)/Input!$D$49*W$46,0),0)</f>
        <v>0</v>
      </c>
      <c r="X47" s="156">
        <f>IF($C47=Input!$D$8,IF(Input!$D$49&gt;0,-(Input!$D$48+Input!$D$49-$C47)/Input!$D$49*X$46,0),0)</f>
        <v>0</v>
      </c>
      <c r="Y47" s="156">
        <f>IF($C47=Input!$D$8,IF(Input!$D$49&gt;0,-(Input!$D$48+Input!$D$49-$C47)/Input!$D$49*Y$46,0),0)</f>
        <v>0</v>
      </c>
      <c r="Z47" s="156">
        <f>IF($C47=Input!$D$8,IF(Input!$D$49&gt;0,-(Input!$D$48+Input!$D$49-$C47)/Input!$D$49*Z$46,0),0)</f>
        <v>0</v>
      </c>
      <c r="AA47" s="1"/>
      <c r="AB47" s="156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58"/>
      <c r="BN47" s="158"/>
      <c r="BO47" s="158"/>
      <c r="BP47" s="158"/>
      <c r="BQ47" s="158"/>
      <c r="BR47" s="158"/>
      <c r="BS47" s="158"/>
      <c r="BT47" s="158"/>
      <c r="BU47" s="158"/>
    </row>
    <row r="48" spans="1:73" x14ac:dyDescent="0.15">
      <c r="A48" s="1"/>
      <c r="B48" s="20"/>
      <c r="C48" s="156">
        <f>Eksist!C48+Input!$D$48</f>
        <v>2</v>
      </c>
      <c r="D48" s="2" t="s">
        <v>99</v>
      </c>
      <c r="E48" s="1"/>
      <c r="F48" s="156">
        <f t="shared" ref="F48:F76" si="2">SUM(G48:Z48)</f>
        <v>0</v>
      </c>
      <c r="G48" s="156">
        <f>IF($C48=Input!$D$8,IF(Input!$D$49&gt;0,-(Input!$D$48+Input!$D$49-$C48)/Input!$D$49*G$46,0),0)</f>
        <v>0</v>
      </c>
      <c r="H48" s="156">
        <f>IF($C48=Input!$D$8,IF(Input!$D$49&gt;0,-(Input!$D$48+Input!$D$49-$C48)/Input!$D$49*H$46,0),0)</f>
        <v>0</v>
      </c>
      <c r="I48" s="156">
        <f>IF($C48=Input!$D$8,IF(Input!$D$49&gt;0,-(Input!$D$48+Input!$D$49-$C48)/Input!$D$49*I$46,0),0)</f>
        <v>0</v>
      </c>
      <c r="J48" s="156">
        <f>IF($C48=Input!$D$8,IF(Input!$D$49&gt;0,-(Input!$D$48+Input!$D$49-$C48)/Input!$D$49*J$46,0),0)</f>
        <v>0</v>
      </c>
      <c r="K48" s="156">
        <f>IF($C48=Input!$D$8,IF(Input!$D$49&gt;0,-(Input!$D$48+Input!$D$49-$C48)/Input!$D$49*K$46,0),0)</f>
        <v>0</v>
      </c>
      <c r="L48" s="156">
        <f>IF($C48=Input!$D$8,IF(Input!$D$49&gt;0,-(Input!$D$48+Input!$D$49-$C48)/Input!$D$49*L$46,0),0)</f>
        <v>0</v>
      </c>
      <c r="M48" s="156">
        <f>IF($C48=Input!$D$8,IF(Input!$D$49&gt;0,-(Input!$D$48+Input!$D$49-$C48)/Input!$D$49*M$46,0),0)</f>
        <v>0</v>
      </c>
      <c r="N48" s="156">
        <f>IF($C48=Input!$D$8,IF(Input!$D$49&gt;0,-(Input!$D$48+Input!$D$49-$C48)/Input!$D$49*N$46,0),0)</f>
        <v>0</v>
      </c>
      <c r="O48" s="156">
        <f>IF($C48=Input!$D$8,IF(Input!$D$49&gt;0,-(Input!$D$48+Input!$D$49-$C48)/Input!$D$49*O$46,0),0)</f>
        <v>0</v>
      </c>
      <c r="P48" s="156">
        <f>IF($C48=Input!$D$8,IF(Input!$D$49&gt;0,-(Input!$D$48+Input!$D$49-$C48)/Input!$D$49*P$46,0),0)</f>
        <v>0</v>
      </c>
      <c r="Q48" s="156">
        <f>IF($C48=Input!$D$8,IF(Input!$D$49&gt;0,-(Input!$D$48+Input!$D$49-$C48)/Input!$D$49*Q$46,0),0)</f>
        <v>0</v>
      </c>
      <c r="R48" s="156">
        <f>IF($C48=Input!$D$8,IF(Input!$D$49&gt;0,-(Input!$D$48+Input!$D$49-$C48)/Input!$D$49*R$46,0),0)</f>
        <v>0</v>
      </c>
      <c r="S48" s="156">
        <f>IF($C48=Input!$D$8,IF(Input!$D$49&gt;0,-(Input!$D$48+Input!$D$49-$C48)/Input!$D$49*S$46,0),0)</f>
        <v>0</v>
      </c>
      <c r="T48" s="156">
        <f>IF($C48=Input!$D$8,IF(Input!$D$49&gt;0,-(Input!$D$48+Input!$D$49-$C48)/Input!$D$49*T$46,0),0)</f>
        <v>0</v>
      </c>
      <c r="U48" s="156">
        <f>IF($C48=Input!$D$8,IF(Input!$D$49&gt;0,-(Input!$D$48+Input!$D$49-$C48)/Input!$D$49*U$46,0),0)</f>
        <v>0</v>
      </c>
      <c r="V48" s="156">
        <f>IF($C48=Input!$D$8,IF(Input!$D$49&gt;0,-(Input!$D$48+Input!$D$49-$C48)/Input!$D$49*V$46,0),0)</f>
        <v>0</v>
      </c>
      <c r="W48" s="156">
        <f>IF($C48=Input!$D$8,IF(Input!$D$49&gt;0,-(Input!$D$48+Input!$D$49-$C48)/Input!$D$49*W$46,0),0)</f>
        <v>0</v>
      </c>
      <c r="X48" s="156">
        <f>IF($C48=Input!$D$8,IF(Input!$D$49&gt;0,-(Input!$D$48+Input!$D$49-$C48)/Input!$D$49*X$46,0),0)</f>
        <v>0</v>
      </c>
      <c r="Y48" s="156">
        <f>IF($C48=Input!$D$8,IF(Input!$D$49&gt;0,-(Input!$D$48+Input!$D$49-$C48)/Input!$D$49*Y$46,0),0)</f>
        <v>0</v>
      </c>
      <c r="Z48" s="156">
        <f>IF($C48=Input!$D$8,IF(Input!$D$49&gt;0,-(Input!$D$48+Input!$D$49-$C48)/Input!$D$49*Z$46,0),0)</f>
        <v>0</v>
      </c>
      <c r="AA48" s="1"/>
      <c r="AB48" s="156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58"/>
      <c r="BN48" s="158"/>
      <c r="BO48" s="158"/>
      <c r="BP48" s="158"/>
      <c r="BQ48" s="158"/>
      <c r="BR48" s="158"/>
      <c r="BS48" s="158"/>
      <c r="BT48" s="158"/>
      <c r="BU48" s="158"/>
    </row>
    <row r="49" spans="1:73" x14ac:dyDescent="0.15">
      <c r="A49" s="1"/>
      <c r="B49" s="20"/>
      <c r="C49" s="156">
        <f>Eksist!C49+Input!$D$48</f>
        <v>3</v>
      </c>
      <c r="D49" s="2" t="s">
        <v>99</v>
      </c>
      <c r="E49" s="1"/>
      <c r="F49" s="156">
        <f t="shared" si="2"/>
        <v>0</v>
      </c>
      <c r="G49" s="156">
        <f>IF($C49=Input!$D$8,IF(Input!$D$49&gt;0,-(Input!$D$48+Input!$D$49-$C49)/Input!$D$49*G$46,0),0)</f>
        <v>0</v>
      </c>
      <c r="H49" s="156">
        <f>IF($C49=Input!$D$8,IF(Input!$D$49&gt;0,-(Input!$D$48+Input!$D$49-$C49)/Input!$D$49*H$46,0),0)</f>
        <v>0</v>
      </c>
      <c r="I49" s="156">
        <f>IF($C49=Input!$D$8,IF(Input!$D$49&gt;0,-(Input!$D$48+Input!$D$49-$C49)/Input!$D$49*I$46,0),0)</f>
        <v>0</v>
      </c>
      <c r="J49" s="156">
        <f>IF($C49=Input!$D$8,IF(Input!$D$49&gt;0,-(Input!$D$48+Input!$D$49-$C49)/Input!$D$49*J$46,0),0)</f>
        <v>0</v>
      </c>
      <c r="K49" s="156">
        <f>IF($C49=Input!$D$8,IF(Input!$D$49&gt;0,-(Input!$D$48+Input!$D$49-$C49)/Input!$D$49*K$46,0),0)</f>
        <v>0</v>
      </c>
      <c r="L49" s="156">
        <f>IF($C49=Input!$D$8,IF(Input!$D$49&gt;0,-(Input!$D$48+Input!$D$49-$C49)/Input!$D$49*L$46,0),0)</f>
        <v>0</v>
      </c>
      <c r="M49" s="156">
        <f>IF($C49=Input!$D$8,IF(Input!$D$49&gt;0,-(Input!$D$48+Input!$D$49-$C49)/Input!$D$49*M$46,0),0)</f>
        <v>0</v>
      </c>
      <c r="N49" s="156">
        <f>IF($C49=Input!$D$8,IF(Input!$D$49&gt;0,-(Input!$D$48+Input!$D$49-$C49)/Input!$D$49*N$46,0),0)</f>
        <v>0</v>
      </c>
      <c r="O49" s="156">
        <f>IF($C49=Input!$D$8,IF(Input!$D$49&gt;0,-(Input!$D$48+Input!$D$49-$C49)/Input!$D$49*O$46,0),0)</f>
        <v>0</v>
      </c>
      <c r="P49" s="156">
        <f>IF($C49=Input!$D$8,IF(Input!$D$49&gt;0,-(Input!$D$48+Input!$D$49-$C49)/Input!$D$49*P$46,0),0)</f>
        <v>0</v>
      </c>
      <c r="Q49" s="156">
        <f>IF($C49=Input!$D$8,IF(Input!$D$49&gt;0,-(Input!$D$48+Input!$D$49-$C49)/Input!$D$49*Q$46,0),0)</f>
        <v>0</v>
      </c>
      <c r="R49" s="156">
        <f>IF($C49=Input!$D$8,IF(Input!$D$49&gt;0,-(Input!$D$48+Input!$D$49-$C49)/Input!$D$49*R$46,0),0)</f>
        <v>0</v>
      </c>
      <c r="S49" s="156">
        <f>IF($C49=Input!$D$8,IF(Input!$D$49&gt;0,-(Input!$D$48+Input!$D$49-$C49)/Input!$D$49*S$46,0),0)</f>
        <v>0</v>
      </c>
      <c r="T49" s="156">
        <f>IF($C49=Input!$D$8,IF(Input!$D$49&gt;0,-(Input!$D$48+Input!$D$49-$C49)/Input!$D$49*T$46,0),0)</f>
        <v>0</v>
      </c>
      <c r="U49" s="156">
        <f>IF($C49=Input!$D$8,IF(Input!$D$49&gt;0,-(Input!$D$48+Input!$D$49-$C49)/Input!$D$49*U$46,0),0)</f>
        <v>0</v>
      </c>
      <c r="V49" s="156">
        <f>IF($C49=Input!$D$8,IF(Input!$D$49&gt;0,-(Input!$D$48+Input!$D$49-$C49)/Input!$D$49*V$46,0),0)</f>
        <v>0</v>
      </c>
      <c r="W49" s="156">
        <f>IF($C49=Input!$D$8,IF(Input!$D$49&gt;0,-(Input!$D$48+Input!$D$49-$C49)/Input!$D$49*W$46,0),0)</f>
        <v>0</v>
      </c>
      <c r="X49" s="156">
        <f>IF($C49=Input!$D$8,IF(Input!$D$49&gt;0,-(Input!$D$48+Input!$D$49-$C49)/Input!$D$49*X$46,0),0)</f>
        <v>0</v>
      </c>
      <c r="Y49" s="156">
        <f>IF($C49=Input!$D$8,IF(Input!$D$49&gt;0,-(Input!$D$48+Input!$D$49-$C49)/Input!$D$49*Y$46,0),0)</f>
        <v>0</v>
      </c>
      <c r="Z49" s="156">
        <f>IF($C49=Input!$D$8,IF(Input!$D$49&gt;0,-(Input!$D$48+Input!$D$49-$C49)/Input!$D$49*Z$46,0),0)</f>
        <v>0</v>
      </c>
      <c r="AA49" s="1"/>
      <c r="AB49" s="156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58"/>
      <c r="BN49" s="158"/>
      <c r="BO49" s="158"/>
      <c r="BP49" s="158"/>
      <c r="BQ49" s="158"/>
      <c r="BR49" s="158"/>
      <c r="BS49" s="158"/>
      <c r="BT49" s="158"/>
      <c r="BU49" s="158"/>
    </row>
    <row r="50" spans="1:73" x14ac:dyDescent="0.15">
      <c r="A50" s="1"/>
      <c r="B50" s="20"/>
      <c r="C50" s="156">
        <f>Eksist!C50+Input!$D$48</f>
        <v>4</v>
      </c>
      <c r="D50" s="2" t="s">
        <v>99</v>
      </c>
      <c r="E50" s="1"/>
      <c r="F50" s="156">
        <f t="shared" si="2"/>
        <v>0</v>
      </c>
      <c r="G50" s="156">
        <f>IF($C50=Input!$D$8,IF(Input!$D$49&gt;0,-(Input!$D$48+Input!$D$49-$C50)/Input!$D$49*G$46,0),0)</f>
        <v>0</v>
      </c>
      <c r="H50" s="156">
        <f>IF($C50=Input!$D$8,IF(Input!$D$49&gt;0,-(Input!$D$48+Input!$D$49-$C50)/Input!$D$49*H$46,0),0)</f>
        <v>0</v>
      </c>
      <c r="I50" s="156">
        <f>IF($C50=Input!$D$8,IF(Input!$D$49&gt;0,-(Input!$D$48+Input!$D$49-$C50)/Input!$D$49*I$46,0),0)</f>
        <v>0</v>
      </c>
      <c r="J50" s="156">
        <f>IF($C50=Input!$D$8,IF(Input!$D$49&gt;0,-(Input!$D$48+Input!$D$49-$C50)/Input!$D$49*J$46,0),0)</f>
        <v>0</v>
      </c>
      <c r="K50" s="156">
        <f>IF($C50=Input!$D$8,IF(Input!$D$49&gt;0,-(Input!$D$48+Input!$D$49-$C50)/Input!$D$49*K$46,0),0)</f>
        <v>0</v>
      </c>
      <c r="L50" s="156">
        <f>IF($C50=Input!$D$8,IF(Input!$D$49&gt;0,-(Input!$D$48+Input!$D$49-$C50)/Input!$D$49*L$46,0),0)</f>
        <v>0</v>
      </c>
      <c r="M50" s="156">
        <f>IF($C50=Input!$D$8,IF(Input!$D$49&gt;0,-(Input!$D$48+Input!$D$49-$C50)/Input!$D$49*M$46,0),0)</f>
        <v>0</v>
      </c>
      <c r="N50" s="156">
        <f>IF($C50=Input!$D$8,IF(Input!$D$49&gt;0,-(Input!$D$48+Input!$D$49-$C50)/Input!$D$49*N$46,0),0)</f>
        <v>0</v>
      </c>
      <c r="O50" s="156">
        <f>IF($C50=Input!$D$8,IF(Input!$D$49&gt;0,-(Input!$D$48+Input!$D$49-$C50)/Input!$D$49*O$46,0),0)</f>
        <v>0</v>
      </c>
      <c r="P50" s="156">
        <f>IF($C50=Input!$D$8,IF(Input!$D$49&gt;0,-(Input!$D$48+Input!$D$49-$C50)/Input!$D$49*P$46,0),0)</f>
        <v>0</v>
      </c>
      <c r="Q50" s="156">
        <f>IF($C50=Input!$D$8,IF(Input!$D$49&gt;0,-(Input!$D$48+Input!$D$49-$C50)/Input!$D$49*Q$46,0),0)</f>
        <v>0</v>
      </c>
      <c r="R50" s="156">
        <f>IF($C50=Input!$D$8,IF(Input!$D$49&gt;0,-(Input!$D$48+Input!$D$49-$C50)/Input!$D$49*R$46,0),0)</f>
        <v>0</v>
      </c>
      <c r="S50" s="156">
        <f>IF($C50=Input!$D$8,IF(Input!$D$49&gt;0,-(Input!$D$48+Input!$D$49-$C50)/Input!$D$49*S$46,0),0)</f>
        <v>0</v>
      </c>
      <c r="T50" s="156">
        <f>IF($C50=Input!$D$8,IF(Input!$D$49&gt;0,-(Input!$D$48+Input!$D$49-$C50)/Input!$D$49*T$46,0),0)</f>
        <v>0</v>
      </c>
      <c r="U50" s="156">
        <f>IF($C50=Input!$D$8,IF(Input!$D$49&gt;0,-(Input!$D$48+Input!$D$49-$C50)/Input!$D$49*U$46,0),0)</f>
        <v>0</v>
      </c>
      <c r="V50" s="156">
        <f>IF($C50=Input!$D$8,IF(Input!$D$49&gt;0,-(Input!$D$48+Input!$D$49-$C50)/Input!$D$49*V$46,0),0)</f>
        <v>0</v>
      </c>
      <c r="W50" s="156">
        <f>IF($C50=Input!$D$8,IF(Input!$D$49&gt;0,-(Input!$D$48+Input!$D$49-$C50)/Input!$D$49*W$46,0),0)</f>
        <v>0</v>
      </c>
      <c r="X50" s="156">
        <f>IF($C50=Input!$D$8,IF(Input!$D$49&gt;0,-(Input!$D$48+Input!$D$49-$C50)/Input!$D$49*X$46,0),0)</f>
        <v>0</v>
      </c>
      <c r="Y50" s="156">
        <f>IF($C50=Input!$D$8,IF(Input!$D$49&gt;0,-(Input!$D$48+Input!$D$49-$C50)/Input!$D$49*Y$46,0),0)</f>
        <v>0</v>
      </c>
      <c r="Z50" s="156">
        <f>IF($C50=Input!$D$8,IF(Input!$D$49&gt;0,-(Input!$D$48+Input!$D$49-$C50)/Input!$D$49*Z$46,0),0)</f>
        <v>0</v>
      </c>
      <c r="AA50" s="1"/>
      <c r="AB50" s="156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58"/>
      <c r="BN50" s="158"/>
      <c r="BO50" s="158"/>
      <c r="BP50" s="158"/>
      <c r="BQ50" s="158"/>
      <c r="BR50" s="158"/>
      <c r="BS50" s="158"/>
      <c r="BT50" s="158"/>
      <c r="BU50" s="158"/>
    </row>
    <row r="51" spans="1:73" x14ac:dyDescent="0.15">
      <c r="A51" s="1"/>
      <c r="B51" s="20"/>
      <c r="C51" s="156">
        <f>Eksist!C51+Input!$D$48</f>
        <v>5</v>
      </c>
      <c r="D51" s="2" t="s">
        <v>99</v>
      </c>
      <c r="E51" s="1"/>
      <c r="F51" s="156">
        <f t="shared" si="2"/>
        <v>0</v>
      </c>
      <c r="G51" s="156">
        <f>IF($C51=Input!$D$8,IF(Input!$D$49&gt;0,-(Input!$D$48+Input!$D$49-$C51)/Input!$D$49*G$46,0),0)</f>
        <v>0</v>
      </c>
      <c r="H51" s="156">
        <f>IF($C51=Input!$D$8,IF(Input!$D$49&gt;0,-(Input!$D$48+Input!$D$49-$C51)/Input!$D$49*H$46,0),0)</f>
        <v>0</v>
      </c>
      <c r="I51" s="156">
        <f>IF($C51=Input!$D$8,IF(Input!$D$49&gt;0,-(Input!$D$48+Input!$D$49-$C51)/Input!$D$49*I$46,0),0)</f>
        <v>0</v>
      </c>
      <c r="J51" s="156">
        <f>IF($C51=Input!$D$8,IF(Input!$D$49&gt;0,-(Input!$D$48+Input!$D$49-$C51)/Input!$D$49*J$46,0),0)</f>
        <v>0</v>
      </c>
      <c r="K51" s="156">
        <f>IF($C51=Input!$D$8,IF(Input!$D$49&gt;0,-(Input!$D$48+Input!$D$49-$C51)/Input!$D$49*K$46,0),0)</f>
        <v>0</v>
      </c>
      <c r="L51" s="156">
        <f>IF($C51=Input!$D$8,IF(Input!$D$49&gt;0,-(Input!$D$48+Input!$D$49-$C51)/Input!$D$49*L$46,0),0)</f>
        <v>0</v>
      </c>
      <c r="M51" s="156">
        <f>IF($C51=Input!$D$8,IF(Input!$D$49&gt;0,-(Input!$D$48+Input!$D$49-$C51)/Input!$D$49*M$46,0),0)</f>
        <v>0</v>
      </c>
      <c r="N51" s="156">
        <f>IF($C51=Input!$D$8,IF(Input!$D$49&gt;0,-(Input!$D$48+Input!$D$49-$C51)/Input!$D$49*N$46,0),0)</f>
        <v>0</v>
      </c>
      <c r="O51" s="156">
        <f>IF($C51=Input!$D$8,IF(Input!$D$49&gt;0,-(Input!$D$48+Input!$D$49-$C51)/Input!$D$49*O$46,0),0)</f>
        <v>0</v>
      </c>
      <c r="P51" s="156">
        <f>IF($C51=Input!$D$8,IF(Input!$D$49&gt;0,-(Input!$D$48+Input!$D$49-$C51)/Input!$D$49*P$46,0),0)</f>
        <v>0</v>
      </c>
      <c r="Q51" s="156">
        <f>IF($C51=Input!$D$8,IF(Input!$D$49&gt;0,-(Input!$D$48+Input!$D$49-$C51)/Input!$D$49*Q$46,0),0)</f>
        <v>0</v>
      </c>
      <c r="R51" s="156">
        <f>IF($C51=Input!$D$8,IF(Input!$D$49&gt;0,-(Input!$D$48+Input!$D$49-$C51)/Input!$D$49*R$46,0),0)</f>
        <v>0</v>
      </c>
      <c r="S51" s="156">
        <f>IF($C51=Input!$D$8,IF(Input!$D$49&gt;0,-(Input!$D$48+Input!$D$49-$C51)/Input!$D$49*S$46,0),0)</f>
        <v>0</v>
      </c>
      <c r="T51" s="156">
        <f>IF($C51=Input!$D$8,IF(Input!$D$49&gt;0,-(Input!$D$48+Input!$D$49-$C51)/Input!$D$49*T$46,0),0)</f>
        <v>0</v>
      </c>
      <c r="U51" s="156">
        <f>IF($C51=Input!$D$8,IF(Input!$D$49&gt;0,-(Input!$D$48+Input!$D$49-$C51)/Input!$D$49*U$46,0),0)</f>
        <v>0</v>
      </c>
      <c r="V51" s="156">
        <f>IF($C51=Input!$D$8,IF(Input!$D$49&gt;0,-(Input!$D$48+Input!$D$49-$C51)/Input!$D$49*V$46,0),0)</f>
        <v>0</v>
      </c>
      <c r="W51" s="156">
        <f>IF($C51=Input!$D$8,IF(Input!$D$49&gt;0,-(Input!$D$48+Input!$D$49-$C51)/Input!$D$49*W$46,0),0)</f>
        <v>0</v>
      </c>
      <c r="X51" s="156">
        <f>IF($C51=Input!$D$8,IF(Input!$D$49&gt;0,-(Input!$D$48+Input!$D$49-$C51)/Input!$D$49*X$46,0),0)</f>
        <v>0</v>
      </c>
      <c r="Y51" s="156">
        <f>IF($C51=Input!$D$8,IF(Input!$D$49&gt;0,-(Input!$D$48+Input!$D$49-$C51)/Input!$D$49*Y$46,0),0)</f>
        <v>0</v>
      </c>
      <c r="Z51" s="156">
        <f>IF($C51=Input!$D$8,IF(Input!$D$49&gt;0,-(Input!$D$48+Input!$D$49-$C51)/Input!$D$49*Z$46,0),0)</f>
        <v>0</v>
      </c>
      <c r="AA51" s="1"/>
      <c r="AB51" s="156"/>
      <c r="AC51" s="158"/>
      <c r="AD51" s="158"/>
      <c r="AE51" s="158"/>
      <c r="AF51" s="158"/>
      <c r="AG51" s="158"/>
      <c r="AH51" s="158"/>
      <c r="AI51" s="158"/>
      <c r="AJ51" s="158"/>
      <c r="AK51" s="158"/>
      <c r="AL51" s="158"/>
      <c r="AM51" s="158"/>
      <c r="AN51" s="158"/>
      <c r="AO51" s="158"/>
      <c r="AP51" s="158"/>
      <c r="AQ51" s="158"/>
      <c r="AR51" s="158"/>
      <c r="AS51" s="158"/>
      <c r="AT51" s="158"/>
      <c r="AU51" s="158"/>
      <c r="AV51" s="158"/>
      <c r="AW51" s="158"/>
      <c r="AX51" s="158"/>
      <c r="AY51" s="158"/>
      <c r="AZ51" s="158"/>
      <c r="BA51" s="158"/>
      <c r="BB51" s="158"/>
      <c r="BC51" s="158"/>
      <c r="BD51" s="158"/>
      <c r="BE51" s="158"/>
      <c r="BF51" s="158"/>
      <c r="BG51" s="158"/>
      <c r="BH51" s="158"/>
      <c r="BI51" s="158"/>
      <c r="BJ51" s="158"/>
      <c r="BK51" s="158"/>
      <c r="BL51" s="158"/>
      <c r="BM51" s="158"/>
      <c r="BN51" s="158"/>
      <c r="BO51" s="158"/>
      <c r="BP51" s="158"/>
      <c r="BQ51" s="158"/>
      <c r="BR51" s="158"/>
      <c r="BS51" s="158"/>
      <c r="BT51" s="158"/>
      <c r="BU51" s="158"/>
    </row>
    <row r="52" spans="1:73" x14ac:dyDescent="0.15">
      <c r="A52" s="1"/>
      <c r="B52" s="20"/>
      <c r="C52" s="156">
        <f>Eksist!C52+Input!$D$48</f>
        <v>6</v>
      </c>
      <c r="D52" s="2" t="s">
        <v>99</v>
      </c>
      <c r="E52" s="1"/>
      <c r="F52" s="156">
        <f t="shared" si="2"/>
        <v>0</v>
      </c>
      <c r="G52" s="156">
        <f>IF($C52=Input!$D$8,IF(Input!$D$49&gt;0,-(Input!$D$48+Input!$D$49-$C52)/Input!$D$49*G$46,0),0)</f>
        <v>0</v>
      </c>
      <c r="H52" s="156">
        <f>IF($C52=Input!$D$8,IF(Input!$D$49&gt;0,-(Input!$D$48+Input!$D$49-$C52)/Input!$D$49*H$46,0),0)</f>
        <v>0</v>
      </c>
      <c r="I52" s="156">
        <f>IF($C52=Input!$D$8,IF(Input!$D$49&gt;0,-(Input!$D$48+Input!$D$49-$C52)/Input!$D$49*I$46,0),0)</f>
        <v>0</v>
      </c>
      <c r="J52" s="156">
        <f>IF($C52=Input!$D$8,IF(Input!$D$49&gt;0,-(Input!$D$48+Input!$D$49-$C52)/Input!$D$49*J$46,0),0)</f>
        <v>0</v>
      </c>
      <c r="K52" s="156">
        <f>IF($C52=Input!$D$8,IF(Input!$D$49&gt;0,-(Input!$D$48+Input!$D$49-$C52)/Input!$D$49*K$46,0),0)</f>
        <v>0</v>
      </c>
      <c r="L52" s="156">
        <f>IF($C52=Input!$D$8,IF(Input!$D$49&gt;0,-(Input!$D$48+Input!$D$49-$C52)/Input!$D$49*L$46,0),0)</f>
        <v>0</v>
      </c>
      <c r="M52" s="156">
        <f>IF($C52=Input!$D$8,IF(Input!$D$49&gt;0,-(Input!$D$48+Input!$D$49-$C52)/Input!$D$49*M$46,0),0)</f>
        <v>0</v>
      </c>
      <c r="N52" s="156">
        <f>IF($C52=Input!$D$8,IF(Input!$D$49&gt;0,-(Input!$D$48+Input!$D$49-$C52)/Input!$D$49*N$46,0),0)</f>
        <v>0</v>
      </c>
      <c r="O52" s="156">
        <f>IF($C52=Input!$D$8,IF(Input!$D$49&gt;0,-(Input!$D$48+Input!$D$49-$C52)/Input!$D$49*O$46,0),0)</f>
        <v>0</v>
      </c>
      <c r="P52" s="156">
        <f>IF($C52=Input!$D$8,IF(Input!$D$49&gt;0,-(Input!$D$48+Input!$D$49-$C52)/Input!$D$49*P$46,0),0)</f>
        <v>0</v>
      </c>
      <c r="Q52" s="156">
        <f>IF($C52=Input!$D$8,IF(Input!$D$49&gt;0,-(Input!$D$48+Input!$D$49-$C52)/Input!$D$49*Q$46,0),0)</f>
        <v>0</v>
      </c>
      <c r="R52" s="156">
        <f>IF($C52=Input!$D$8,IF(Input!$D$49&gt;0,-(Input!$D$48+Input!$D$49-$C52)/Input!$D$49*R$46,0),0)</f>
        <v>0</v>
      </c>
      <c r="S52" s="156">
        <f>IF($C52=Input!$D$8,IF(Input!$D$49&gt;0,-(Input!$D$48+Input!$D$49-$C52)/Input!$D$49*S$46,0),0)</f>
        <v>0</v>
      </c>
      <c r="T52" s="156">
        <f>IF($C52=Input!$D$8,IF(Input!$D$49&gt;0,-(Input!$D$48+Input!$D$49-$C52)/Input!$D$49*T$46,0),0)</f>
        <v>0</v>
      </c>
      <c r="U52" s="156">
        <f>IF($C52=Input!$D$8,IF(Input!$D$49&gt;0,-(Input!$D$48+Input!$D$49-$C52)/Input!$D$49*U$46,0),0)</f>
        <v>0</v>
      </c>
      <c r="V52" s="156">
        <f>IF($C52=Input!$D$8,IF(Input!$D$49&gt;0,-(Input!$D$48+Input!$D$49-$C52)/Input!$D$49*V$46,0),0)</f>
        <v>0</v>
      </c>
      <c r="W52" s="156">
        <f>IF($C52=Input!$D$8,IF(Input!$D$49&gt;0,-(Input!$D$48+Input!$D$49-$C52)/Input!$D$49*W$46,0),0)</f>
        <v>0</v>
      </c>
      <c r="X52" s="156">
        <f>IF($C52=Input!$D$8,IF(Input!$D$49&gt;0,-(Input!$D$48+Input!$D$49-$C52)/Input!$D$49*X$46,0),0)</f>
        <v>0</v>
      </c>
      <c r="Y52" s="156">
        <f>IF($C52=Input!$D$8,IF(Input!$D$49&gt;0,-(Input!$D$48+Input!$D$49-$C52)/Input!$D$49*Y$46,0),0)</f>
        <v>0</v>
      </c>
      <c r="Z52" s="156">
        <f>IF($C52=Input!$D$8,IF(Input!$D$49&gt;0,-(Input!$D$48+Input!$D$49-$C52)/Input!$D$49*Z$46,0),0)</f>
        <v>0</v>
      </c>
      <c r="AA52" s="1"/>
      <c r="AB52" s="156"/>
      <c r="AC52" s="158"/>
      <c r="AD52" s="158"/>
      <c r="AE52" s="158"/>
      <c r="AF52" s="158"/>
      <c r="AG52" s="158"/>
      <c r="AH52" s="158"/>
      <c r="AI52" s="158"/>
      <c r="AJ52" s="158"/>
      <c r="AK52" s="158"/>
      <c r="AL52" s="158"/>
      <c r="AM52" s="158"/>
      <c r="AN52" s="158"/>
      <c r="AO52" s="158"/>
      <c r="AP52" s="158"/>
      <c r="AQ52" s="158"/>
      <c r="AR52" s="158"/>
      <c r="AS52" s="158"/>
      <c r="AT52" s="158"/>
      <c r="AU52" s="158"/>
      <c r="AV52" s="158"/>
      <c r="AW52" s="158"/>
      <c r="AX52" s="158"/>
      <c r="AY52" s="158"/>
      <c r="AZ52" s="158"/>
      <c r="BA52" s="158"/>
      <c r="BB52" s="158"/>
      <c r="BC52" s="158"/>
      <c r="BD52" s="158"/>
      <c r="BE52" s="158"/>
      <c r="BF52" s="158"/>
      <c r="BG52" s="158"/>
      <c r="BH52" s="158"/>
      <c r="BI52" s="158"/>
      <c r="BJ52" s="158"/>
      <c r="BK52" s="158"/>
      <c r="BL52" s="158"/>
      <c r="BM52" s="158"/>
      <c r="BN52" s="158"/>
      <c r="BO52" s="158"/>
      <c r="BP52" s="158"/>
      <c r="BQ52" s="158"/>
      <c r="BR52" s="158"/>
      <c r="BS52" s="158"/>
      <c r="BT52" s="158"/>
      <c r="BU52" s="158"/>
    </row>
    <row r="53" spans="1:73" x14ac:dyDescent="0.15">
      <c r="A53" s="1"/>
      <c r="B53" s="20"/>
      <c r="C53" s="156">
        <f>Eksist!C53+Input!$D$48</f>
        <v>7</v>
      </c>
      <c r="D53" s="2" t="s">
        <v>99</v>
      </c>
      <c r="E53" s="1"/>
      <c r="F53" s="156">
        <f t="shared" si="2"/>
        <v>0</v>
      </c>
      <c r="G53" s="156">
        <f>IF($C53=Input!$D$8,IF(Input!$D$49&gt;0,-(Input!$D$48+Input!$D$49-$C53)/Input!$D$49*G$46,0),0)</f>
        <v>0</v>
      </c>
      <c r="H53" s="156">
        <f>IF($C53=Input!$D$8,IF(Input!$D$49&gt;0,-(Input!$D$48+Input!$D$49-$C53)/Input!$D$49*H$46,0),0)</f>
        <v>0</v>
      </c>
      <c r="I53" s="156">
        <f>IF($C53=Input!$D$8,IF(Input!$D$49&gt;0,-(Input!$D$48+Input!$D$49-$C53)/Input!$D$49*I$46,0),0)</f>
        <v>0</v>
      </c>
      <c r="J53" s="156">
        <f>IF($C53=Input!$D$8,IF(Input!$D$49&gt;0,-(Input!$D$48+Input!$D$49-$C53)/Input!$D$49*J$46,0),0)</f>
        <v>0</v>
      </c>
      <c r="K53" s="156">
        <f>IF($C53=Input!$D$8,IF(Input!$D$49&gt;0,-(Input!$D$48+Input!$D$49-$C53)/Input!$D$49*K$46,0),0)</f>
        <v>0</v>
      </c>
      <c r="L53" s="156">
        <f>IF($C53=Input!$D$8,IF(Input!$D$49&gt;0,-(Input!$D$48+Input!$D$49-$C53)/Input!$D$49*L$46,0),0)</f>
        <v>0</v>
      </c>
      <c r="M53" s="156">
        <f>IF($C53=Input!$D$8,IF(Input!$D$49&gt;0,-(Input!$D$48+Input!$D$49-$C53)/Input!$D$49*M$46,0),0)</f>
        <v>0</v>
      </c>
      <c r="N53" s="156">
        <f>IF($C53=Input!$D$8,IF(Input!$D$49&gt;0,-(Input!$D$48+Input!$D$49-$C53)/Input!$D$49*N$46,0),0)</f>
        <v>0</v>
      </c>
      <c r="O53" s="156">
        <f>IF($C53=Input!$D$8,IF(Input!$D$49&gt;0,-(Input!$D$48+Input!$D$49-$C53)/Input!$D$49*O$46,0),0)</f>
        <v>0</v>
      </c>
      <c r="P53" s="156">
        <f>IF($C53=Input!$D$8,IF(Input!$D$49&gt;0,-(Input!$D$48+Input!$D$49-$C53)/Input!$D$49*P$46,0),0)</f>
        <v>0</v>
      </c>
      <c r="Q53" s="156">
        <f>IF($C53=Input!$D$8,IF(Input!$D$49&gt;0,-(Input!$D$48+Input!$D$49-$C53)/Input!$D$49*Q$46,0),0)</f>
        <v>0</v>
      </c>
      <c r="R53" s="156">
        <f>IF($C53=Input!$D$8,IF(Input!$D$49&gt;0,-(Input!$D$48+Input!$D$49-$C53)/Input!$D$49*R$46,0),0)</f>
        <v>0</v>
      </c>
      <c r="S53" s="156">
        <f>IF($C53=Input!$D$8,IF(Input!$D$49&gt;0,-(Input!$D$48+Input!$D$49-$C53)/Input!$D$49*S$46,0),0)</f>
        <v>0</v>
      </c>
      <c r="T53" s="156">
        <f>IF($C53=Input!$D$8,IF(Input!$D$49&gt;0,-(Input!$D$48+Input!$D$49-$C53)/Input!$D$49*T$46,0),0)</f>
        <v>0</v>
      </c>
      <c r="U53" s="156">
        <f>IF($C53=Input!$D$8,IF(Input!$D$49&gt;0,-(Input!$D$48+Input!$D$49-$C53)/Input!$D$49*U$46,0),0)</f>
        <v>0</v>
      </c>
      <c r="V53" s="156">
        <f>IF($C53=Input!$D$8,IF(Input!$D$49&gt;0,-(Input!$D$48+Input!$D$49-$C53)/Input!$D$49*V$46,0),0)</f>
        <v>0</v>
      </c>
      <c r="W53" s="156">
        <f>IF($C53=Input!$D$8,IF(Input!$D$49&gt;0,-(Input!$D$48+Input!$D$49-$C53)/Input!$D$49*W$46,0),0)</f>
        <v>0</v>
      </c>
      <c r="X53" s="156">
        <f>IF($C53=Input!$D$8,IF(Input!$D$49&gt;0,-(Input!$D$48+Input!$D$49-$C53)/Input!$D$49*X$46,0),0)</f>
        <v>0</v>
      </c>
      <c r="Y53" s="156">
        <f>IF($C53=Input!$D$8,IF(Input!$D$49&gt;0,-(Input!$D$48+Input!$D$49-$C53)/Input!$D$49*Y$46,0),0)</f>
        <v>0</v>
      </c>
      <c r="Z53" s="156">
        <f>IF($C53=Input!$D$8,IF(Input!$D$49&gt;0,-(Input!$D$48+Input!$D$49-$C53)/Input!$D$49*Z$46,0),0)</f>
        <v>0</v>
      </c>
      <c r="AA53" s="1"/>
      <c r="AB53" s="156"/>
      <c r="AC53" s="158"/>
      <c r="AD53" s="158"/>
      <c r="AE53" s="158"/>
      <c r="AF53" s="158"/>
      <c r="AG53" s="158"/>
      <c r="AH53" s="158"/>
      <c r="AI53" s="158"/>
      <c r="AJ53" s="158"/>
      <c r="AK53" s="158"/>
      <c r="AL53" s="158"/>
      <c r="AM53" s="158"/>
      <c r="AN53" s="158"/>
      <c r="AO53" s="158"/>
      <c r="AP53" s="158"/>
      <c r="AQ53" s="158"/>
      <c r="AR53" s="158"/>
      <c r="AS53" s="158"/>
      <c r="AT53" s="158"/>
      <c r="AU53" s="158"/>
      <c r="AV53" s="158"/>
      <c r="AW53" s="158"/>
      <c r="AX53" s="158"/>
      <c r="AY53" s="158"/>
      <c r="AZ53" s="158"/>
      <c r="BA53" s="158"/>
      <c r="BB53" s="158"/>
      <c r="BC53" s="158"/>
      <c r="BD53" s="158"/>
      <c r="BE53" s="158"/>
      <c r="BF53" s="158"/>
      <c r="BG53" s="158"/>
      <c r="BH53" s="158"/>
      <c r="BI53" s="158"/>
      <c r="BJ53" s="158"/>
      <c r="BK53" s="158"/>
      <c r="BL53" s="158"/>
      <c r="BM53" s="158"/>
      <c r="BN53" s="158"/>
      <c r="BO53" s="158"/>
      <c r="BP53" s="158"/>
      <c r="BQ53" s="158"/>
      <c r="BR53" s="158"/>
      <c r="BS53" s="158"/>
      <c r="BT53" s="158"/>
      <c r="BU53" s="158"/>
    </row>
    <row r="54" spans="1:73" x14ac:dyDescent="0.15">
      <c r="A54" s="1"/>
      <c r="B54" s="20"/>
      <c r="C54" s="156">
        <f>Eksist!C54+Input!$D$48</f>
        <v>8</v>
      </c>
      <c r="D54" s="2" t="s">
        <v>99</v>
      </c>
      <c r="E54" s="1"/>
      <c r="F54" s="156">
        <f t="shared" si="2"/>
        <v>0</v>
      </c>
      <c r="G54" s="156">
        <f>IF($C54=Input!$D$8,IF(Input!$D$49&gt;0,-(Input!$D$48+Input!$D$49-$C54)/Input!$D$49*G$46,0),0)</f>
        <v>0</v>
      </c>
      <c r="H54" s="156">
        <f>IF($C54=Input!$D$8,IF(Input!$D$49&gt;0,-(Input!$D$48+Input!$D$49-$C54)/Input!$D$49*H$46,0),0)</f>
        <v>0</v>
      </c>
      <c r="I54" s="156">
        <f>IF($C54=Input!$D$8,IF(Input!$D$49&gt;0,-(Input!$D$48+Input!$D$49-$C54)/Input!$D$49*I$46,0),0)</f>
        <v>0</v>
      </c>
      <c r="J54" s="156">
        <f>IF($C54=Input!$D$8,IF(Input!$D$49&gt;0,-(Input!$D$48+Input!$D$49-$C54)/Input!$D$49*J$46,0),0)</f>
        <v>0</v>
      </c>
      <c r="K54" s="156">
        <f>IF($C54=Input!$D$8,IF(Input!$D$49&gt;0,-(Input!$D$48+Input!$D$49-$C54)/Input!$D$49*K$46,0),0)</f>
        <v>0</v>
      </c>
      <c r="L54" s="156">
        <f>IF($C54=Input!$D$8,IF(Input!$D$49&gt;0,-(Input!$D$48+Input!$D$49-$C54)/Input!$D$49*L$46,0),0)</f>
        <v>0</v>
      </c>
      <c r="M54" s="156">
        <f>IF($C54=Input!$D$8,IF(Input!$D$49&gt;0,-(Input!$D$48+Input!$D$49-$C54)/Input!$D$49*M$46,0),0)</f>
        <v>0</v>
      </c>
      <c r="N54" s="156">
        <f>IF($C54=Input!$D$8,IF(Input!$D$49&gt;0,-(Input!$D$48+Input!$D$49-$C54)/Input!$D$49*N$46,0),0)</f>
        <v>0</v>
      </c>
      <c r="O54" s="156">
        <f>IF($C54=Input!$D$8,IF(Input!$D$49&gt;0,-(Input!$D$48+Input!$D$49-$C54)/Input!$D$49*O$46,0),0)</f>
        <v>0</v>
      </c>
      <c r="P54" s="156">
        <f>IF($C54=Input!$D$8,IF(Input!$D$49&gt;0,-(Input!$D$48+Input!$D$49-$C54)/Input!$D$49*P$46,0),0)</f>
        <v>0</v>
      </c>
      <c r="Q54" s="156">
        <f>IF($C54=Input!$D$8,IF(Input!$D$49&gt;0,-(Input!$D$48+Input!$D$49-$C54)/Input!$D$49*Q$46,0),0)</f>
        <v>0</v>
      </c>
      <c r="R54" s="156">
        <f>IF($C54=Input!$D$8,IF(Input!$D$49&gt;0,-(Input!$D$48+Input!$D$49-$C54)/Input!$D$49*R$46,0),0)</f>
        <v>0</v>
      </c>
      <c r="S54" s="156">
        <f>IF($C54=Input!$D$8,IF(Input!$D$49&gt;0,-(Input!$D$48+Input!$D$49-$C54)/Input!$D$49*S$46,0),0)</f>
        <v>0</v>
      </c>
      <c r="T54" s="156">
        <f>IF($C54=Input!$D$8,IF(Input!$D$49&gt;0,-(Input!$D$48+Input!$D$49-$C54)/Input!$D$49*T$46,0),0)</f>
        <v>0</v>
      </c>
      <c r="U54" s="156">
        <f>IF($C54=Input!$D$8,IF(Input!$D$49&gt;0,-(Input!$D$48+Input!$D$49-$C54)/Input!$D$49*U$46,0),0)</f>
        <v>0</v>
      </c>
      <c r="V54" s="156">
        <f>IF($C54=Input!$D$8,IF(Input!$D$49&gt;0,-(Input!$D$48+Input!$D$49-$C54)/Input!$D$49*V$46,0),0)</f>
        <v>0</v>
      </c>
      <c r="W54" s="156">
        <f>IF($C54=Input!$D$8,IF(Input!$D$49&gt;0,-(Input!$D$48+Input!$D$49-$C54)/Input!$D$49*W$46,0),0)</f>
        <v>0</v>
      </c>
      <c r="X54" s="156">
        <f>IF($C54=Input!$D$8,IF(Input!$D$49&gt;0,-(Input!$D$48+Input!$D$49-$C54)/Input!$D$49*X$46,0),0)</f>
        <v>0</v>
      </c>
      <c r="Y54" s="156">
        <f>IF($C54=Input!$D$8,IF(Input!$D$49&gt;0,-(Input!$D$48+Input!$D$49-$C54)/Input!$D$49*Y$46,0),0)</f>
        <v>0</v>
      </c>
      <c r="Z54" s="156">
        <f>IF($C54=Input!$D$8,IF(Input!$D$49&gt;0,-(Input!$D$48+Input!$D$49-$C54)/Input!$D$49*Z$46,0),0)</f>
        <v>0</v>
      </c>
      <c r="AA54" s="1"/>
      <c r="AB54" s="156"/>
      <c r="AC54" s="158"/>
      <c r="AD54" s="158"/>
      <c r="AE54" s="158"/>
      <c r="AF54" s="158"/>
      <c r="AG54" s="158"/>
      <c r="AH54" s="158"/>
      <c r="AI54" s="158"/>
      <c r="AJ54" s="158"/>
      <c r="AK54" s="158"/>
      <c r="AL54" s="158"/>
      <c r="AM54" s="158"/>
      <c r="AN54" s="158"/>
      <c r="AO54" s="158"/>
      <c r="AP54" s="158"/>
      <c r="AQ54" s="158"/>
      <c r="AR54" s="158"/>
      <c r="AS54" s="158"/>
      <c r="AT54" s="158"/>
      <c r="AU54" s="158"/>
      <c r="AV54" s="158"/>
      <c r="AW54" s="158"/>
      <c r="AX54" s="158"/>
      <c r="AY54" s="158"/>
      <c r="AZ54" s="158"/>
      <c r="BA54" s="158"/>
      <c r="BB54" s="158"/>
      <c r="BC54" s="158"/>
      <c r="BD54" s="158"/>
      <c r="BE54" s="158"/>
      <c r="BF54" s="158"/>
      <c r="BG54" s="158"/>
      <c r="BH54" s="158"/>
      <c r="BI54" s="158"/>
      <c r="BJ54" s="158"/>
      <c r="BK54" s="158"/>
      <c r="BL54" s="158"/>
      <c r="BM54" s="158"/>
      <c r="BN54" s="158"/>
      <c r="BO54" s="158"/>
      <c r="BP54" s="158"/>
      <c r="BQ54" s="158"/>
      <c r="BR54" s="158"/>
      <c r="BS54" s="158"/>
      <c r="BT54" s="158"/>
      <c r="BU54" s="158"/>
    </row>
    <row r="55" spans="1:73" x14ac:dyDescent="0.15">
      <c r="A55" s="1"/>
      <c r="B55" s="20"/>
      <c r="C55" s="156">
        <f>Eksist!C55+Input!$D$48</f>
        <v>9</v>
      </c>
      <c r="D55" s="2" t="s">
        <v>99</v>
      </c>
      <c r="E55" s="1"/>
      <c r="F55" s="156">
        <f t="shared" si="2"/>
        <v>0</v>
      </c>
      <c r="G55" s="156">
        <f>IF($C55=Input!$D$8,IF(Input!$D$49&gt;0,-(Input!$D$48+Input!$D$49-$C55)/Input!$D$49*G$46,0),0)</f>
        <v>0</v>
      </c>
      <c r="H55" s="156">
        <f>IF($C55=Input!$D$8,IF(Input!$D$49&gt;0,-(Input!$D$48+Input!$D$49-$C55)/Input!$D$49*H$46,0),0)</f>
        <v>0</v>
      </c>
      <c r="I55" s="156">
        <f>IF($C55=Input!$D$8,IF(Input!$D$49&gt;0,-(Input!$D$48+Input!$D$49-$C55)/Input!$D$49*I$46,0),0)</f>
        <v>0</v>
      </c>
      <c r="J55" s="156">
        <f>IF($C55=Input!$D$8,IF(Input!$D$49&gt;0,-(Input!$D$48+Input!$D$49-$C55)/Input!$D$49*J$46,0),0)</f>
        <v>0</v>
      </c>
      <c r="K55" s="156">
        <f>IF($C55=Input!$D$8,IF(Input!$D$49&gt;0,-(Input!$D$48+Input!$D$49-$C55)/Input!$D$49*K$46,0),0)</f>
        <v>0</v>
      </c>
      <c r="L55" s="156">
        <f>IF($C55=Input!$D$8,IF(Input!$D$49&gt;0,-(Input!$D$48+Input!$D$49-$C55)/Input!$D$49*L$46,0),0)</f>
        <v>0</v>
      </c>
      <c r="M55" s="156">
        <f>IF($C55=Input!$D$8,IF(Input!$D$49&gt;0,-(Input!$D$48+Input!$D$49-$C55)/Input!$D$49*M$46,0),0)</f>
        <v>0</v>
      </c>
      <c r="N55" s="156">
        <f>IF($C55=Input!$D$8,IF(Input!$D$49&gt;0,-(Input!$D$48+Input!$D$49-$C55)/Input!$D$49*N$46,0),0)</f>
        <v>0</v>
      </c>
      <c r="O55" s="156">
        <f>IF($C55=Input!$D$8,IF(Input!$D$49&gt;0,-(Input!$D$48+Input!$D$49-$C55)/Input!$D$49*O$46,0),0)</f>
        <v>0</v>
      </c>
      <c r="P55" s="156">
        <f>IF($C55=Input!$D$8,IF(Input!$D$49&gt;0,-(Input!$D$48+Input!$D$49-$C55)/Input!$D$49*P$46,0),0)</f>
        <v>0</v>
      </c>
      <c r="Q55" s="156">
        <f>IF($C55=Input!$D$8,IF(Input!$D$49&gt;0,-(Input!$D$48+Input!$D$49-$C55)/Input!$D$49*Q$46,0),0)</f>
        <v>0</v>
      </c>
      <c r="R55" s="156">
        <f>IF($C55=Input!$D$8,IF(Input!$D$49&gt;0,-(Input!$D$48+Input!$D$49-$C55)/Input!$D$49*R$46,0),0)</f>
        <v>0</v>
      </c>
      <c r="S55" s="156">
        <f>IF($C55=Input!$D$8,IF(Input!$D$49&gt;0,-(Input!$D$48+Input!$D$49-$C55)/Input!$D$49*S$46,0),0)</f>
        <v>0</v>
      </c>
      <c r="T55" s="156">
        <f>IF($C55=Input!$D$8,IF(Input!$D$49&gt;0,-(Input!$D$48+Input!$D$49-$C55)/Input!$D$49*T$46,0),0)</f>
        <v>0</v>
      </c>
      <c r="U55" s="156">
        <f>IF($C55=Input!$D$8,IF(Input!$D$49&gt;0,-(Input!$D$48+Input!$D$49-$C55)/Input!$D$49*U$46,0),0)</f>
        <v>0</v>
      </c>
      <c r="V55" s="156">
        <f>IF($C55=Input!$D$8,IF(Input!$D$49&gt;0,-(Input!$D$48+Input!$D$49-$C55)/Input!$D$49*V$46,0),0)</f>
        <v>0</v>
      </c>
      <c r="W55" s="156">
        <f>IF($C55=Input!$D$8,IF(Input!$D$49&gt;0,-(Input!$D$48+Input!$D$49-$C55)/Input!$D$49*W$46,0),0)</f>
        <v>0</v>
      </c>
      <c r="X55" s="156">
        <f>IF($C55=Input!$D$8,IF(Input!$D$49&gt;0,-(Input!$D$48+Input!$D$49-$C55)/Input!$D$49*X$46,0),0)</f>
        <v>0</v>
      </c>
      <c r="Y55" s="156">
        <f>IF($C55=Input!$D$8,IF(Input!$D$49&gt;0,-(Input!$D$48+Input!$D$49-$C55)/Input!$D$49*Y$46,0),0)</f>
        <v>0</v>
      </c>
      <c r="Z55" s="156">
        <f>IF($C55=Input!$D$8,IF(Input!$D$49&gt;0,-(Input!$D$48+Input!$D$49-$C55)/Input!$D$49*Z$46,0),0)</f>
        <v>0</v>
      </c>
      <c r="AA55" s="1"/>
      <c r="AB55" s="156"/>
      <c r="AC55" s="158"/>
      <c r="AD55" s="158"/>
      <c r="AE55" s="158"/>
      <c r="AF55" s="158"/>
      <c r="AG55" s="158"/>
      <c r="AH55" s="158"/>
      <c r="AI55" s="158"/>
      <c r="AJ55" s="158"/>
      <c r="AK55" s="158"/>
      <c r="AL55" s="158"/>
      <c r="AM55" s="158"/>
      <c r="AN55" s="158"/>
      <c r="AO55" s="158"/>
      <c r="AP55" s="158"/>
      <c r="AQ55" s="158"/>
      <c r="AR55" s="158"/>
      <c r="AS55" s="158"/>
      <c r="AT55" s="158"/>
      <c r="AU55" s="158"/>
      <c r="AV55" s="158"/>
      <c r="AW55" s="158"/>
      <c r="AX55" s="158"/>
      <c r="AY55" s="158"/>
      <c r="AZ55" s="158"/>
      <c r="BA55" s="158"/>
      <c r="BB55" s="158"/>
      <c r="BC55" s="158"/>
      <c r="BD55" s="158"/>
      <c r="BE55" s="158"/>
      <c r="BF55" s="158"/>
      <c r="BG55" s="158"/>
      <c r="BH55" s="158"/>
      <c r="BI55" s="158"/>
      <c r="BJ55" s="158"/>
      <c r="BK55" s="158"/>
      <c r="BL55" s="158"/>
      <c r="BM55" s="158"/>
      <c r="BN55" s="158"/>
      <c r="BO55" s="158"/>
      <c r="BP55" s="158"/>
      <c r="BQ55" s="158"/>
      <c r="BR55" s="158"/>
      <c r="BS55" s="158"/>
      <c r="BT55" s="158"/>
      <c r="BU55" s="158"/>
    </row>
    <row r="56" spans="1:73" x14ac:dyDescent="0.15">
      <c r="A56" s="1"/>
      <c r="B56" s="20" t="s">
        <v>186</v>
      </c>
      <c r="C56" s="156">
        <f>Eksist!C56+Input!$D$48</f>
        <v>10</v>
      </c>
      <c r="D56" s="2" t="s">
        <v>99</v>
      </c>
      <c r="E56" s="1"/>
      <c r="F56" s="156">
        <f t="shared" si="2"/>
        <v>0</v>
      </c>
      <c r="G56" s="156">
        <f>IF($C56=Input!$D$8,IF(Input!$D$49&gt;0,-(Input!$D$48+Input!$D$49-$C56)/Input!$D$49*G$46,0),0)</f>
        <v>0</v>
      </c>
      <c r="H56" s="156">
        <f>IF($C56=Input!$D$8,IF(Input!$D$49&gt;0,-(Input!$D$48+Input!$D$49-$C56)/Input!$D$49*H$46,0),0)</f>
        <v>0</v>
      </c>
      <c r="I56" s="156">
        <f>IF($C56=Input!$D$8,IF(Input!$D$49&gt;0,-(Input!$D$48+Input!$D$49-$C56)/Input!$D$49*I$46,0),0)</f>
        <v>0</v>
      </c>
      <c r="J56" s="156">
        <f>IF($C56=Input!$D$8,IF(Input!$D$49&gt;0,-(Input!$D$48+Input!$D$49-$C56)/Input!$D$49*J$46,0),0)</f>
        <v>0</v>
      </c>
      <c r="K56" s="156">
        <f>IF($C56=Input!$D$8,IF(Input!$D$49&gt;0,-(Input!$D$48+Input!$D$49-$C56)/Input!$D$49*K$46,0),0)</f>
        <v>0</v>
      </c>
      <c r="L56" s="156">
        <f>IF($C56=Input!$D$8,IF(Input!$D$49&gt;0,-(Input!$D$48+Input!$D$49-$C56)/Input!$D$49*L$46,0),0)</f>
        <v>0</v>
      </c>
      <c r="M56" s="156">
        <f>IF($C56=Input!$D$8,IF(Input!$D$49&gt;0,-(Input!$D$48+Input!$D$49-$C56)/Input!$D$49*M$46,0),0)</f>
        <v>0</v>
      </c>
      <c r="N56" s="156">
        <f>IF($C56=Input!$D$8,IF(Input!$D$49&gt;0,-(Input!$D$48+Input!$D$49-$C56)/Input!$D$49*N$46,0),0)</f>
        <v>0</v>
      </c>
      <c r="O56" s="156">
        <f>IF($C56=Input!$D$8,IF(Input!$D$49&gt;0,-(Input!$D$48+Input!$D$49-$C56)/Input!$D$49*O$46,0),0)</f>
        <v>0</v>
      </c>
      <c r="P56" s="156">
        <f>IF($C56=Input!$D$8,IF(Input!$D$49&gt;0,-(Input!$D$48+Input!$D$49-$C56)/Input!$D$49*P$46,0),0)</f>
        <v>0</v>
      </c>
      <c r="Q56" s="156">
        <f>IF($C56=Input!$D$8,IF(Input!$D$49&gt;0,-(Input!$D$48+Input!$D$49-$C56)/Input!$D$49*Q$46,0),0)</f>
        <v>0</v>
      </c>
      <c r="R56" s="156">
        <f>IF($C56=Input!$D$8,IF(Input!$D$49&gt;0,-(Input!$D$48+Input!$D$49-$C56)/Input!$D$49*R$46,0),0)</f>
        <v>0</v>
      </c>
      <c r="S56" s="156">
        <f>IF($C56=Input!$D$8,IF(Input!$D$49&gt;0,-(Input!$D$48+Input!$D$49-$C56)/Input!$D$49*S$46,0),0)</f>
        <v>0</v>
      </c>
      <c r="T56" s="156">
        <f>IF($C56=Input!$D$8,IF(Input!$D$49&gt;0,-(Input!$D$48+Input!$D$49-$C56)/Input!$D$49*T$46,0),0)</f>
        <v>0</v>
      </c>
      <c r="U56" s="156">
        <f>IF($C56=Input!$D$8,IF(Input!$D$49&gt;0,-(Input!$D$48+Input!$D$49-$C56)/Input!$D$49*U$46,0),0)</f>
        <v>0</v>
      </c>
      <c r="V56" s="156">
        <f>IF($C56=Input!$D$8,IF(Input!$D$49&gt;0,-(Input!$D$48+Input!$D$49-$C56)/Input!$D$49*V$46,0),0)</f>
        <v>0</v>
      </c>
      <c r="W56" s="156">
        <f>IF($C56=Input!$D$8,IF(Input!$D$49&gt;0,-(Input!$D$48+Input!$D$49-$C56)/Input!$D$49*W$46,0),0)</f>
        <v>0</v>
      </c>
      <c r="X56" s="156">
        <f>IF($C56=Input!$D$8,IF(Input!$D$49&gt;0,-(Input!$D$48+Input!$D$49-$C56)/Input!$D$49*X$46,0),0)</f>
        <v>0</v>
      </c>
      <c r="Y56" s="156">
        <f>IF($C56=Input!$D$8,IF(Input!$D$49&gt;0,-(Input!$D$48+Input!$D$49-$C56)/Input!$D$49*Y$46,0),0)</f>
        <v>0</v>
      </c>
      <c r="Z56" s="156">
        <f>IF($C56=Input!$D$8,IF(Input!$D$49&gt;0,-(Input!$D$48+Input!$D$49-$C56)/Input!$D$49*Z$46,0),0)</f>
        <v>0</v>
      </c>
      <c r="AA56" s="1"/>
      <c r="AB56" s="156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  <c r="AP56" s="158"/>
      <c r="AQ56" s="158"/>
      <c r="AR56" s="158"/>
      <c r="AS56" s="158"/>
      <c r="AT56" s="158"/>
      <c r="AU56" s="158"/>
      <c r="AV56" s="158"/>
      <c r="AW56" s="158"/>
      <c r="AX56" s="158"/>
      <c r="AY56" s="158"/>
      <c r="AZ56" s="158"/>
      <c r="BA56" s="158"/>
      <c r="BB56" s="158"/>
      <c r="BC56" s="158"/>
      <c r="BD56" s="158"/>
      <c r="BE56" s="158"/>
      <c r="BF56" s="158"/>
      <c r="BG56" s="158"/>
      <c r="BH56" s="158"/>
      <c r="BI56" s="158"/>
      <c r="BJ56" s="158"/>
      <c r="BK56" s="158"/>
      <c r="BL56" s="158"/>
      <c r="BM56" s="158"/>
      <c r="BN56" s="158"/>
      <c r="BO56" s="158"/>
      <c r="BP56" s="158"/>
      <c r="BQ56" s="158"/>
      <c r="BR56" s="158"/>
      <c r="BS56" s="158"/>
      <c r="BT56" s="158"/>
      <c r="BU56" s="158"/>
    </row>
    <row r="57" spans="1:73" x14ac:dyDescent="0.15">
      <c r="A57" s="1"/>
      <c r="B57" s="20"/>
      <c r="C57" s="156">
        <f>Eksist!C57+Input!$D$48</f>
        <v>11</v>
      </c>
      <c r="D57" s="2" t="s">
        <v>99</v>
      </c>
      <c r="E57" s="1"/>
      <c r="F57" s="156">
        <f t="shared" si="2"/>
        <v>0</v>
      </c>
      <c r="G57" s="156">
        <f>IF($C57=Input!$D$8,IF(Input!$D$49&gt;0,-(Input!$D$48+Input!$D$49-$C57)/Input!$D$49*G$46,0),0)</f>
        <v>0</v>
      </c>
      <c r="H57" s="156">
        <f>IF($C57=Input!$D$8,IF(Input!$D$49&gt;0,-(Input!$D$48+Input!$D$49-$C57)/Input!$D$49*H$46,0),0)</f>
        <v>0</v>
      </c>
      <c r="I57" s="156">
        <f>IF($C57=Input!$D$8,IF(Input!$D$49&gt;0,-(Input!$D$48+Input!$D$49-$C57)/Input!$D$49*I$46,0),0)</f>
        <v>0</v>
      </c>
      <c r="J57" s="156">
        <f>IF($C57=Input!$D$8,IF(Input!$D$49&gt;0,-(Input!$D$48+Input!$D$49-$C57)/Input!$D$49*J$46,0),0)</f>
        <v>0</v>
      </c>
      <c r="K57" s="156">
        <f>IF($C57=Input!$D$8,IF(Input!$D$49&gt;0,-(Input!$D$48+Input!$D$49-$C57)/Input!$D$49*K$46,0),0)</f>
        <v>0</v>
      </c>
      <c r="L57" s="156">
        <f>IF($C57=Input!$D$8,IF(Input!$D$49&gt;0,-(Input!$D$48+Input!$D$49-$C57)/Input!$D$49*L$46,0),0)</f>
        <v>0</v>
      </c>
      <c r="M57" s="156">
        <f>IF($C57=Input!$D$8,IF(Input!$D$49&gt;0,-(Input!$D$48+Input!$D$49-$C57)/Input!$D$49*M$46,0),0)</f>
        <v>0</v>
      </c>
      <c r="N57" s="156">
        <f>IF($C57=Input!$D$8,IF(Input!$D$49&gt;0,-(Input!$D$48+Input!$D$49-$C57)/Input!$D$49*N$46,0),0)</f>
        <v>0</v>
      </c>
      <c r="O57" s="156">
        <f>IF($C57=Input!$D$8,IF(Input!$D$49&gt;0,-(Input!$D$48+Input!$D$49-$C57)/Input!$D$49*O$46,0),0)</f>
        <v>0</v>
      </c>
      <c r="P57" s="156">
        <f>IF($C57=Input!$D$8,IF(Input!$D$49&gt;0,-(Input!$D$48+Input!$D$49-$C57)/Input!$D$49*P$46,0),0)</f>
        <v>0</v>
      </c>
      <c r="Q57" s="156">
        <f>IF($C57=Input!$D$8,IF(Input!$D$49&gt;0,-(Input!$D$48+Input!$D$49-$C57)/Input!$D$49*Q$46,0),0)</f>
        <v>0</v>
      </c>
      <c r="R57" s="156">
        <f>IF($C57=Input!$D$8,IF(Input!$D$49&gt;0,-(Input!$D$48+Input!$D$49-$C57)/Input!$D$49*R$46,0),0)</f>
        <v>0</v>
      </c>
      <c r="S57" s="156">
        <f>IF($C57=Input!$D$8,IF(Input!$D$49&gt;0,-(Input!$D$48+Input!$D$49-$C57)/Input!$D$49*S$46,0),0)</f>
        <v>0</v>
      </c>
      <c r="T57" s="156">
        <f>IF($C57=Input!$D$8,IF(Input!$D$49&gt;0,-(Input!$D$48+Input!$D$49-$C57)/Input!$D$49*T$46,0),0)</f>
        <v>0</v>
      </c>
      <c r="U57" s="156">
        <f>IF($C57=Input!$D$8,IF(Input!$D$49&gt;0,-(Input!$D$48+Input!$D$49-$C57)/Input!$D$49*U$46,0),0)</f>
        <v>0</v>
      </c>
      <c r="V57" s="156">
        <f>IF($C57=Input!$D$8,IF(Input!$D$49&gt;0,-(Input!$D$48+Input!$D$49-$C57)/Input!$D$49*V$46,0),0)</f>
        <v>0</v>
      </c>
      <c r="W57" s="156">
        <f>IF($C57=Input!$D$8,IF(Input!$D$49&gt;0,-(Input!$D$48+Input!$D$49-$C57)/Input!$D$49*W$46,0),0)</f>
        <v>0</v>
      </c>
      <c r="X57" s="156">
        <f>IF($C57=Input!$D$8,IF(Input!$D$49&gt;0,-(Input!$D$48+Input!$D$49-$C57)/Input!$D$49*X$46,0),0)</f>
        <v>0</v>
      </c>
      <c r="Y57" s="156">
        <f>IF($C57=Input!$D$8,IF(Input!$D$49&gt;0,-(Input!$D$48+Input!$D$49-$C57)/Input!$D$49*Y$46,0),0)</f>
        <v>0</v>
      </c>
      <c r="Z57" s="156">
        <f>IF($C57=Input!$D$8,IF(Input!$D$49&gt;0,-(Input!$D$48+Input!$D$49-$C57)/Input!$D$49*Z$46,0),0)</f>
        <v>0</v>
      </c>
      <c r="AA57" s="1"/>
      <c r="AB57" s="156"/>
      <c r="AC57" s="158"/>
      <c r="AD57" s="158"/>
      <c r="AE57" s="158"/>
      <c r="AF57" s="158"/>
      <c r="AG57" s="158"/>
      <c r="AH57" s="158"/>
      <c r="AI57" s="158"/>
      <c r="AJ57" s="158"/>
      <c r="AK57" s="158"/>
      <c r="AL57" s="158"/>
      <c r="AM57" s="158"/>
      <c r="AN57" s="158"/>
      <c r="AO57" s="158"/>
      <c r="AP57" s="158"/>
      <c r="AQ57" s="158"/>
      <c r="AR57" s="158"/>
      <c r="AS57" s="158"/>
      <c r="AT57" s="158"/>
      <c r="AU57" s="158"/>
      <c r="AV57" s="158"/>
      <c r="AW57" s="158"/>
      <c r="AX57" s="158"/>
      <c r="AY57" s="158"/>
      <c r="AZ57" s="158"/>
      <c r="BA57" s="158"/>
      <c r="BB57" s="158"/>
      <c r="BC57" s="158"/>
      <c r="BD57" s="158"/>
      <c r="BE57" s="158"/>
      <c r="BF57" s="158"/>
      <c r="BG57" s="158"/>
      <c r="BH57" s="158"/>
      <c r="BI57" s="158"/>
      <c r="BJ57" s="158"/>
      <c r="BK57" s="158"/>
      <c r="BL57" s="158"/>
      <c r="BM57" s="158"/>
      <c r="BN57" s="158"/>
      <c r="BO57" s="158"/>
      <c r="BP57" s="158"/>
      <c r="BQ57" s="158"/>
      <c r="BR57" s="158"/>
      <c r="BS57" s="158"/>
      <c r="BT57" s="158"/>
      <c r="BU57" s="158"/>
    </row>
    <row r="58" spans="1:73" x14ac:dyDescent="0.15">
      <c r="A58" s="1"/>
      <c r="B58" s="20"/>
      <c r="C58" s="156">
        <f>Eksist!C58+Input!$D$48</f>
        <v>12</v>
      </c>
      <c r="D58" s="2" t="s">
        <v>99</v>
      </c>
      <c r="E58" s="1"/>
      <c r="F58" s="156">
        <f t="shared" si="2"/>
        <v>0</v>
      </c>
      <c r="G58" s="156">
        <f>IF($C58=Input!$D$8,IF(Input!$D$49&gt;0,-(Input!$D$48+Input!$D$49-$C58)/Input!$D$49*G$46,0),0)</f>
        <v>0</v>
      </c>
      <c r="H58" s="156">
        <f>IF($C58=Input!$D$8,IF(Input!$D$49&gt;0,-(Input!$D$48+Input!$D$49-$C58)/Input!$D$49*H$46,0),0)</f>
        <v>0</v>
      </c>
      <c r="I58" s="156">
        <f>IF($C58=Input!$D$8,IF(Input!$D$49&gt;0,-(Input!$D$48+Input!$D$49-$C58)/Input!$D$49*I$46,0),0)</f>
        <v>0</v>
      </c>
      <c r="J58" s="156">
        <f>IF($C58=Input!$D$8,IF(Input!$D$49&gt;0,-(Input!$D$48+Input!$D$49-$C58)/Input!$D$49*J$46,0),0)</f>
        <v>0</v>
      </c>
      <c r="K58" s="156">
        <f>IF($C58=Input!$D$8,IF(Input!$D$49&gt;0,-(Input!$D$48+Input!$D$49-$C58)/Input!$D$49*K$46,0),0)</f>
        <v>0</v>
      </c>
      <c r="L58" s="156">
        <f>IF($C58=Input!$D$8,IF(Input!$D$49&gt;0,-(Input!$D$48+Input!$D$49-$C58)/Input!$D$49*L$46,0),0)</f>
        <v>0</v>
      </c>
      <c r="M58" s="156">
        <f>IF($C58=Input!$D$8,IF(Input!$D$49&gt;0,-(Input!$D$48+Input!$D$49-$C58)/Input!$D$49*M$46,0),0)</f>
        <v>0</v>
      </c>
      <c r="N58" s="156">
        <f>IF($C58=Input!$D$8,IF(Input!$D$49&gt;0,-(Input!$D$48+Input!$D$49-$C58)/Input!$D$49*N$46,0),0)</f>
        <v>0</v>
      </c>
      <c r="O58" s="156">
        <f>IF($C58=Input!$D$8,IF(Input!$D$49&gt;0,-(Input!$D$48+Input!$D$49-$C58)/Input!$D$49*O$46,0),0)</f>
        <v>0</v>
      </c>
      <c r="P58" s="156">
        <f>IF($C58=Input!$D$8,IF(Input!$D$49&gt;0,-(Input!$D$48+Input!$D$49-$C58)/Input!$D$49*P$46,0),0)</f>
        <v>0</v>
      </c>
      <c r="Q58" s="156">
        <f>IF($C58=Input!$D$8,IF(Input!$D$49&gt;0,-(Input!$D$48+Input!$D$49-$C58)/Input!$D$49*Q$46,0),0)</f>
        <v>0</v>
      </c>
      <c r="R58" s="156">
        <f>IF($C58=Input!$D$8,IF(Input!$D$49&gt;0,-(Input!$D$48+Input!$D$49-$C58)/Input!$D$49*R$46,0),0)</f>
        <v>0</v>
      </c>
      <c r="S58" s="156">
        <f>IF($C58=Input!$D$8,IF(Input!$D$49&gt;0,-(Input!$D$48+Input!$D$49-$C58)/Input!$D$49*S$46,0),0)</f>
        <v>0</v>
      </c>
      <c r="T58" s="156">
        <f>IF($C58=Input!$D$8,IF(Input!$D$49&gt;0,-(Input!$D$48+Input!$D$49-$C58)/Input!$D$49*T$46,0),0)</f>
        <v>0</v>
      </c>
      <c r="U58" s="156">
        <f>IF($C58=Input!$D$8,IF(Input!$D$49&gt;0,-(Input!$D$48+Input!$D$49-$C58)/Input!$D$49*U$46,0),0)</f>
        <v>0</v>
      </c>
      <c r="V58" s="156">
        <f>IF($C58=Input!$D$8,IF(Input!$D$49&gt;0,-(Input!$D$48+Input!$D$49-$C58)/Input!$D$49*V$46,0),0)</f>
        <v>0</v>
      </c>
      <c r="W58" s="156">
        <f>IF($C58=Input!$D$8,IF(Input!$D$49&gt;0,-(Input!$D$48+Input!$D$49-$C58)/Input!$D$49*W$46,0),0)</f>
        <v>0</v>
      </c>
      <c r="X58" s="156">
        <f>IF($C58=Input!$D$8,IF(Input!$D$49&gt;0,-(Input!$D$48+Input!$D$49-$C58)/Input!$D$49*X$46,0),0)</f>
        <v>0</v>
      </c>
      <c r="Y58" s="156">
        <f>IF($C58=Input!$D$8,IF(Input!$D$49&gt;0,-(Input!$D$48+Input!$D$49-$C58)/Input!$D$49*Y$46,0),0)</f>
        <v>0</v>
      </c>
      <c r="Z58" s="156">
        <f>IF($C58=Input!$D$8,IF(Input!$D$49&gt;0,-(Input!$D$48+Input!$D$49-$C58)/Input!$D$49*Z$46,0),0)</f>
        <v>0</v>
      </c>
      <c r="AA58" s="1"/>
      <c r="AB58" s="156"/>
      <c r="AC58" s="158"/>
      <c r="AD58" s="158"/>
      <c r="AE58" s="15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58"/>
      <c r="AQ58" s="158"/>
      <c r="AR58" s="158"/>
      <c r="AS58" s="158"/>
      <c r="AT58" s="158"/>
      <c r="AU58" s="158"/>
      <c r="AV58" s="158"/>
      <c r="AW58" s="158"/>
      <c r="AX58" s="158"/>
      <c r="AY58" s="158"/>
      <c r="AZ58" s="158"/>
      <c r="BA58" s="158"/>
      <c r="BB58" s="158"/>
      <c r="BC58" s="158"/>
      <c r="BD58" s="158"/>
      <c r="BE58" s="158"/>
      <c r="BF58" s="158"/>
      <c r="BG58" s="158"/>
      <c r="BH58" s="158"/>
      <c r="BI58" s="158"/>
      <c r="BJ58" s="158"/>
      <c r="BK58" s="158"/>
      <c r="BL58" s="158"/>
      <c r="BM58" s="158"/>
      <c r="BN58" s="158"/>
      <c r="BO58" s="158"/>
      <c r="BP58" s="158"/>
      <c r="BQ58" s="158"/>
      <c r="BR58" s="158"/>
      <c r="BS58" s="158"/>
      <c r="BT58" s="158"/>
      <c r="BU58" s="158"/>
    </row>
    <row r="59" spans="1:73" x14ac:dyDescent="0.15">
      <c r="A59" s="1"/>
      <c r="B59" s="20"/>
      <c r="C59" s="156">
        <f>Eksist!C59+Input!$D$48</f>
        <v>13</v>
      </c>
      <c r="D59" s="2" t="s">
        <v>99</v>
      </c>
      <c r="E59" s="1"/>
      <c r="F59" s="156">
        <f t="shared" si="2"/>
        <v>0</v>
      </c>
      <c r="G59" s="156">
        <f>IF($C59=Input!$D$8,IF(Input!$D$49&gt;0,-(Input!$D$48+Input!$D$49-$C59)/Input!$D$49*G$46,0),0)</f>
        <v>0</v>
      </c>
      <c r="H59" s="156">
        <f>IF($C59=Input!$D$8,IF(Input!$D$49&gt;0,-(Input!$D$48+Input!$D$49-$C59)/Input!$D$49*H$46,0),0)</f>
        <v>0</v>
      </c>
      <c r="I59" s="156">
        <f>IF($C59=Input!$D$8,IF(Input!$D$49&gt;0,-(Input!$D$48+Input!$D$49-$C59)/Input!$D$49*I$46,0),0)</f>
        <v>0</v>
      </c>
      <c r="J59" s="156">
        <f>IF($C59=Input!$D$8,IF(Input!$D$49&gt;0,-(Input!$D$48+Input!$D$49-$C59)/Input!$D$49*J$46,0),0)</f>
        <v>0</v>
      </c>
      <c r="K59" s="156">
        <f>IF($C59=Input!$D$8,IF(Input!$D$49&gt;0,-(Input!$D$48+Input!$D$49-$C59)/Input!$D$49*K$46,0),0)</f>
        <v>0</v>
      </c>
      <c r="L59" s="156">
        <f>IF($C59=Input!$D$8,IF(Input!$D$49&gt;0,-(Input!$D$48+Input!$D$49-$C59)/Input!$D$49*L$46,0),0)</f>
        <v>0</v>
      </c>
      <c r="M59" s="156">
        <f>IF($C59=Input!$D$8,IF(Input!$D$49&gt;0,-(Input!$D$48+Input!$D$49-$C59)/Input!$D$49*M$46,0),0)</f>
        <v>0</v>
      </c>
      <c r="N59" s="156">
        <f>IF($C59=Input!$D$8,IF(Input!$D$49&gt;0,-(Input!$D$48+Input!$D$49-$C59)/Input!$D$49*N$46,0),0)</f>
        <v>0</v>
      </c>
      <c r="O59" s="156">
        <f>IF($C59=Input!$D$8,IF(Input!$D$49&gt;0,-(Input!$D$48+Input!$D$49-$C59)/Input!$D$49*O$46,0),0)</f>
        <v>0</v>
      </c>
      <c r="P59" s="156">
        <f>IF($C59=Input!$D$8,IF(Input!$D$49&gt;0,-(Input!$D$48+Input!$D$49-$C59)/Input!$D$49*P$46,0),0)</f>
        <v>0</v>
      </c>
      <c r="Q59" s="156">
        <f>IF($C59=Input!$D$8,IF(Input!$D$49&gt;0,-(Input!$D$48+Input!$D$49-$C59)/Input!$D$49*Q$46,0),0)</f>
        <v>0</v>
      </c>
      <c r="R59" s="156">
        <f>IF($C59=Input!$D$8,IF(Input!$D$49&gt;0,-(Input!$D$48+Input!$D$49-$C59)/Input!$D$49*R$46,0),0)</f>
        <v>0</v>
      </c>
      <c r="S59" s="156">
        <f>IF($C59=Input!$D$8,IF(Input!$D$49&gt;0,-(Input!$D$48+Input!$D$49-$C59)/Input!$D$49*S$46,0),0)</f>
        <v>0</v>
      </c>
      <c r="T59" s="156">
        <f>IF($C59=Input!$D$8,IF(Input!$D$49&gt;0,-(Input!$D$48+Input!$D$49-$C59)/Input!$D$49*T$46,0),0)</f>
        <v>0</v>
      </c>
      <c r="U59" s="156">
        <f>IF($C59=Input!$D$8,IF(Input!$D$49&gt;0,-(Input!$D$48+Input!$D$49-$C59)/Input!$D$49*U$46,0),0)</f>
        <v>0</v>
      </c>
      <c r="V59" s="156">
        <f>IF($C59=Input!$D$8,IF(Input!$D$49&gt;0,-(Input!$D$48+Input!$D$49-$C59)/Input!$D$49*V$46,0),0)</f>
        <v>0</v>
      </c>
      <c r="W59" s="156">
        <f>IF($C59=Input!$D$8,IF(Input!$D$49&gt;0,-(Input!$D$48+Input!$D$49-$C59)/Input!$D$49*W$46,0),0)</f>
        <v>0</v>
      </c>
      <c r="X59" s="156">
        <f>IF($C59=Input!$D$8,IF(Input!$D$49&gt;0,-(Input!$D$48+Input!$D$49-$C59)/Input!$D$49*X$46,0),0)</f>
        <v>0</v>
      </c>
      <c r="Y59" s="156">
        <f>IF($C59=Input!$D$8,IF(Input!$D$49&gt;0,-(Input!$D$48+Input!$D$49-$C59)/Input!$D$49*Y$46,0),0)</f>
        <v>0</v>
      </c>
      <c r="Z59" s="156">
        <f>IF($C59=Input!$D$8,IF(Input!$D$49&gt;0,-(Input!$D$48+Input!$D$49-$C59)/Input!$D$49*Z$46,0),0)</f>
        <v>0</v>
      </c>
      <c r="AA59" s="1"/>
      <c r="AB59" s="156"/>
      <c r="AC59" s="158"/>
      <c r="AD59" s="158"/>
      <c r="AE59" s="158"/>
      <c r="AF59" s="158"/>
      <c r="AG59" s="158"/>
      <c r="AH59" s="158"/>
      <c r="AI59" s="158"/>
      <c r="AJ59" s="158"/>
      <c r="AK59" s="158"/>
      <c r="AL59" s="158"/>
      <c r="AM59" s="158"/>
      <c r="AN59" s="158"/>
      <c r="AO59" s="158"/>
      <c r="AP59" s="158"/>
      <c r="AQ59" s="158"/>
      <c r="AR59" s="158"/>
      <c r="AS59" s="158"/>
      <c r="AT59" s="158"/>
      <c r="AU59" s="158"/>
      <c r="AV59" s="158"/>
      <c r="AW59" s="158"/>
      <c r="AX59" s="158"/>
      <c r="AY59" s="158"/>
      <c r="AZ59" s="158"/>
      <c r="BA59" s="158"/>
      <c r="BB59" s="158"/>
      <c r="BC59" s="158"/>
      <c r="BD59" s="158"/>
      <c r="BE59" s="158"/>
      <c r="BF59" s="158"/>
      <c r="BG59" s="158"/>
      <c r="BH59" s="158"/>
      <c r="BI59" s="158"/>
      <c r="BJ59" s="158"/>
      <c r="BK59" s="158"/>
      <c r="BL59" s="158"/>
      <c r="BM59" s="158"/>
      <c r="BN59" s="158"/>
      <c r="BO59" s="158"/>
      <c r="BP59" s="158"/>
      <c r="BQ59" s="158"/>
      <c r="BR59" s="158"/>
      <c r="BS59" s="158"/>
      <c r="BT59" s="158"/>
      <c r="BU59" s="158"/>
    </row>
    <row r="60" spans="1:73" x14ac:dyDescent="0.15">
      <c r="A60" s="1"/>
      <c r="B60" s="20"/>
      <c r="C60" s="156">
        <f>Eksist!C60+Input!$D$48</f>
        <v>14</v>
      </c>
      <c r="D60" s="2" t="s">
        <v>99</v>
      </c>
      <c r="E60" s="1"/>
      <c r="F60" s="156">
        <f t="shared" si="2"/>
        <v>0</v>
      </c>
      <c r="G60" s="156">
        <f>IF($C60=Input!$D$8,IF(Input!$D$49&gt;0,-(Input!$D$48+Input!$D$49-$C60)/Input!$D$49*G$46,0),0)</f>
        <v>0</v>
      </c>
      <c r="H60" s="156">
        <f>IF($C60=Input!$D$8,IF(Input!$D$49&gt;0,-(Input!$D$48+Input!$D$49-$C60)/Input!$D$49*H$46,0),0)</f>
        <v>0</v>
      </c>
      <c r="I60" s="156">
        <f>IF($C60=Input!$D$8,IF(Input!$D$49&gt;0,-(Input!$D$48+Input!$D$49-$C60)/Input!$D$49*I$46,0),0)</f>
        <v>0</v>
      </c>
      <c r="J60" s="156">
        <f>IF($C60=Input!$D$8,IF(Input!$D$49&gt;0,-(Input!$D$48+Input!$D$49-$C60)/Input!$D$49*J$46,0),0)</f>
        <v>0</v>
      </c>
      <c r="K60" s="156">
        <f>IF($C60=Input!$D$8,IF(Input!$D$49&gt;0,-(Input!$D$48+Input!$D$49-$C60)/Input!$D$49*K$46,0),0)</f>
        <v>0</v>
      </c>
      <c r="L60" s="156">
        <f>IF($C60=Input!$D$8,IF(Input!$D$49&gt;0,-(Input!$D$48+Input!$D$49-$C60)/Input!$D$49*L$46,0),0)</f>
        <v>0</v>
      </c>
      <c r="M60" s="156">
        <f>IF($C60=Input!$D$8,IF(Input!$D$49&gt;0,-(Input!$D$48+Input!$D$49-$C60)/Input!$D$49*M$46,0),0)</f>
        <v>0</v>
      </c>
      <c r="N60" s="156">
        <f>IF($C60=Input!$D$8,IF(Input!$D$49&gt;0,-(Input!$D$48+Input!$D$49-$C60)/Input!$D$49*N$46,0),0)</f>
        <v>0</v>
      </c>
      <c r="O60" s="156">
        <f>IF($C60=Input!$D$8,IF(Input!$D$49&gt;0,-(Input!$D$48+Input!$D$49-$C60)/Input!$D$49*O$46,0),0)</f>
        <v>0</v>
      </c>
      <c r="P60" s="156">
        <f>IF($C60=Input!$D$8,IF(Input!$D$49&gt;0,-(Input!$D$48+Input!$D$49-$C60)/Input!$D$49*P$46,0),0)</f>
        <v>0</v>
      </c>
      <c r="Q60" s="156">
        <f>IF($C60=Input!$D$8,IF(Input!$D$49&gt;0,-(Input!$D$48+Input!$D$49-$C60)/Input!$D$49*Q$46,0),0)</f>
        <v>0</v>
      </c>
      <c r="R60" s="156">
        <f>IF($C60=Input!$D$8,IF(Input!$D$49&gt;0,-(Input!$D$48+Input!$D$49-$C60)/Input!$D$49*R$46,0),0)</f>
        <v>0</v>
      </c>
      <c r="S60" s="156">
        <f>IF($C60=Input!$D$8,IF(Input!$D$49&gt;0,-(Input!$D$48+Input!$D$49-$C60)/Input!$D$49*S$46,0),0)</f>
        <v>0</v>
      </c>
      <c r="T60" s="156">
        <f>IF($C60=Input!$D$8,IF(Input!$D$49&gt;0,-(Input!$D$48+Input!$D$49-$C60)/Input!$D$49*T$46,0),0)</f>
        <v>0</v>
      </c>
      <c r="U60" s="156">
        <f>IF($C60=Input!$D$8,IF(Input!$D$49&gt;0,-(Input!$D$48+Input!$D$49-$C60)/Input!$D$49*U$46,0),0)</f>
        <v>0</v>
      </c>
      <c r="V60" s="156">
        <f>IF($C60=Input!$D$8,IF(Input!$D$49&gt;0,-(Input!$D$48+Input!$D$49-$C60)/Input!$D$49*V$46,0),0)</f>
        <v>0</v>
      </c>
      <c r="W60" s="156">
        <f>IF($C60=Input!$D$8,IF(Input!$D$49&gt;0,-(Input!$D$48+Input!$D$49-$C60)/Input!$D$49*W$46,0),0)</f>
        <v>0</v>
      </c>
      <c r="X60" s="156">
        <f>IF($C60=Input!$D$8,IF(Input!$D$49&gt;0,-(Input!$D$48+Input!$D$49-$C60)/Input!$D$49*X$46,0),0)</f>
        <v>0</v>
      </c>
      <c r="Y60" s="156">
        <f>IF($C60=Input!$D$8,IF(Input!$D$49&gt;0,-(Input!$D$48+Input!$D$49-$C60)/Input!$D$49*Y$46,0),0)</f>
        <v>0</v>
      </c>
      <c r="Z60" s="156">
        <f>IF($C60=Input!$D$8,IF(Input!$D$49&gt;0,-(Input!$D$48+Input!$D$49-$C60)/Input!$D$49*Z$46,0),0)</f>
        <v>0</v>
      </c>
      <c r="AA60" s="1"/>
      <c r="AB60" s="156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158"/>
      <c r="BN60" s="158"/>
      <c r="BO60" s="158"/>
      <c r="BP60" s="158"/>
      <c r="BQ60" s="158"/>
      <c r="BR60" s="158"/>
      <c r="BS60" s="158"/>
      <c r="BT60" s="158"/>
      <c r="BU60" s="158"/>
    </row>
    <row r="61" spans="1:73" x14ac:dyDescent="0.15">
      <c r="A61" s="1"/>
      <c r="B61" s="20"/>
      <c r="C61" s="156">
        <f>Eksist!C61+Input!$D$48</f>
        <v>15</v>
      </c>
      <c r="D61" s="2" t="s">
        <v>99</v>
      </c>
      <c r="E61" s="1"/>
      <c r="F61" s="156">
        <f t="shared" si="2"/>
        <v>0</v>
      </c>
      <c r="G61" s="156">
        <f>IF($C61=Input!$D$8,IF(Input!$D$49&gt;0,-(Input!$D$48+Input!$D$49-$C61)/Input!$D$49*G$46,0),0)</f>
        <v>0</v>
      </c>
      <c r="H61" s="156">
        <f>IF($C61=Input!$D$8,IF(Input!$D$49&gt;0,-(Input!$D$48+Input!$D$49-$C61)/Input!$D$49*H$46,0),0)</f>
        <v>0</v>
      </c>
      <c r="I61" s="156">
        <f>IF($C61=Input!$D$8,IF(Input!$D$49&gt;0,-(Input!$D$48+Input!$D$49-$C61)/Input!$D$49*I$46,0),0)</f>
        <v>0</v>
      </c>
      <c r="J61" s="156">
        <f>IF($C61=Input!$D$8,IF(Input!$D$49&gt;0,-(Input!$D$48+Input!$D$49-$C61)/Input!$D$49*J$46,0),0)</f>
        <v>0</v>
      </c>
      <c r="K61" s="156">
        <f>IF($C61=Input!$D$8,IF(Input!$D$49&gt;0,-(Input!$D$48+Input!$D$49-$C61)/Input!$D$49*K$46,0),0)</f>
        <v>0</v>
      </c>
      <c r="L61" s="156">
        <f>IF($C61=Input!$D$8,IF(Input!$D$49&gt;0,-(Input!$D$48+Input!$D$49-$C61)/Input!$D$49*L$46,0),0)</f>
        <v>0</v>
      </c>
      <c r="M61" s="156">
        <f>IF($C61=Input!$D$8,IF(Input!$D$49&gt;0,-(Input!$D$48+Input!$D$49-$C61)/Input!$D$49*M$46,0),0)</f>
        <v>0</v>
      </c>
      <c r="N61" s="156">
        <f>IF($C61=Input!$D$8,IF(Input!$D$49&gt;0,-(Input!$D$48+Input!$D$49-$C61)/Input!$D$49*N$46,0),0)</f>
        <v>0</v>
      </c>
      <c r="O61" s="156">
        <f>IF($C61=Input!$D$8,IF(Input!$D$49&gt;0,-(Input!$D$48+Input!$D$49-$C61)/Input!$D$49*O$46,0),0)</f>
        <v>0</v>
      </c>
      <c r="P61" s="156">
        <f>IF($C61=Input!$D$8,IF(Input!$D$49&gt;0,-(Input!$D$48+Input!$D$49-$C61)/Input!$D$49*P$46,0),0)</f>
        <v>0</v>
      </c>
      <c r="Q61" s="156">
        <f>IF($C61=Input!$D$8,IF(Input!$D$49&gt;0,-(Input!$D$48+Input!$D$49-$C61)/Input!$D$49*Q$46,0),0)</f>
        <v>0</v>
      </c>
      <c r="R61" s="156">
        <f>IF($C61=Input!$D$8,IF(Input!$D$49&gt;0,-(Input!$D$48+Input!$D$49-$C61)/Input!$D$49*R$46,0),0)</f>
        <v>0</v>
      </c>
      <c r="S61" s="156">
        <f>IF($C61=Input!$D$8,IF(Input!$D$49&gt;0,-(Input!$D$48+Input!$D$49-$C61)/Input!$D$49*S$46,0),0)</f>
        <v>0</v>
      </c>
      <c r="T61" s="156">
        <f>IF($C61=Input!$D$8,IF(Input!$D$49&gt;0,-(Input!$D$48+Input!$D$49-$C61)/Input!$D$49*T$46,0),0)</f>
        <v>0</v>
      </c>
      <c r="U61" s="156">
        <f>IF($C61=Input!$D$8,IF(Input!$D$49&gt;0,-(Input!$D$48+Input!$D$49-$C61)/Input!$D$49*U$46,0),0)</f>
        <v>0</v>
      </c>
      <c r="V61" s="156">
        <f>IF($C61=Input!$D$8,IF(Input!$D$49&gt;0,-(Input!$D$48+Input!$D$49-$C61)/Input!$D$49*V$46,0),0)</f>
        <v>0</v>
      </c>
      <c r="W61" s="156">
        <f>IF($C61=Input!$D$8,IF(Input!$D$49&gt;0,-(Input!$D$48+Input!$D$49-$C61)/Input!$D$49*W$46,0),0)</f>
        <v>0</v>
      </c>
      <c r="X61" s="156">
        <f>IF($C61=Input!$D$8,IF(Input!$D$49&gt;0,-(Input!$D$48+Input!$D$49-$C61)/Input!$D$49*X$46,0),0)</f>
        <v>0</v>
      </c>
      <c r="Y61" s="156">
        <f>IF($C61=Input!$D$8,IF(Input!$D$49&gt;0,-(Input!$D$48+Input!$D$49-$C61)/Input!$D$49*Y$46,0),0)</f>
        <v>0</v>
      </c>
      <c r="Z61" s="156">
        <f>IF($C61=Input!$D$8,IF(Input!$D$49&gt;0,-(Input!$D$48+Input!$D$49-$C61)/Input!$D$49*Z$46,0),0)</f>
        <v>0</v>
      </c>
      <c r="AA61" s="1"/>
      <c r="AB61" s="156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158"/>
      <c r="BN61" s="158"/>
      <c r="BO61" s="158"/>
      <c r="BP61" s="158"/>
      <c r="BQ61" s="158"/>
      <c r="BR61" s="158"/>
      <c r="BS61" s="158"/>
      <c r="BT61" s="158"/>
      <c r="BU61" s="158"/>
    </row>
    <row r="62" spans="1:73" x14ac:dyDescent="0.15">
      <c r="A62" s="1"/>
      <c r="B62" s="20"/>
      <c r="C62" s="156">
        <f>Eksist!C62+Input!$D$48</f>
        <v>16</v>
      </c>
      <c r="D62" s="2" t="s">
        <v>99</v>
      </c>
      <c r="E62" s="1"/>
      <c r="F62" s="156">
        <f t="shared" si="2"/>
        <v>0</v>
      </c>
      <c r="G62" s="156">
        <f>IF($C62=Input!$D$8,IF(Input!$D$49&gt;0,-(Input!$D$48+Input!$D$49-$C62)/Input!$D$49*G$46,0),0)</f>
        <v>0</v>
      </c>
      <c r="H62" s="156">
        <f>IF($C62=Input!$D$8,IF(Input!$D$49&gt;0,-(Input!$D$48+Input!$D$49-$C62)/Input!$D$49*H$46,0),0)</f>
        <v>0</v>
      </c>
      <c r="I62" s="156">
        <f>IF($C62=Input!$D$8,IF(Input!$D$49&gt;0,-(Input!$D$48+Input!$D$49-$C62)/Input!$D$49*I$46,0),0)</f>
        <v>0</v>
      </c>
      <c r="J62" s="156">
        <f>IF($C62=Input!$D$8,IF(Input!$D$49&gt;0,-(Input!$D$48+Input!$D$49-$C62)/Input!$D$49*J$46,0),0)</f>
        <v>0</v>
      </c>
      <c r="K62" s="156">
        <f>IF($C62=Input!$D$8,IF(Input!$D$49&gt;0,-(Input!$D$48+Input!$D$49-$C62)/Input!$D$49*K$46,0),0)</f>
        <v>0</v>
      </c>
      <c r="L62" s="156">
        <f>IF($C62=Input!$D$8,IF(Input!$D$49&gt;0,-(Input!$D$48+Input!$D$49-$C62)/Input!$D$49*L$46,0),0)</f>
        <v>0</v>
      </c>
      <c r="M62" s="156">
        <f>IF($C62=Input!$D$8,IF(Input!$D$49&gt;0,-(Input!$D$48+Input!$D$49-$C62)/Input!$D$49*M$46,0),0)</f>
        <v>0</v>
      </c>
      <c r="N62" s="156">
        <f>IF($C62=Input!$D$8,IF(Input!$D$49&gt;0,-(Input!$D$48+Input!$D$49-$C62)/Input!$D$49*N$46,0),0)</f>
        <v>0</v>
      </c>
      <c r="O62" s="156">
        <f>IF($C62=Input!$D$8,IF(Input!$D$49&gt;0,-(Input!$D$48+Input!$D$49-$C62)/Input!$D$49*O$46,0),0)</f>
        <v>0</v>
      </c>
      <c r="P62" s="156">
        <f>IF($C62=Input!$D$8,IF(Input!$D$49&gt;0,-(Input!$D$48+Input!$D$49-$C62)/Input!$D$49*P$46,0),0)</f>
        <v>0</v>
      </c>
      <c r="Q62" s="156">
        <f>IF($C62=Input!$D$8,IF(Input!$D$49&gt;0,-(Input!$D$48+Input!$D$49-$C62)/Input!$D$49*Q$46,0),0)</f>
        <v>0</v>
      </c>
      <c r="R62" s="156">
        <f>IF($C62=Input!$D$8,IF(Input!$D$49&gt;0,-(Input!$D$48+Input!$D$49-$C62)/Input!$D$49*R$46,0),0)</f>
        <v>0</v>
      </c>
      <c r="S62" s="156">
        <f>IF($C62=Input!$D$8,IF(Input!$D$49&gt;0,-(Input!$D$48+Input!$D$49-$C62)/Input!$D$49*S$46,0),0)</f>
        <v>0</v>
      </c>
      <c r="T62" s="156">
        <f>IF($C62=Input!$D$8,IF(Input!$D$49&gt;0,-(Input!$D$48+Input!$D$49-$C62)/Input!$D$49*T$46,0),0)</f>
        <v>0</v>
      </c>
      <c r="U62" s="156">
        <f>IF($C62=Input!$D$8,IF(Input!$D$49&gt;0,-(Input!$D$48+Input!$D$49-$C62)/Input!$D$49*U$46,0),0)</f>
        <v>0</v>
      </c>
      <c r="V62" s="156">
        <f>IF($C62=Input!$D$8,IF(Input!$D$49&gt;0,-(Input!$D$48+Input!$D$49-$C62)/Input!$D$49*V$46,0),0)</f>
        <v>0</v>
      </c>
      <c r="W62" s="156">
        <f>IF($C62=Input!$D$8,IF(Input!$D$49&gt;0,-(Input!$D$48+Input!$D$49-$C62)/Input!$D$49*W$46,0),0)</f>
        <v>0</v>
      </c>
      <c r="X62" s="156">
        <f>IF($C62=Input!$D$8,IF(Input!$D$49&gt;0,-(Input!$D$48+Input!$D$49-$C62)/Input!$D$49*X$46,0),0)</f>
        <v>0</v>
      </c>
      <c r="Y62" s="156">
        <f>IF($C62=Input!$D$8,IF(Input!$D$49&gt;0,-(Input!$D$48+Input!$D$49-$C62)/Input!$D$49*Y$46,0),0)</f>
        <v>0</v>
      </c>
      <c r="Z62" s="156">
        <f>IF($C62=Input!$D$8,IF(Input!$D$49&gt;0,-(Input!$D$48+Input!$D$49-$C62)/Input!$D$49*Z$46,0),0)</f>
        <v>0</v>
      </c>
      <c r="AA62" s="1"/>
      <c r="AB62" s="156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158"/>
      <c r="BN62" s="158"/>
      <c r="BO62" s="158"/>
      <c r="BP62" s="158"/>
      <c r="BQ62" s="158"/>
      <c r="BR62" s="158"/>
      <c r="BS62" s="158"/>
      <c r="BT62" s="158"/>
      <c r="BU62" s="158"/>
    </row>
    <row r="63" spans="1:73" x14ac:dyDescent="0.15">
      <c r="A63" s="1"/>
      <c r="B63" s="20"/>
      <c r="C63" s="156">
        <f>Eksist!C63+Input!$D$48</f>
        <v>17</v>
      </c>
      <c r="D63" s="2" t="s">
        <v>99</v>
      </c>
      <c r="E63" s="1"/>
      <c r="F63" s="156">
        <f t="shared" si="2"/>
        <v>0</v>
      </c>
      <c r="G63" s="156">
        <f>IF($C63=Input!$D$8,IF(Input!$D$49&gt;0,-(Input!$D$48+Input!$D$49-$C63)/Input!$D$49*G$46,0),0)</f>
        <v>0</v>
      </c>
      <c r="H63" s="156">
        <f>IF($C63=Input!$D$8,IF(Input!$D$49&gt;0,-(Input!$D$48+Input!$D$49-$C63)/Input!$D$49*H$46,0),0)</f>
        <v>0</v>
      </c>
      <c r="I63" s="156">
        <f>IF($C63=Input!$D$8,IF(Input!$D$49&gt;0,-(Input!$D$48+Input!$D$49-$C63)/Input!$D$49*I$46,0),0)</f>
        <v>0</v>
      </c>
      <c r="J63" s="156">
        <f>IF($C63=Input!$D$8,IF(Input!$D$49&gt;0,-(Input!$D$48+Input!$D$49-$C63)/Input!$D$49*J$46,0),0)</f>
        <v>0</v>
      </c>
      <c r="K63" s="156">
        <f>IF($C63=Input!$D$8,IF(Input!$D$49&gt;0,-(Input!$D$48+Input!$D$49-$C63)/Input!$D$49*K$46,0),0)</f>
        <v>0</v>
      </c>
      <c r="L63" s="156">
        <f>IF($C63=Input!$D$8,IF(Input!$D$49&gt;0,-(Input!$D$48+Input!$D$49-$C63)/Input!$D$49*L$46,0),0)</f>
        <v>0</v>
      </c>
      <c r="M63" s="156">
        <f>IF($C63=Input!$D$8,IF(Input!$D$49&gt;0,-(Input!$D$48+Input!$D$49-$C63)/Input!$D$49*M$46,0),0)</f>
        <v>0</v>
      </c>
      <c r="N63" s="156">
        <f>IF($C63=Input!$D$8,IF(Input!$D$49&gt;0,-(Input!$D$48+Input!$D$49-$C63)/Input!$D$49*N$46,0),0)</f>
        <v>0</v>
      </c>
      <c r="O63" s="156">
        <f>IF($C63=Input!$D$8,IF(Input!$D$49&gt;0,-(Input!$D$48+Input!$D$49-$C63)/Input!$D$49*O$46,0),0)</f>
        <v>0</v>
      </c>
      <c r="P63" s="156">
        <f>IF($C63=Input!$D$8,IF(Input!$D$49&gt;0,-(Input!$D$48+Input!$D$49-$C63)/Input!$D$49*P$46,0),0)</f>
        <v>0</v>
      </c>
      <c r="Q63" s="156">
        <f>IF($C63=Input!$D$8,IF(Input!$D$49&gt;0,-(Input!$D$48+Input!$D$49-$C63)/Input!$D$49*Q$46,0),0)</f>
        <v>0</v>
      </c>
      <c r="R63" s="156">
        <f>IF($C63=Input!$D$8,IF(Input!$D$49&gt;0,-(Input!$D$48+Input!$D$49-$C63)/Input!$D$49*R$46,0),0)</f>
        <v>0</v>
      </c>
      <c r="S63" s="156">
        <f>IF($C63=Input!$D$8,IF(Input!$D$49&gt;0,-(Input!$D$48+Input!$D$49-$C63)/Input!$D$49*S$46,0),0)</f>
        <v>0</v>
      </c>
      <c r="T63" s="156">
        <f>IF($C63=Input!$D$8,IF(Input!$D$49&gt;0,-(Input!$D$48+Input!$D$49-$C63)/Input!$D$49*T$46,0),0)</f>
        <v>0</v>
      </c>
      <c r="U63" s="156">
        <f>IF($C63=Input!$D$8,IF(Input!$D$49&gt;0,-(Input!$D$48+Input!$D$49-$C63)/Input!$D$49*U$46,0),0)</f>
        <v>0</v>
      </c>
      <c r="V63" s="156">
        <f>IF($C63=Input!$D$8,IF(Input!$D$49&gt;0,-(Input!$D$48+Input!$D$49-$C63)/Input!$D$49*V$46,0),0)</f>
        <v>0</v>
      </c>
      <c r="W63" s="156">
        <f>IF($C63=Input!$D$8,IF(Input!$D$49&gt;0,-(Input!$D$48+Input!$D$49-$C63)/Input!$D$49*W$46,0),0)</f>
        <v>0</v>
      </c>
      <c r="X63" s="156">
        <f>IF($C63=Input!$D$8,IF(Input!$D$49&gt;0,-(Input!$D$48+Input!$D$49-$C63)/Input!$D$49*X$46,0),0)</f>
        <v>0</v>
      </c>
      <c r="Y63" s="156">
        <f>IF($C63=Input!$D$8,IF(Input!$D$49&gt;0,-(Input!$D$48+Input!$D$49-$C63)/Input!$D$49*Y$46,0),0)</f>
        <v>0</v>
      </c>
      <c r="Z63" s="156">
        <f>IF($C63=Input!$D$8,IF(Input!$D$49&gt;0,-(Input!$D$48+Input!$D$49-$C63)/Input!$D$49*Z$46,0),0)</f>
        <v>0</v>
      </c>
      <c r="AA63" s="1"/>
      <c r="AB63" s="156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158"/>
      <c r="BN63" s="158"/>
      <c r="BO63" s="158"/>
      <c r="BP63" s="158"/>
      <c r="BQ63" s="158"/>
      <c r="BR63" s="158"/>
      <c r="BS63" s="158"/>
      <c r="BT63" s="158"/>
      <c r="BU63" s="158"/>
    </row>
    <row r="64" spans="1:73" x14ac:dyDescent="0.15">
      <c r="A64" s="1"/>
      <c r="B64" s="20"/>
      <c r="C64" s="156">
        <f>Eksist!C64+Input!$D$48</f>
        <v>18</v>
      </c>
      <c r="D64" s="2" t="s">
        <v>99</v>
      </c>
      <c r="E64" s="1"/>
      <c r="F64" s="156">
        <f t="shared" si="2"/>
        <v>0</v>
      </c>
      <c r="G64" s="156">
        <f>IF($C64=Input!$D$8,IF(Input!$D$49&gt;0,-(Input!$D$48+Input!$D$49-$C64)/Input!$D$49*G$46,0),0)</f>
        <v>0</v>
      </c>
      <c r="H64" s="156">
        <f>IF($C64=Input!$D$8,IF(Input!$D$49&gt;0,-(Input!$D$48+Input!$D$49-$C64)/Input!$D$49*H$46,0),0)</f>
        <v>0</v>
      </c>
      <c r="I64" s="156">
        <f>IF($C64=Input!$D$8,IF(Input!$D$49&gt;0,-(Input!$D$48+Input!$D$49-$C64)/Input!$D$49*I$46,0),0)</f>
        <v>0</v>
      </c>
      <c r="J64" s="156">
        <f>IF($C64=Input!$D$8,IF(Input!$D$49&gt;0,-(Input!$D$48+Input!$D$49-$C64)/Input!$D$49*J$46,0),0)</f>
        <v>0</v>
      </c>
      <c r="K64" s="156">
        <f>IF($C64=Input!$D$8,IF(Input!$D$49&gt;0,-(Input!$D$48+Input!$D$49-$C64)/Input!$D$49*K$46,0),0)</f>
        <v>0</v>
      </c>
      <c r="L64" s="156">
        <f>IF($C64=Input!$D$8,IF(Input!$D$49&gt;0,-(Input!$D$48+Input!$D$49-$C64)/Input!$D$49*L$46,0),0)</f>
        <v>0</v>
      </c>
      <c r="M64" s="156">
        <f>IF($C64=Input!$D$8,IF(Input!$D$49&gt;0,-(Input!$D$48+Input!$D$49-$C64)/Input!$D$49*M$46,0),0)</f>
        <v>0</v>
      </c>
      <c r="N64" s="156">
        <f>IF($C64=Input!$D$8,IF(Input!$D$49&gt;0,-(Input!$D$48+Input!$D$49-$C64)/Input!$D$49*N$46,0),0)</f>
        <v>0</v>
      </c>
      <c r="O64" s="156">
        <f>IF($C64=Input!$D$8,IF(Input!$D$49&gt;0,-(Input!$D$48+Input!$D$49-$C64)/Input!$D$49*O$46,0),0)</f>
        <v>0</v>
      </c>
      <c r="P64" s="156">
        <f>IF($C64=Input!$D$8,IF(Input!$D$49&gt;0,-(Input!$D$48+Input!$D$49-$C64)/Input!$D$49*P$46,0),0)</f>
        <v>0</v>
      </c>
      <c r="Q64" s="156">
        <f>IF($C64=Input!$D$8,IF(Input!$D$49&gt;0,-(Input!$D$48+Input!$D$49-$C64)/Input!$D$49*Q$46,0),0)</f>
        <v>0</v>
      </c>
      <c r="R64" s="156">
        <f>IF($C64=Input!$D$8,IF(Input!$D$49&gt;0,-(Input!$D$48+Input!$D$49-$C64)/Input!$D$49*R$46,0),0)</f>
        <v>0</v>
      </c>
      <c r="S64" s="156">
        <f>IF($C64=Input!$D$8,IF(Input!$D$49&gt;0,-(Input!$D$48+Input!$D$49-$C64)/Input!$D$49*S$46,0),0)</f>
        <v>0</v>
      </c>
      <c r="T64" s="156">
        <f>IF($C64=Input!$D$8,IF(Input!$D$49&gt;0,-(Input!$D$48+Input!$D$49-$C64)/Input!$D$49*T$46,0),0)</f>
        <v>0</v>
      </c>
      <c r="U64" s="156">
        <f>IF($C64=Input!$D$8,IF(Input!$D$49&gt;0,-(Input!$D$48+Input!$D$49-$C64)/Input!$D$49*U$46,0),0)</f>
        <v>0</v>
      </c>
      <c r="V64" s="156">
        <f>IF($C64=Input!$D$8,IF(Input!$D$49&gt;0,-(Input!$D$48+Input!$D$49-$C64)/Input!$D$49*V$46,0),0)</f>
        <v>0</v>
      </c>
      <c r="W64" s="156">
        <f>IF($C64=Input!$D$8,IF(Input!$D$49&gt;0,-(Input!$D$48+Input!$D$49-$C64)/Input!$D$49*W$46,0),0)</f>
        <v>0</v>
      </c>
      <c r="X64" s="156">
        <f>IF($C64=Input!$D$8,IF(Input!$D$49&gt;0,-(Input!$D$48+Input!$D$49-$C64)/Input!$D$49*X$46,0),0)</f>
        <v>0</v>
      </c>
      <c r="Y64" s="156">
        <f>IF($C64=Input!$D$8,IF(Input!$D$49&gt;0,-(Input!$D$48+Input!$D$49-$C64)/Input!$D$49*Y$46,0),0)</f>
        <v>0</v>
      </c>
      <c r="Z64" s="156">
        <f>IF($C64=Input!$D$8,IF(Input!$D$49&gt;0,-(Input!$D$48+Input!$D$49-$C64)/Input!$D$49*Z$46,0),0)</f>
        <v>0</v>
      </c>
      <c r="AA64" s="1"/>
      <c r="AB64" s="156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158"/>
      <c r="BN64" s="158"/>
      <c r="BO64" s="158"/>
      <c r="BP64" s="158"/>
      <c r="BQ64" s="158"/>
      <c r="BR64" s="158"/>
      <c r="BS64" s="158"/>
      <c r="BT64" s="158"/>
      <c r="BU64" s="158"/>
    </row>
    <row r="65" spans="1:73" x14ac:dyDescent="0.15">
      <c r="A65" s="1"/>
      <c r="B65" s="20"/>
      <c r="C65" s="156">
        <f>Eksist!C65+Input!$D$48</f>
        <v>19</v>
      </c>
      <c r="D65" s="2" t="s">
        <v>99</v>
      </c>
      <c r="E65" s="1"/>
      <c r="F65" s="156">
        <f t="shared" si="2"/>
        <v>0</v>
      </c>
      <c r="G65" s="156">
        <f>IF($C65=Input!$D$8,IF(Input!$D$49&gt;0,-(Input!$D$48+Input!$D$49-$C65)/Input!$D$49*G$46,0),0)</f>
        <v>0</v>
      </c>
      <c r="H65" s="156">
        <f>IF($C65=Input!$D$8,IF(Input!$D$49&gt;0,-(Input!$D$48+Input!$D$49-$C65)/Input!$D$49*H$46,0),0)</f>
        <v>0</v>
      </c>
      <c r="I65" s="156">
        <f>IF($C65=Input!$D$8,IF(Input!$D$49&gt;0,-(Input!$D$48+Input!$D$49-$C65)/Input!$D$49*I$46,0),0)</f>
        <v>0</v>
      </c>
      <c r="J65" s="156">
        <f>IF($C65=Input!$D$8,IF(Input!$D$49&gt;0,-(Input!$D$48+Input!$D$49-$C65)/Input!$D$49*J$46,0),0)</f>
        <v>0</v>
      </c>
      <c r="K65" s="156">
        <f>IF($C65=Input!$D$8,IF(Input!$D$49&gt;0,-(Input!$D$48+Input!$D$49-$C65)/Input!$D$49*K$46,0),0)</f>
        <v>0</v>
      </c>
      <c r="L65" s="156">
        <f>IF($C65=Input!$D$8,IF(Input!$D$49&gt;0,-(Input!$D$48+Input!$D$49-$C65)/Input!$D$49*L$46,0),0)</f>
        <v>0</v>
      </c>
      <c r="M65" s="156">
        <f>IF($C65=Input!$D$8,IF(Input!$D$49&gt;0,-(Input!$D$48+Input!$D$49-$C65)/Input!$D$49*M$46,0),0)</f>
        <v>0</v>
      </c>
      <c r="N65" s="156">
        <f>IF($C65=Input!$D$8,IF(Input!$D$49&gt;0,-(Input!$D$48+Input!$D$49-$C65)/Input!$D$49*N$46,0),0)</f>
        <v>0</v>
      </c>
      <c r="O65" s="156">
        <f>IF($C65=Input!$D$8,IF(Input!$D$49&gt;0,-(Input!$D$48+Input!$D$49-$C65)/Input!$D$49*O$46,0),0)</f>
        <v>0</v>
      </c>
      <c r="P65" s="156">
        <f>IF($C65=Input!$D$8,IF(Input!$D$49&gt;0,-(Input!$D$48+Input!$D$49-$C65)/Input!$D$49*P$46,0),0)</f>
        <v>0</v>
      </c>
      <c r="Q65" s="156">
        <f>IF($C65=Input!$D$8,IF(Input!$D$49&gt;0,-(Input!$D$48+Input!$D$49-$C65)/Input!$D$49*Q$46,0),0)</f>
        <v>0</v>
      </c>
      <c r="R65" s="156">
        <f>IF($C65=Input!$D$8,IF(Input!$D$49&gt;0,-(Input!$D$48+Input!$D$49-$C65)/Input!$D$49*R$46,0),0)</f>
        <v>0</v>
      </c>
      <c r="S65" s="156">
        <f>IF($C65=Input!$D$8,IF(Input!$D$49&gt;0,-(Input!$D$48+Input!$D$49-$C65)/Input!$D$49*S$46,0),0)</f>
        <v>0</v>
      </c>
      <c r="T65" s="156">
        <f>IF($C65=Input!$D$8,IF(Input!$D$49&gt;0,-(Input!$D$48+Input!$D$49-$C65)/Input!$D$49*T$46,0),0)</f>
        <v>0</v>
      </c>
      <c r="U65" s="156">
        <f>IF($C65=Input!$D$8,IF(Input!$D$49&gt;0,-(Input!$D$48+Input!$D$49-$C65)/Input!$D$49*U$46,0),0)</f>
        <v>0</v>
      </c>
      <c r="V65" s="156">
        <f>IF($C65=Input!$D$8,IF(Input!$D$49&gt;0,-(Input!$D$48+Input!$D$49-$C65)/Input!$D$49*V$46,0),0)</f>
        <v>0</v>
      </c>
      <c r="W65" s="156">
        <f>IF($C65=Input!$D$8,IF(Input!$D$49&gt;0,-(Input!$D$48+Input!$D$49-$C65)/Input!$D$49*W$46,0),0)</f>
        <v>0</v>
      </c>
      <c r="X65" s="156">
        <f>IF($C65=Input!$D$8,IF(Input!$D$49&gt;0,-(Input!$D$48+Input!$D$49-$C65)/Input!$D$49*X$46,0),0)</f>
        <v>0</v>
      </c>
      <c r="Y65" s="156">
        <f>IF($C65=Input!$D$8,IF(Input!$D$49&gt;0,-(Input!$D$48+Input!$D$49-$C65)/Input!$D$49*Y$46,0),0)</f>
        <v>0</v>
      </c>
      <c r="Z65" s="156">
        <f>IF($C65=Input!$D$8,IF(Input!$D$49&gt;0,-(Input!$D$48+Input!$D$49-$C65)/Input!$D$49*Z$46,0),0)</f>
        <v>0</v>
      </c>
      <c r="AA65" s="1"/>
      <c r="AB65" s="156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158"/>
      <c r="BN65" s="158"/>
      <c r="BO65" s="158"/>
      <c r="BP65" s="158"/>
      <c r="BQ65" s="158"/>
      <c r="BR65" s="158"/>
      <c r="BS65" s="158"/>
      <c r="BT65" s="158"/>
      <c r="BU65" s="158"/>
    </row>
    <row r="66" spans="1:73" x14ac:dyDescent="0.15">
      <c r="A66" s="1"/>
      <c r="B66" s="20" t="s">
        <v>188</v>
      </c>
      <c r="C66" s="156">
        <f>Eksist!C66+Input!$D$48</f>
        <v>20</v>
      </c>
      <c r="D66" s="2" t="s">
        <v>99</v>
      </c>
      <c r="E66" s="1"/>
      <c r="F66" s="156">
        <f t="shared" si="2"/>
        <v>0</v>
      </c>
      <c r="G66" s="156">
        <f>IF($C66=Input!$D$8,IF(Input!$D$49&gt;0,-(Input!$D$48+Input!$D$49-$C66)/Input!$D$49*G$46,0),0)</f>
        <v>0</v>
      </c>
      <c r="H66" s="156">
        <f>IF($C66=Input!$D$8,IF(Input!$D$49&gt;0,-(Input!$D$48+Input!$D$49-$C66)/Input!$D$49*H$46,0),0)</f>
        <v>0</v>
      </c>
      <c r="I66" s="156">
        <f>IF($C66=Input!$D$8,IF(Input!$D$49&gt;0,-(Input!$D$48+Input!$D$49-$C66)/Input!$D$49*I$46,0),0)</f>
        <v>0</v>
      </c>
      <c r="J66" s="156">
        <f>IF($C66=Input!$D$8,IF(Input!$D$49&gt;0,-(Input!$D$48+Input!$D$49-$C66)/Input!$D$49*J$46,0),0)</f>
        <v>0</v>
      </c>
      <c r="K66" s="156">
        <f>IF($C66=Input!$D$8,IF(Input!$D$49&gt;0,-(Input!$D$48+Input!$D$49-$C66)/Input!$D$49*K$46,0),0)</f>
        <v>0</v>
      </c>
      <c r="L66" s="156">
        <f>IF($C66=Input!$D$8,IF(Input!$D$49&gt;0,-(Input!$D$48+Input!$D$49-$C66)/Input!$D$49*L$46,0),0)</f>
        <v>0</v>
      </c>
      <c r="M66" s="156">
        <f>IF($C66=Input!$D$8,IF(Input!$D$49&gt;0,-(Input!$D$48+Input!$D$49-$C66)/Input!$D$49*M$46,0),0)</f>
        <v>0</v>
      </c>
      <c r="N66" s="156">
        <f>IF($C66=Input!$D$8,IF(Input!$D$49&gt;0,-(Input!$D$48+Input!$D$49-$C66)/Input!$D$49*N$46,0),0)</f>
        <v>0</v>
      </c>
      <c r="O66" s="156">
        <f>IF($C66=Input!$D$8,IF(Input!$D$49&gt;0,-(Input!$D$48+Input!$D$49-$C66)/Input!$D$49*O$46,0),0)</f>
        <v>0</v>
      </c>
      <c r="P66" s="156">
        <f>IF($C66=Input!$D$8,IF(Input!$D$49&gt;0,-(Input!$D$48+Input!$D$49-$C66)/Input!$D$49*P$46,0),0)</f>
        <v>0</v>
      </c>
      <c r="Q66" s="156">
        <f>IF($C66=Input!$D$8,IF(Input!$D$49&gt;0,-(Input!$D$48+Input!$D$49-$C66)/Input!$D$49*Q$46,0),0)</f>
        <v>0</v>
      </c>
      <c r="R66" s="156">
        <f>IF($C66=Input!$D$8,IF(Input!$D$49&gt;0,-(Input!$D$48+Input!$D$49-$C66)/Input!$D$49*R$46,0),0)</f>
        <v>0</v>
      </c>
      <c r="S66" s="156">
        <f>IF($C66=Input!$D$8,IF(Input!$D$49&gt;0,-(Input!$D$48+Input!$D$49-$C66)/Input!$D$49*S$46,0),0)</f>
        <v>0</v>
      </c>
      <c r="T66" s="156">
        <f>IF($C66=Input!$D$8,IF(Input!$D$49&gt;0,-(Input!$D$48+Input!$D$49-$C66)/Input!$D$49*T$46,0),0)</f>
        <v>0</v>
      </c>
      <c r="U66" s="156">
        <f>IF($C66=Input!$D$8,IF(Input!$D$49&gt;0,-(Input!$D$48+Input!$D$49-$C66)/Input!$D$49*U$46,0),0)</f>
        <v>0</v>
      </c>
      <c r="V66" s="156">
        <f>IF($C66=Input!$D$8,IF(Input!$D$49&gt;0,-(Input!$D$48+Input!$D$49-$C66)/Input!$D$49*V$46,0),0)</f>
        <v>0</v>
      </c>
      <c r="W66" s="156">
        <f>IF($C66=Input!$D$8,IF(Input!$D$49&gt;0,-(Input!$D$48+Input!$D$49-$C66)/Input!$D$49*W$46,0),0)</f>
        <v>0</v>
      </c>
      <c r="X66" s="156">
        <f>IF($C66=Input!$D$8,IF(Input!$D$49&gt;0,-(Input!$D$48+Input!$D$49-$C66)/Input!$D$49*X$46,0),0)</f>
        <v>0</v>
      </c>
      <c r="Y66" s="156">
        <f>IF($C66=Input!$D$8,IF(Input!$D$49&gt;0,-(Input!$D$48+Input!$D$49-$C66)/Input!$D$49*Y$46,0),0)</f>
        <v>0</v>
      </c>
      <c r="Z66" s="156">
        <f>IF($C66=Input!$D$8,IF(Input!$D$49&gt;0,-(Input!$D$48+Input!$D$49-$C66)/Input!$D$49*Z$46,0),0)</f>
        <v>0</v>
      </c>
      <c r="AA66" s="1"/>
      <c r="AB66" s="156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158"/>
      <c r="BN66" s="158"/>
      <c r="BO66" s="158"/>
      <c r="BP66" s="158"/>
      <c r="BQ66" s="158"/>
      <c r="BR66" s="158"/>
      <c r="BS66" s="158"/>
      <c r="BT66" s="158"/>
      <c r="BU66" s="158"/>
    </row>
    <row r="67" spans="1:73" x14ac:dyDescent="0.15">
      <c r="A67" s="1"/>
      <c r="B67" s="20"/>
      <c r="C67" s="156">
        <f>Eksist!C67+Input!$D$48</f>
        <v>21</v>
      </c>
      <c r="D67" s="2" t="s">
        <v>99</v>
      </c>
      <c r="E67" s="1"/>
      <c r="F67" s="156">
        <f t="shared" si="2"/>
        <v>0</v>
      </c>
      <c r="G67" s="156">
        <f>IF($C67=Input!$D$8,IF(Input!$D$49&gt;0,-(Input!$D$48+Input!$D$49-$C67)/Input!$D$49*G$46,0),0)</f>
        <v>0</v>
      </c>
      <c r="H67" s="156">
        <f>IF($C67=Input!$D$8,IF(Input!$D$49&gt;0,-(Input!$D$48+Input!$D$49-$C67)/Input!$D$49*H$46,0),0)</f>
        <v>0</v>
      </c>
      <c r="I67" s="156">
        <f>IF($C67=Input!$D$8,IF(Input!$D$49&gt;0,-(Input!$D$48+Input!$D$49-$C67)/Input!$D$49*I$46,0),0)</f>
        <v>0</v>
      </c>
      <c r="J67" s="156">
        <f>IF($C67=Input!$D$8,IF(Input!$D$49&gt;0,-(Input!$D$48+Input!$D$49-$C67)/Input!$D$49*J$46,0),0)</f>
        <v>0</v>
      </c>
      <c r="K67" s="156">
        <f>IF($C67=Input!$D$8,IF(Input!$D$49&gt;0,-(Input!$D$48+Input!$D$49-$C67)/Input!$D$49*K$46,0),0)</f>
        <v>0</v>
      </c>
      <c r="L67" s="156">
        <f>IF($C67=Input!$D$8,IF(Input!$D$49&gt;0,-(Input!$D$48+Input!$D$49-$C67)/Input!$D$49*L$46,0),0)</f>
        <v>0</v>
      </c>
      <c r="M67" s="156">
        <f>IF($C67=Input!$D$8,IF(Input!$D$49&gt;0,-(Input!$D$48+Input!$D$49-$C67)/Input!$D$49*M$46,0),0)</f>
        <v>0</v>
      </c>
      <c r="N67" s="156">
        <f>IF($C67=Input!$D$8,IF(Input!$D$49&gt;0,-(Input!$D$48+Input!$D$49-$C67)/Input!$D$49*N$46,0),0)</f>
        <v>0</v>
      </c>
      <c r="O67" s="156">
        <f>IF($C67=Input!$D$8,IF(Input!$D$49&gt;0,-(Input!$D$48+Input!$D$49-$C67)/Input!$D$49*O$46,0),0)</f>
        <v>0</v>
      </c>
      <c r="P67" s="156">
        <f>IF($C67=Input!$D$8,IF(Input!$D$49&gt;0,-(Input!$D$48+Input!$D$49-$C67)/Input!$D$49*P$46,0),0)</f>
        <v>0</v>
      </c>
      <c r="Q67" s="156">
        <f>IF($C67=Input!$D$8,IF(Input!$D$49&gt;0,-(Input!$D$48+Input!$D$49-$C67)/Input!$D$49*Q$46,0),0)</f>
        <v>0</v>
      </c>
      <c r="R67" s="156">
        <f>IF($C67=Input!$D$8,IF(Input!$D$49&gt;0,-(Input!$D$48+Input!$D$49-$C67)/Input!$D$49*R$46,0),0)</f>
        <v>0</v>
      </c>
      <c r="S67" s="156">
        <f>IF($C67=Input!$D$8,IF(Input!$D$49&gt;0,-(Input!$D$48+Input!$D$49-$C67)/Input!$D$49*S$46,0),0)</f>
        <v>0</v>
      </c>
      <c r="T67" s="156">
        <f>IF($C67=Input!$D$8,IF(Input!$D$49&gt;0,-(Input!$D$48+Input!$D$49-$C67)/Input!$D$49*T$46,0),0)</f>
        <v>0</v>
      </c>
      <c r="U67" s="156">
        <f>IF($C67=Input!$D$8,IF(Input!$D$49&gt;0,-(Input!$D$48+Input!$D$49-$C67)/Input!$D$49*U$46,0),0)</f>
        <v>0</v>
      </c>
      <c r="V67" s="156">
        <f>IF($C67=Input!$D$8,IF(Input!$D$49&gt;0,-(Input!$D$48+Input!$D$49-$C67)/Input!$D$49*V$46,0),0)</f>
        <v>0</v>
      </c>
      <c r="W67" s="156">
        <f>IF($C67=Input!$D$8,IF(Input!$D$49&gt;0,-(Input!$D$48+Input!$D$49-$C67)/Input!$D$49*W$46,0),0)</f>
        <v>0</v>
      </c>
      <c r="X67" s="156">
        <f>IF($C67=Input!$D$8,IF(Input!$D$49&gt;0,-(Input!$D$48+Input!$D$49-$C67)/Input!$D$49*X$46,0),0)</f>
        <v>0</v>
      </c>
      <c r="Y67" s="156">
        <f>IF($C67=Input!$D$8,IF(Input!$D$49&gt;0,-(Input!$D$48+Input!$D$49-$C67)/Input!$D$49*Y$46,0),0)</f>
        <v>0</v>
      </c>
      <c r="Z67" s="156">
        <f>IF($C67=Input!$D$8,IF(Input!$D$49&gt;0,-(Input!$D$48+Input!$D$49-$C67)/Input!$D$49*Z$46,0),0)</f>
        <v>0</v>
      </c>
      <c r="AA67" s="1"/>
      <c r="AB67" s="156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158"/>
      <c r="BN67" s="158"/>
      <c r="BO67" s="158"/>
      <c r="BP67" s="158"/>
      <c r="BQ67" s="158"/>
      <c r="BR67" s="158"/>
      <c r="BS67" s="158"/>
      <c r="BT67" s="158"/>
      <c r="BU67" s="158"/>
    </row>
    <row r="68" spans="1:73" x14ac:dyDescent="0.15">
      <c r="A68" s="1"/>
      <c r="B68" s="20"/>
      <c r="C68" s="156">
        <f>Eksist!C68+Input!$D$48</f>
        <v>22</v>
      </c>
      <c r="D68" s="2" t="s">
        <v>99</v>
      </c>
      <c r="E68" s="1"/>
      <c r="F68" s="156">
        <f>SUM(G68:Z68)</f>
        <v>0</v>
      </c>
      <c r="G68" s="156">
        <f>IF($C68=Input!$D$8,IF(Input!$D$49&gt;0,-(Input!$D$48+Input!$D$49-$C68)/Input!$D$49*G$46,0),0)</f>
        <v>0</v>
      </c>
      <c r="H68" s="156">
        <f>IF($C68=Input!$D$8,IF(Input!$D$49&gt;0,-(Input!$D$48+Input!$D$49-$C68)/Input!$D$49*H$46,0),0)</f>
        <v>0</v>
      </c>
      <c r="I68" s="156">
        <f>IF($C68=Input!$D$8,IF(Input!$D$49&gt;0,-(Input!$D$48+Input!$D$49-$C68)/Input!$D$49*I$46,0),0)</f>
        <v>0</v>
      </c>
      <c r="J68" s="156">
        <f>IF($C68=Input!$D$8,IF(Input!$D$49&gt;0,-(Input!$D$48+Input!$D$49-$C68)/Input!$D$49*J$46,0),0)</f>
        <v>0</v>
      </c>
      <c r="K68" s="156">
        <f>IF($C68=Input!$D$8,IF(Input!$D$49&gt;0,-(Input!$D$48+Input!$D$49-$C68)/Input!$D$49*K$46,0),0)</f>
        <v>0</v>
      </c>
      <c r="L68" s="156">
        <f>IF($C68=Input!$D$8,IF(Input!$D$49&gt;0,-(Input!$D$48+Input!$D$49-$C68)/Input!$D$49*L$46,0),0)</f>
        <v>0</v>
      </c>
      <c r="M68" s="156">
        <f>IF($C68=Input!$D$8,IF(Input!$D$49&gt;0,-(Input!$D$48+Input!$D$49-$C68)/Input!$D$49*M$46,0),0)</f>
        <v>0</v>
      </c>
      <c r="N68" s="156">
        <f>IF($C68=Input!$D$8,IF(Input!$D$49&gt;0,-(Input!$D$48+Input!$D$49-$C68)/Input!$D$49*N$46,0),0)</f>
        <v>0</v>
      </c>
      <c r="O68" s="156">
        <f>IF($C68=Input!$D$8,IF(Input!$D$49&gt;0,-(Input!$D$48+Input!$D$49-$C68)/Input!$D$49*O$46,0),0)</f>
        <v>0</v>
      </c>
      <c r="P68" s="156">
        <f>IF($C68=Input!$D$8,IF(Input!$D$49&gt;0,-(Input!$D$48+Input!$D$49-$C68)/Input!$D$49*P$46,0),0)</f>
        <v>0</v>
      </c>
      <c r="Q68" s="156">
        <f>IF($C68=Input!$D$8,IF(Input!$D$49&gt;0,-(Input!$D$48+Input!$D$49-$C68)/Input!$D$49*Q$46,0),0)</f>
        <v>0</v>
      </c>
      <c r="R68" s="156">
        <f>IF($C68=Input!$D$8,IF(Input!$D$49&gt;0,-(Input!$D$48+Input!$D$49-$C68)/Input!$D$49*R$46,0),0)</f>
        <v>0</v>
      </c>
      <c r="S68" s="156">
        <f>IF($C68=Input!$D$8,IF(Input!$D$49&gt;0,-(Input!$D$48+Input!$D$49-$C68)/Input!$D$49*S$46,0),0)</f>
        <v>0</v>
      </c>
      <c r="T68" s="156">
        <f>IF($C68=Input!$D$8,IF(Input!$D$49&gt;0,-(Input!$D$48+Input!$D$49-$C68)/Input!$D$49*T$46,0),0)</f>
        <v>0</v>
      </c>
      <c r="U68" s="156">
        <f>IF($C68=Input!$D$8,IF(Input!$D$49&gt;0,-(Input!$D$48+Input!$D$49-$C68)/Input!$D$49*U$46,0),0)</f>
        <v>0</v>
      </c>
      <c r="V68" s="156">
        <f>IF($C68=Input!$D$8,IF(Input!$D$49&gt;0,-(Input!$D$48+Input!$D$49-$C68)/Input!$D$49*V$46,0),0)</f>
        <v>0</v>
      </c>
      <c r="W68" s="156">
        <f>IF($C68=Input!$D$8,IF(Input!$D$49&gt;0,-(Input!$D$48+Input!$D$49-$C68)/Input!$D$49*W$46,0),0)</f>
        <v>0</v>
      </c>
      <c r="X68" s="156">
        <f>IF($C68=Input!$D$8,IF(Input!$D$49&gt;0,-(Input!$D$48+Input!$D$49-$C68)/Input!$D$49*X$46,0),0)</f>
        <v>0</v>
      </c>
      <c r="Y68" s="156">
        <f>IF($C68=Input!$D$8,IF(Input!$D$49&gt;0,-(Input!$D$48+Input!$D$49-$C68)/Input!$D$49*Y$46,0),0)</f>
        <v>0</v>
      </c>
      <c r="Z68" s="156">
        <f>IF($C68=Input!$D$8,IF(Input!$D$49&gt;0,-(Input!$D$48+Input!$D$49-$C68)/Input!$D$49*Z$46,0),0)</f>
        <v>0</v>
      </c>
      <c r="AA68" s="1"/>
      <c r="AB68" s="156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158"/>
      <c r="BN68" s="158"/>
      <c r="BO68" s="158"/>
      <c r="BP68" s="158"/>
      <c r="BQ68" s="158"/>
      <c r="BR68" s="158"/>
      <c r="BS68" s="158"/>
      <c r="BT68" s="158"/>
      <c r="BU68" s="158"/>
    </row>
    <row r="69" spans="1:73" x14ac:dyDescent="0.15">
      <c r="A69" s="1"/>
      <c r="B69" s="20"/>
      <c r="C69" s="156">
        <f>Eksist!C69+Input!$D$48</f>
        <v>23</v>
      </c>
      <c r="D69" s="2" t="s">
        <v>99</v>
      </c>
      <c r="E69" s="1"/>
      <c r="F69" s="156">
        <f t="shared" si="2"/>
        <v>0</v>
      </c>
      <c r="G69" s="156">
        <f>IF($C69=Input!$D$8,IF(Input!$D$49&gt;0,-(Input!$D$48+Input!$D$49-$C69)/Input!$D$49*G$46,0),0)</f>
        <v>0</v>
      </c>
      <c r="H69" s="156">
        <f>IF($C69=Input!$D$8,IF(Input!$D$49&gt;0,-(Input!$D$48+Input!$D$49-$C69)/Input!$D$49*H$46,0),0)</f>
        <v>0</v>
      </c>
      <c r="I69" s="156">
        <f>IF($C69=Input!$D$8,IF(Input!$D$49&gt;0,-(Input!$D$48+Input!$D$49-$C69)/Input!$D$49*I$46,0),0)</f>
        <v>0</v>
      </c>
      <c r="J69" s="156">
        <f>IF($C69=Input!$D$8,IF(Input!$D$49&gt;0,-(Input!$D$48+Input!$D$49-$C69)/Input!$D$49*J$46,0),0)</f>
        <v>0</v>
      </c>
      <c r="K69" s="156">
        <f>IF($C69=Input!$D$8,IF(Input!$D$49&gt;0,-(Input!$D$48+Input!$D$49-$C69)/Input!$D$49*K$46,0),0)</f>
        <v>0</v>
      </c>
      <c r="L69" s="156">
        <f>IF($C69=Input!$D$8,IF(Input!$D$49&gt;0,-(Input!$D$48+Input!$D$49-$C69)/Input!$D$49*L$46,0),0)</f>
        <v>0</v>
      </c>
      <c r="M69" s="156">
        <f>IF($C69=Input!$D$8,IF(Input!$D$49&gt;0,-(Input!$D$48+Input!$D$49-$C69)/Input!$D$49*M$46,0),0)</f>
        <v>0</v>
      </c>
      <c r="N69" s="156">
        <f>IF($C69=Input!$D$8,IF(Input!$D$49&gt;0,-(Input!$D$48+Input!$D$49-$C69)/Input!$D$49*N$46,0),0)</f>
        <v>0</v>
      </c>
      <c r="O69" s="156">
        <f>IF($C69=Input!$D$8,IF(Input!$D$49&gt;0,-(Input!$D$48+Input!$D$49-$C69)/Input!$D$49*O$46,0),0)</f>
        <v>0</v>
      </c>
      <c r="P69" s="156">
        <f>IF($C69=Input!$D$8,IF(Input!$D$49&gt;0,-(Input!$D$48+Input!$D$49-$C69)/Input!$D$49*P$46,0),0)</f>
        <v>0</v>
      </c>
      <c r="Q69" s="156">
        <f>IF($C69=Input!$D$8,IF(Input!$D$49&gt;0,-(Input!$D$48+Input!$D$49-$C69)/Input!$D$49*Q$46,0),0)</f>
        <v>0</v>
      </c>
      <c r="R69" s="156">
        <f>IF($C69=Input!$D$8,IF(Input!$D$49&gt;0,-(Input!$D$48+Input!$D$49-$C69)/Input!$D$49*R$46,0),0)</f>
        <v>0</v>
      </c>
      <c r="S69" s="156">
        <f>IF($C69=Input!$D$8,IF(Input!$D$49&gt;0,-(Input!$D$48+Input!$D$49-$C69)/Input!$D$49*S$46,0),0)</f>
        <v>0</v>
      </c>
      <c r="T69" s="156">
        <f>IF($C69=Input!$D$8,IF(Input!$D$49&gt;0,-(Input!$D$48+Input!$D$49-$C69)/Input!$D$49*T$46,0),0)</f>
        <v>0</v>
      </c>
      <c r="U69" s="156">
        <f>IF($C69=Input!$D$8,IF(Input!$D$49&gt;0,-(Input!$D$48+Input!$D$49-$C69)/Input!$D$49*U$46,0),0)</f>
        <v>0</v>
      </c>
      <c r="V69" s="156">
        <f>IF($C69=Input!$D$8,IF(Input!$D$49&gt;0,-(Input!$D$48+Input!$D$49-$C69)/Input!$D$49*V$46,0),0)</f>
        <v>0</v>
      </c>
      <c r="W69" s="156">
        <f>IF($C69=Input!$D$8,IF(Input!$D$49&gt;0,-(Input!$D$48+Input!$D$49-$C69)/Input!$D$49*W$46,0),0)</f>
        <v>0</v>
      </c>
      <c r="X69" s="156">
        <f>IF($C69=Input!$D$8,IF(Input!$D$49&gt;0,-(Input!$D$48+Input!$D$49-$C69)/Input!$D$49*X$46,0),0)</f>
        <v>0</v>
      </c>
      <c r="Y69" s="156">
        <f>IF($C69=Input!$D$8,IF(Input!$D$49&gt;0,-(Input!$D$48+Input!$D$49-$C69)/Input!$D$49*Y$46,0),0)</f>
        <v>0</v>
      </c>
      <c r="Z69" s="156">
        <f>IF($C69=Input!$D$8,IF(Input!$D$49&gt;0,-(Input!$D$48+Input!$D$49-$C69)/Input!$D$49*Z$46,0),0)</f>
        <v>0</v>
      </c>
      <c r="AA69" s="1"/>
      <c r="AB69" s="156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  <c r="BB69" s="158"/>
      <c r="BC69" s="158"/>
      <c r="BD69" s="158"/>
      <c r="BE69" s="158"/>
      <c r="BF69" s="158"/>
      <c r="BG69" s="158"/>
      <c r="BH69" s="158"/>
      <c r="BI69" s="158"/>
      <c r="BJ69" s="158"/>
      <c r="BK69" s="158"/>
      <c r="BL69" s="158"/>
      <c r="BM69" s="158"/>
      <c r="BN69" s="158"/>
      <c r="BO69" s="158"/>
      <c r="BP69" s="158"/>
      <c r="BQ69" s="158"/>
      <c r="BR69" s="158"/>
      <c r="BS69" s="158"/>
      <c r="BT69" s="158"/>
      <c r="BU69" s="158"/>
    </row>
    <row r="70" spans="1:73" x14ac:dyDescent="0.15">
      <c r="A70" s="1"/>
      <c r="B70" s="20"/>
      <c r="C70" s="156">
        <f>Eksist!C70+Input!$D$48</f>
        <v>24</v>
      </c>
      <c r="D70" s="2" t="s">
        <v>99</v>
      </c>
      <c r="E70" s="1"/>
      <c r="F70" s="156">
        <f t="shared" si="2"/>
        <v>0</v>
      </c>
      <c r="G70" s="156">
        <f>IF($C70=Input!$D$8,IF(Input!$D$49&gt;0,-(Input!$D$48+Input!$D$49-$C70)/Input!$D$49*G$46,0),0)</f>
        <v>0</v>
      </c>
      <c r="H70" s="156">
        <f>IF($C70=Input!$D$8,IF(Input!$D$49&gt;0,-(Input!$D$48+Input!$D$49-$C70)/Input!$D$49*H$46,0),0)</f>
        <v>0</v>
      </c>
      <c r="I70" s="156">
        <f>IF($C70=Input!$D$8,IF(Input!$D$49&gt;0,-(Input!$D$48+Input!$D$49-$C70)/Input!$D$49*I$46,0),0)</f>
        <v>0</v>
      </c>
      <c r="J70" s="156">
        <f>IF($C70=Input!$D$8,IF(Input!$D$49&gt;0,-(Input!$D$48+Input!$D$49-$C70)/Input!$D$49*J$46,0),0)</f>
        <v>0</v>
      </c>
      <c r="K70" s="156">
        <f>IF($C70=Input!$D$8,IF(Input!$D$49&gt;0,-(Input!$D$48+Input!$D$49-$C70)/Input!$D$49*K$46,0),0)</f>
        <v>0</v>
      </c>
      <c r="L70" s="156">
        <f>IF($C70=Input!$D$8,IF(Input!$D$49&gt;0,-(Input!$D$48+Input!$D$49-$C70)/Input!$D$49*L$46,0),0)</f>
        <v>0</v>
      </c>
      <c r="M70" s="156">
        <f>IF($C70=Input!$D$8,IF(Input!$D$49&gt;0,-(Input!$D$48+Input!$D$49-$C70)/Input!$D$49*M$46,0),0)</f>
        <v>0</v>
      </c>
      <c r="N70" s="156">
        <f>IF($C70=Input!$D$8,IF(Input!$D$49&gt;0,-(Input!$D$48+Input!$D$49-$C70)/Input!$D$49*N$46,0),0)</f>
        <v>0</v>
      </c>
      <c r="O70" s="156">
        <f>IF($C70=Input!$D$8,IF(Input!$D$49&gt;0,-(Input!$D$48+Input!$D$49-$C70)/Input!$D$49*O$46,0),0)</f>
        <v>0</v>
      </c>
      <c r="P70" s="156">
        <f>IF($C70=Input!$D$8,IF(Input!$D$49&gt;0,-(Input!$D$48+Input!$D$49-$C70)/Input!$D$49*P$46,0),0)</f>
        <v>0</v>
      </c>
      <c r="Q70" s="156">
        <f>IF($C70=Input!$D$8,IF(Input!$D$49&gt;0,-(Input!$D$48+Input!$D$49-$C70)/Input!$D$49*Q$46,0),0)</f>
        <v>0</v>
      </c>
      <c r="R70" s="156">
        <f>IF($C70=Input!$D$8,IF(Input!$D$49&gt;0,-(Input!$D$48+Input!$D$49-$C70)/Input!$D$49*R$46,0),0)</f>
        <v>0</v>
      </c>
      <c r="S70" s="156">
        <f>IF($C70=Input!$D$8,IF(Input!$D$49&gt;0,-(Input!$D$48+Input!$D$49-$C70)/Input!$D$49*S$46,0),0)</f>
        <v>0</v>
      </c>
      <c r="T70" s="156">
        <f>IF($C70=Input!$D$8,IF(Input!$D$49&gt;0,-(Input!$D$48+Input!$D$49-$C70)/Input!$D$49*T$46,0),0)</f>
        <v>0</v>
      </c>
      <c r="U70" s="156">
        <f>IF($C70=Input!$D$8,IF(Input!$D$49&gt;0,-(Input!$D$48+Input!$D$49-$C70)/Input!$D$49*U$46,0),0)</f>
        <v>0</v>
      </c>
      <c r="V70" s="156">
        <f>IF($C70=Input!$D$8,IF(Input!$D$49&gt;0,-(Input!$D$48+Input!$D$49-$C70)/Input!$D$49*V$46,0),0)</f>
        <v>0</v>
      </c>
      <c r="W70" s="156">
        <f>IF($C70=Input!$D$8,IF(Input!$D$49&gt;0,-(Input!$D$48+Input!$D$49-$C70)/Input!$D$49*W$46,0),0)</f>
        <v>0</v>
      </c>
      <c r="X70" s="156">
        <f>IF($C70=Input!$D$8,IF(Input!$D$49&gt;0,-(Input!$D$48+Input!$D$49-$C70)/Input!$D$49*X$46,0),0)</f>
        <v>0</v>
      </c>
      <c r="Y70" s="156">
        <f>IF($C70=Input!$D$8,IF(Input!$D$49&gt;0,-(Input!$D$48+Input!$D$49-$C70)/Input!$D$49*Y$46,0),0)</f>
        <v>0</v>
      </c>
      <c r="Z70" s="156">
        <f>IF($C70=Input!$D$8,IF(Input!$D$49&gt;0,-(Input!$D$48+Input!$D$49-$C70)/Input!$D$49*Z$46,0),0)</f>
        <v>0</v>
      </c>
      <c r="AA70" s="1"/>
      <c r="AB70" s="156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  <c r="BJ70" s="158"/>
      <c r="BK70" s="158"/>
      <c r="BL70" s="158"/>
      <c r="BM70" s="158"/>
      <c r="BN70" s="158"/>
      <c r="BO70" s="158"/>
      <c r="BP70" s="158"/>
      <c r="BQ70" s="158"/>
      <c r="BR70" s="158"/>
      <c r="BS70" s="158"/>
      <c r="BT70" s="158"/>
      <c r="BU70" s="158"/>
    </row>
    <row r="71" spans="1:73" x14ac:dyDescent="0.15">
      <c r="A71" s="1"/>
      <c r="B71" s="20"/>
      <c r="C71" s="156">
        <f>Eksist!C71+Input!$D$48</f>
        <v>25</v>
      </c>
      <c r="D71" s="2" t="s">
        <v>99</v>
      </c>
      <c r="E71" s="1"/>
      <c r="F71" s="156">
        <f t="shared" si="2"/>
        <v>0</v>
      </c>
      <c r="G71" s="156">
        <f>IF($C71=Input!$D$8,IF(Input!$D$49&gt;0,-(Input!$D$48+Input!$D$49-$C71)/Input!$D$49*G$46,0),0)</f>
        <v>0</v>
      </c>
      <c r="H71" s="156">
        <f>IF($C71=Input!$D$8,IF(Input!$D$49&gt;0,-(Input!$D$48+Input!$D$49-$C71)/Input!$D$49*H$46,0),0)</f>
        <v>0</v>
      </c>
      <c r="I71" s="156">
        <f>IF($C71=Input!$D$8,IF(Input!$D$49&gt;0,-(Input!$D$48+Input!$D$49-$C71)/Input!$D$49*I$46,0),0)</f>
        <v>0</v>
      </c>
      <c r="J71" s="156">
        <f>IF($C71=Input!$D$8,IF(Input!$D$49&gt;0,-(Input!$D$48+Input!$D$49-$C71)/Input!$D$49*J$46,0),0)</f>
        <v>0</v>
      </c>
      <c r="K71" s="156">
        <f>IF($C71=Input!$D$8,IF(Input!$D$49&gt;0,-(Input!$D$48+Input!$D$49-$C71)/Input!$D$49*K$46,0),0)</f>
        <v>0</v>
      </c>
      <c r="L71" s="156">
        <f>IF($C71=Input!$D$8,IF(Input!$D$49&gt;0,-(Input!$D$48+Input!$D$49-$C71)/Input!$D$49*L$46,0),0)</f>
        <v>0</v>
      </c>
      <c r="M71" s="156">
        <f>IF($C71=Input!$D$8,IF(Input!$D$49&gt;0,-(Input!$D$48+Input!$D$49-$C71)/Input!$D$49*M$46,0),0)</f>
        <v>0</v>
      </c>
      <c r="N71" s="156">
        <f>IF($C71=Input!$D$8,IF(Input!$D$49&gt;0,-(Input!$D$48+Input!$D$49-$C71)/Input!$D$49*N$46,0),0)</f>
        <v>0</v>
      </c>
      <c r="O71" s="156">
        <f>IF($C71=Input!$D$8,IF(Input!$D$49&gt;0,-(Input!$D$48+Input!$D$49-$C71)/Input!$D$49*O$46,0),0)</f>
        <v>0</v>
      </c>
      <c r="P71" s="156">
        <f>IF($C71=Input!$D$8,IF(Input!$D$49&gt;0,-(Input!$D$48+Input!$D$49-$C71)/Input!$D$49*P$46,0),0)</f>
        <v>0</v>
      </c>
      <c r="Q71" s="156">
        <f>IF($C71=Input!$D$8,IF(Input!$D$49&gt;0,-(Input!$D$48+Input!$D$49-$C71)/Input!$D$49*Q$46,0),0)</f>
        <v>0</v>
      </c>
      <c r="R71" s="156">
        <f>IF($C71=Input!$D$8,IF(Input!$D$49&gt;0,-(Input!$D$48+Input!$D$49-$C71)/Input!$D$49*R$46,0),0)</f>
        <v>0</v>
      </c>
      <c r="S71" s="156">
        <f>IF($C71=Input!$D$8,IF(Input!$D$49&gt;0,-(Input!$D$48+Input!$D$49-$C71)/Input!$D$49*S$46,0),0)</f>
        <v>0</v>
      </c>
      <c r="T71" s="156">
        <f>IF($C71=Input!$D$8,IF(Input!$D$49&gt;0,-(Input!$D$48+Input!$D$49-$C71)/Input!$D$49*T$46,0),0)</f>
        <v>0</v>
      </c>
      <c r="U71" s="156">
        <f>IF($C71=Input!$D$8,IF(Input!$D$49&gt;0,-(Input!$D$48+Input!$D$49-$C71)/Input!$D$49*U$46,0),0)</f>
        <v>0</v>
      </c>
      <c r="V71" s="156">
        <f>IF($C71=Input!$D$8,IF(Input!$D$49&gt;0,-(Input!$D$48+Input!$D$49-$C71)/Input!$D$49*V$46,0),0)</f>
        <v>0</v>
      </c>
      <c r="W71" s="156">
        <f>IF($C71=Input!$D$8,IF(Input!$D$49&gt;0,-(Input!$D$48+Input!$D$49-$C71)/Input!$D$49*W$46,0),0)</f>
        <v>0</v>
      </c>
      <c r="X71" s="156">
        <f>IF($C71=Input!$D$8,IF(Input!$D$49&gt;0,-(Input!$D$48+Input!$D$49-$C71)/Input!$D$49*X$46,0),0)</f>
        <v>0</v>
      </c>
      <c r="Y71" s="156">
        <f>IF($C71=Input!$D$8,IF(Input!$D$49&gt;0,-(Input!$D$48+Input!$D$49-$C71)/Input!$D$49*Y$46,0),0)</f>
        <v>0</v>
      </c>
      <c r="Z71" s="156">
        <f>IF($C71=Input!$D$8,IF(Input!$D$49&gt;0,-(Input!$D$48+Input!$D$49-$C71)/Input!$D$49*Z$46,0),0)</f>
        <v>0</v>
      </c>
      <c r="AA71" s="1"/>
      <c r="AB71" s="156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58"/>
      <c r="BE71" s="158"/>
      <c r="BF71" s="158"/>
      <c r="BG71" s="158"/>
      <c r="BH71" s="158"/>
      <c r="BI71" s="158"/>
      <c r="BJ71" s="158"/>
      <c r="BK71" s="158"/>
      <c r="BL71" s="158"/>
      <c r="BM71" s="158"/>
      <c r="BN71" s="158"/>
      <c r="BO71" s="158"/>
      <c r="BP71" s="158"/>
      <c r="BQ71" s="158"/>
      <c r="BR71" s="158"/>
      <c r="BS71" s="158"/>
      <c r="BT71" s="158"/>
      <c r="BU71" s="158"/>
    </row>
    <row r="72" spans="1:73" x14ac:dyDescent="0.15">
      <c r="A72" s="1"/>
      <c r="B72" s="20"/>
      <c r="C72" s="156">
        <f>Eksist!C72+Input!$D$48</f>
        <v>26</v>
      </c>
      <c r="D72" s="2" t="s">
        <v>99</v>
      </c>
      <c r="E72" s="1"/>
      <c r="F72" s="156">
        <f t="shared" si="2"/>
        <v>0</v>
      </c>
      <c r="G72" s="156">
        <f>IF($C72=Input!$D$8,IF(Input!$D$49&gt;0,-(Input!$D$48+Input!$D$49-$C72)/Input!$D$49*G$46,0),0)</f>
        <v>0</v>
      </c>
      <c r="H72" s="156">
        <f>IF($C72=Input!$D$8,IF(Input!$D$49&gt;0,-(Input!$D$48+Input!$D$49-$C72)/Input!$D$49*H$46,0),0)</f>
        <v>0</v>
      </c>
      <c r="I72" s="156">
        <f>IF($C72=Input!$D$8,IF(Input!$D$49&gt;0,-(Input!$D$48+Input!$D$49-$C72)/Input!$D$49*I$46,0),0)</f>
        <v>0</v>
      </c>
      <c r="J72" s="156">
        <f>IF($C72=Input!$D$8,IF(Input!$D$49&gt;0,-(Input!$D$48+Input!$D$49-$C72)/Input!$D$49*J$46,0),0)</f>
        <v>0</v>
      </c>
      <c r="K72" s="156">
        <f>IF($C72=Input!$D$8,IF(Input!$D$49&gt;0,-(Input!$D$48+Input!$D$49-$C72)/Input!$D$49*K$46,0),0)</f>
        <v>0</v>
      </c>
      <c r="L72" s="156">
        <f>IF($C72=Input!$D$8,IF(Input!$D$49&gt;0,-(Input!$D$48+Input!$D$49-$C72)/Input!$D$49*L$46,0),0)</f>
        <v>0</v>
      </c>
      <c r="M72" s="156">
        <f>IF($C72=Input!$D$8,IF(Input!$D$49&gt;0,-(Input!$D$48+Input!$D$49-$C72)/Input!$D$49*M$46,0),0)</f>
        <v>0</v>
      </c>
      <c r="N72" s="156">
        <f>IF($C72=Input!$D$8,IF(Input!$D$49&gt;0,-(Input!$D$48+Input!$D$49-$C72)/Input!$D$49*N$46,0),0)</f>
        <v>0</v>
      </c>
      <c r="O72" s="156">
        <f>IF($C72=Input!$D$8,IF(Input!$D$49&gt;0,-(Input!$D$48+Input!$D$49-$C72)/Input!$D$49*O$46,0),0)</f>
        <v>0</v>
      </c>
      <c r="P72" s="156">
        <f>IF($C72=Input!$D$8,IF(Input!$D$49&gt;0,-(Input!$D$48+Input!$D$49-$C72)/Input!$D$49*P$46,0),0)</f>
        <v>0</v>
      </c>
      <c r="Q72" s="156">
        <f>IF($C72=Input!$D$8,IF(Input!$D$49&gt;0,-(Input!$D$48+Input!$D$49-$C72)/Input!$D$49*Q$46,0),0)</f>
        <v>0</v>
      </c>
      <c r="R72" s="156">
        <f>IF($C72=Input!$D$8,IF(Input!$D$49&gt;0,-(Input!$D$48+Input!$D$49-$C72)/Input!$D$49*R$46,0),0)</f>
        <v>0</v>
      </c>
      <c r="S72" s="156">
        <f>IF($C72=Input!$D$8,IF(Input!$D$49&gt;0,-(Input!$D$48+Input!$D$49-$C72)/Input!$D$49*S$46,0),0)</f>
        <v>0</v>
      </c>
      <c r="T72" s="156">
        <f>IF($C72=Input!$D$8,IF(Input!$D$49&gt;0,-(Input!$D$48+Input!$D$49-$C72)/Input!$D$49*T$46,0),0)</f>
        <v>0</v>
      </c>
      <c r="U72" s="156">
        <f>IF($C72=Input!$D$8,IF(Input!$D$49&gt;0,-(Input!$D$48+Input!$D$49-$C72)/Input!$D$49*U$46,0),0)</f>
        <v>0</v>
      </c>
      <c r="V72" s="156">
        <f>IF($C72=Input!$D$8,IF(Input!$D$49&gt;0,-(Input!$D$48+Input!$D$49-$C72)/Input!$D$49*V$46,0),0)</f>
        <v>0</v>
      </c>
      <c r="W72" s="156">
        <f>IF($C72=Input!$D$8,IF(Input!$D$49&gt;0,-(Input!$D$48+Input!$D$49-$C72)/Input!$D$49*W$46,0),0)</f>
        <v>0</v>
      </c>
      <c r="X72" s="156">
        <f>IF($C72=Input!$D$8,IF(Input!$D$49&gt;0,-(Input!$D$48+Input!$D$49-$C72)/Input!$D$49*X$46,0),0)</f>
        <v>0</v>
      </c>
      <c r="Y72" s="156">
        <f>IF($C72=Input!$D$8,IF(Input!$D$49&gt;0,-(Input!$D$48+Input!$D$49-$C72)/Input!$D$49*Y$46,0),0)</f>
        <v>0</v>
      </c>
      <c r="Z72" s="156">
        <f>IF($C72=Input!$D$8,IF(Input!$D$49&gt;0,-(Input!$D$48+Input!$D$49-$C72)/Input!$D$49*Z$46,0),0)</f>
        <v>0</v>
      </c>
      <c r="AA72" s="1"/>
      <c r="AB72" s="156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  <c r="BB72" s="158"/>
      <c r="BC72" s="158"/>
      <c r="BD72" s="158"/>
      <c r="BE72" s="158"/>
      <c r="BF72" s="158"/>
      <c r="BG72" s="158"/>
      <c r="BH72" s="158"/>
      <c r="BI72" s="158"/>
      <c r="BJ72" s="158"/>
      <c r="BK72" s="158"/>
      <c r="BL72" s="158"/>
      <c r="BM72" s="158"/>
      <c r="BN72" s="158"/>
      <c r="BO72" s="158"/>
      <c r="BP72" s="158"/>
      <c r="BQ72" s="158"/>
      <c r="BR72" s="158"/>
      <c r="BS72" s="158"/>
      <c r="BT72" s="158"/>
      <c r="BU72" s="158"/>
    </row>
    <row r="73" spans="1:73" x14ac:dyDescent="0.15">
      <c r="A73" s="1"/>
      <c r="B73" s="20"/>
      <c r="C73" s="156">
        <f>Eksist!C73+Input!$D$48</f>
        <v>27</v>
      </c>
      <c r="D73" s="2" t="s">
        <v>99</v>
      </c>
      <c r="E73" s="1"/>
      <c r="F73" s="156">
        <f t="shared" si="2"/>
        <v>0</v>
      </c>
      <c r="G73" s="156">
        <f>IF($C73=Input!$D$8,IF(Input!$D$49&gt;0,-(Input!$D$48+Input!$D$49-$C73)/Input!$D$49*G$46,0),0)</f>
        <v>0</v>
      </c>
      <c r="H73" s="156">
        <f>IF($C73=Input!$D$8,IF(Input!$D$49&gt;0,-(Input!$D$48+Input!$D$49-$C73)/Input!$D$49*H$46,0),0)</f>
        <v>0</v>
      </c>
      <c r="I73" s="156">
        <f>IF($C73=Input!$D$8,IF(Input!$D$49&gt;0,-(Input!$D$48+Input!$D$49-$C73)/Input!$D$49*I$46,0),0)</f>
        <v>0</v>
      </c>
      <c r="J73" s="156">
        <f>IF($C73=Input!$D$8,IF(Input!$D$49&gt;0,-(Input!$D$48+Input!$D$49-$C73)/Input!$D$49*J$46,0),0)</f>
        <v>0</v>
      </c>
      <c r="K73" s="156">
        <f>IF($C73=Input!$D$8,IF(Input!$D$49&gt;0,-(Input!$D$48+Input!$D$49-$C73)/Input!$D$49*K$46,0),0)</f>
        <v>0</v>
      </c>
      <c r="L73" s="156">
        <f>IF($C73=Input!$D$8,IF(Input!$D$49&gt;0,-(Input!$D$48+Input!$D$49-$C73)/Input!$D$49*L$46,0),0)</f>
        <v>0</v>
      </c>
      <c r="M73" s="156">
        <f>IF($C73=Input!$D$8,IF(Input!$D$49&gt;0,-(Input!$D$48+Input!$D$49-$C73)/Input!$D$49*M$46,0),0)</f>
        <v>0</v>
      </c>
      <c r="N73" s="156">
        <f>IF($C73=Input!$D$8,IF(Input!$D$49&gt;0,-(Input!$D$48+Input!$D$49-$C73)/Input!$D$49*N$46,0),0)</f>
        <v>0</v>
      </c>
      <c r="O73" s="156">
        <f>IF($C73=Input!$D$8,IF(Input!$D$49&gt;0,-(Input!$D$48+Input!$D$49-$C73)/Input!$D$49*O$46,0),0)</f>
        <v>0</v>
      </c>
      <c r="P73" s="156">
        <f>IF($C73=Input!$D$8,IF(Input!$D$49&gt;0,-(Input!$D$48+Input!$D$49-$C73)/Input!$D$49*P$46,0),0)</f>
        <v>0</v>
      </c>
      <c r="Q73" s="156">
        <f>IF($C73=Input!$D$8,IF(Input!$D$49&gt;0,-(Input!$D$48+Input!$D$49-$C73)/Input!$D$49*Q$46,0),0)</f>
        <v>0</v>
      </c>
      <c r="R73" s="156">
        <f>IF($C73=Input!$D$8,IF(Input!$D$49&gt;0,-(Input!$D$48+Input!$D$49-$C73)/Input!$D$49*R$46,0),0)</f>
        <v>0</v>
      </c>
      <c r="S73" s="156">
        <f>IF($C73=Input!$D$8,IF(Input!$D$49&gt;0,-(Input!$D$48+Input!$D$49-$C73)/Input!$D$49*S$46,0),0)</f>
        <v>0</v>
      </c>
      <c r="T73" s="156">
        <f>IF($C73=Input!$D$8,IF(Input!$D$49&gt;0,-(Input!$D$48+Input!$D$49-$C73)/Input!$D$49*T$46,0),0)</f>
        <v>0</v>
      </c>
      <c r="U73" s="156">
        <f>IF($C73=Input!$D$8,IF(Input!$D$49&gt;0,-(Input!$D$48+Input!$D$49-$C73)/Input!$D$49*U$46,0),0)</f>
        <v>0</v>
      </c>
      <c r="V73" s="156">
        <f>IF($C73=Input!$D$8,IF(Input!$D$49&gt;0,-(Input!$D$48+Input!$D$49-$C73)/Input!$D$49*V$46,0),0)</f>
        <v>0</v>
      </c>
      <c r="W73" s="156">
        <f>IF($C73=Input!$D$8,IF(Input!$D$49&gt;0,-(Input!$D$48+Input!$D$49-$C73)/Input!$D$49*W$46,0),0)</f>
        <v>0</v>
      </c>
      <c r="X73" s="156">
        <f>IF($C73=Input!$D$8,IF(Input!$D$49&gt;0,-(Input!$D$48+Input!$D$49-$C73)/Input!$D$49*X$46,0),0)</f>
        <v>0</v>
      </c>
      <c r="Y73" s="156">
        <f>IF($C73=Input!$D$8,IF(Input!$D$49&gt;0,-(Input!$D$48+Input!$D$49-$C73)/Input!$D$49*Y$46,0),0)</f>
        <v>0</v>
      </c>
      <c r="Z73" s="156">
        <f>IF($C73=Input!$D$8,IF(Input!$D$49&gt;0,-(Input!$D$48+Input!$D$49-$C73)/Input!$D$49*Z$46,0),0)</f>
        <v>0</v>
      </c>
      <c r="AA73" s="1"/>
      <c r="AB73" s="156"/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  <c r="AP73" s="158"/>
      <c r="AQ73" s="158"/>
      <c r="AR73" s="158"/>
      <c r="AS73" s="158"/>
      <c r="AT73" s="158"/>
      <c r="AU73" s="158"/>
      <c r="AV73" s="158"/>
      <c r="AW73" s="158"/>
      <c r="AX73" s="158"/>
      <c r="AY73" s="158"/>
      <c r="AZ73" s="158"/>
      <c r="BA73" s="158"/>
      <c r="BB73" s="158"/>
      <c r="BC73" s="158"/>
      <c r="BD73" s="158"/>
      <c r="BE73" s="158"/>
      <c r="BF73" s="158"/>
      <c r="BG73" s="158"/>
      <c r="BH73" s="158"/>
      <c r="BI73" s="158"/>
      <c r="BJ73" s="158"/>
      <c r="BK73" s="158"/>
      <c r="BL73" s="158"/>
      <c r="BM73" s="158"/>
      <c r="BN73" s="158"/>
      <c r="BO73" s="158"/>
      <c r="BP73" s="158"/>
      <c r="BQ73" s="158"/>
      <c r="BR73" s="158"/>
      <c r="BS73" s="158"/>
      <c r="BT73" s="158"/>
      <c r="BU73" s="158"/>
    </row>
    <row r="74" spans="1:73" x14ac:dyDescent="0.15">
      <c r="A74" s="1"/>
      <c r="B74" s="20"/>
      <c r="C74" s="156">
        <f>Eksist!C74+Input!$D$48</f>
        <v>28</v>
      </c>
      <c r="D74" s="2" t="s">
        <v>99</v>
      </c>
      <c r="E74" s="1"/>
      <c r="F74" s="156">
        <f t="shared" si="2"/>
        <v>0</v>
      </c>
      <c r="G74" s="156">
        <f>IF($C74=Input!$D$8,IF(Input!$D$49&gt;0,-(Input!$D$48+Input!$D$49-$C74)/Input!$D$49*G$46,0),0)</f>
        <v>0</v>
      </c>
      <c r="H74" s="156">
        <f>IF($C74=Input!$D$8,IF(Input!$D$49&gt;0,-(Input!$D$48+Input!$D$49-$C74)/Input!$D$49*H$46,0),0)</f>
        <v>0</v>
      </c>
      <c r="I74" s="156">
        <f>IF($C74=Input!$D$8,IF(Input!$D$49&gt;0,-(Input!$D$48+Input!$D$49-$C74)/Input!$D$49*I$46,0),0)</f>
        <v>0</v>
      </c>
      <c r="J74" s="156">
        <f>IF($C74=Input!$D$8,IF(Input!$D$49&gt;0,-(Input!$D$48+Input!$D$49-$C74)/Input!$D$49*J$46,0),0)</f>
        <v>0</v>
      </c>
      <c r="K74" s="156">
        <f>IF($C74=Input!$D$8,IF(Input!$D$49&gt;0,-(Input!$D$48+Input!$D$49-$C74)/Input!$D$49*K$46,0),0)</f>
        <v>0</v>
      </c>
      <c r="L74" s="156">
        <f>IF($C74=Input!$D$8,IF(Input!$D$49&gt;0,-(Input!$D$48+Input!$D$49-$C74)/Input!$D$49*L$46,0),0)</f>
        <v>0</v>
      </c>
      <c r="M74" s="156">
        <f>IF($C74=Input!$D$8,IF(Input!$D$49&gt;0,-(Input!$D$48+Input!$D$49-$C74)/Input!$D$49*M$46,0),0)</f>
        <v>0</v>
      </c>
      <c r="N74" s="156">
        <f>IF($C74=Input!$D$8,IF(Input!$D$49&gt;0,-(Input!$D$48+Input!$D$49-$C74)/Input!$D$49*N$46,0),0)</f>
        <v>0</v>
      </c>
      <c r="O74" s="156">
        <f>IF($C74=Input!$D$8,IF(Input!$D$49&gt;0,-(Input!$D$48+Input!$D$49-$C74)/Input!$D$49*O$46,0),0)</f>
        <v>0</v>
      </c>
      <c r="P74" s="156">
        <f>IF($C74=Input!$D$8,IF(Input!$D$49&gt;0,-(Input!$D$48+Input!$D$49-$C74)/Input!$D$49*P$46,0),0)</f>
        <v>0</v>
      </c>
      <c r="Q74" s="156">
        <f>IF($C74=Input!$D$8,IF(Input!$D$49&gt;0,-(Input!$D$48+Input!$D$49-$C74)/Input!$D$49*Q$46,0),0)</f>
        <v>0</v>
      </c>
      <c r="R74" s="156">
        <f>IF($C74=Input!$D$8,IF(Input!$D$49&gt;0,-(Input!$D$48+Input!$D$49-$C74)/Input!$D$49*R$46,0),0)</f>
        <v>0</v>
      </c>
      <c r="S74" s="156">
        <f>IF($C74=Input!$D$8,IF(Input!$D$49&gt;0,-(Input!$D$48+Input!$D$49-$C74)/Input!$D$49*S$46,0),0)</f>
        <v>0</v>
      </c>
      <c r="T74" s="156">
        <f>IF($C74=Input!$D$8,IF(Input!$D$49&gt;0,-(Input!$D$48+Input!$D$49-$C74)/Input!$D$49*T$46,0),0)</f>
        <v>0</v>
      </c>
      <c r="U74" s="156">
        <f>IF($C74=Input!$D$8,IF(Input!$D$49&gt;0,-(Input!$D$48+Input!$D$49-$C74)/Input!$D$49*U$46,0),0)</f>
        <v>0</v>
      </c>
      <c r="V74" s="156">
        <f>IF($C74=Input!$D$8,IF(Input!$D$49&gt;0,-(Input!$D$48+Input!$D$49-$C74)/Input!$D$49*V$46,0),0)</f>
        <v>0</v>
      </c>
      <c r="W74" s="156">
        <f>IF($C74=Input!$D$8,IF(Input!$D$49&gt;0,-(Input!$D$48+Input!$D$49-$C74)/Input!$D$49*W$46,0),0)</f>
        <v>0</v>
      </c>
      <c r="X74" s="156">
        <f>IF($C74=Input!$D$8,IF(Input!$D$49&gt;0,-(Input!$D$48+Input!$D$49-$C74)/Input!$D$49*X$46,0),0)</f>
        <v>0</v>
      </c>
      <c r="Y74" s="156">
        <f>IF($C74=Input!$D$8,IF(Input!$D$49&gt;0,-(Input!$D$48+Input!$D$49-$C74)/Input!$D$49*Y$46,0),0)</f>
        <v>0</v>
      </c>
      <c r="Z74" s="156">
        <f>IF($C74=Input!$D$8,IF(Input!$D$49&gt;0,-(Input!$D$48+Input!$D$49-$C74)/Input!$D$49*Z$46,0),0)</f>
        <v>0</v>
      </c>
      <c r="AA74" s="1"/>
      <c r="AB74" s="156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8"/>
      <c r="BK74" s="158"/>
      <c r="BL74" s="158"/>
      <c r="BM74" s="158"/>
      <c r="BN74" s="158"/>
      <c r="BO74" s="158"/>
      <c r="BP74" s="158"/>
      <c r="BQ74" s="158"/>
      <c r="BR74" s="158"/>
      <c r="BS74" s="158"/>
      <c r="BT74" s="158"/>
      <c r="BU74" s="158"/>
    </row>
    <row r="75" spans="1:73" x14ac:dyDescent="0.15">
      <c r="A75" s="1"/>
      <c r="B75" s="20"/>
      <c r="C75" s="156">
        <f>Eksist!C75+Input!$D$48</f>
        <v>29</v>
      </c>
      <c r="D75" s="2" t="s">
        <v>99</v>
      </c>
      <c r="E75" s="1"/>
      <c r="F75" s="156">
        <f t="shared" si="2"/>
        <v>0</v>
      </c>
      <c r="G75" s="156">
        <f>IF($C75=Input!$D$8,IF(Input!$D$49&gt;0,-(Input!$D$48+Input!$D$49-$C75)/Input!$D$49*G$46,0),0)</f>
        <v>0</v>
      </c>
      <c r="H75" s="156">
        <f>IF($C75=Input!$D$8,IF(Input!$D$49&gt;0,-(Input!$D$48+Input!$D$49-$C75)/Input!$D$49*H$46,0),0)</f>
        <v>0</v>
      </c>
      <c r="I75" s="156">
        <f>IF($C75=Input!$D$8,IF(Input!$D$49&gt;0,-(Input!$D$48+Input!$D$49-$C75)/Input!$D$49*I$46,0),0)</f>
        <v>0</v>
      </c>
      <c r="J75" s="156">
        <f>IF($C75=Input!$D$8,IF(Input!$D$49&gt;0,-(Input!$D$48+Input!$D$49-$C75)/Input!$D$49*J$46,0),0)</f>
        <v>0</v>
      </c>
      <c r="K75" s="156">
        <f>IF($C75=Input!$D$8,IF(Input!$D$49&gt;0,-(Input!$D$48+Input!$D$49-$C75)/Input!$D$49*K$46,0),0)</f>
        <v>0</v>
      </c>
      <c r="L75" s="156">
        <f>IF($C75=Input!$D$8,IF(Input!$D$49&gt;0,-(Input!$D$48+Input!$D$49-$C75)/Input!$D$49*L$46,0),0)</f>
        <v>0</v>
      </c>
      <c r="M75" s="156">
        <f>IF($C75=Input!$D$8,IF(Input!$D$49&gt;0,-(Input!$D$48+Input!$D$49-$C75)/Input!$D$49*M$46,0),0)</f>
        <v>0</v>
      </c>
      <c r="N75" s="156">
        <f>IF($C75=Input!$D$8,IF(Input!$D$49&gt;0,-(Input!$D$48+Input!$D$49-$C75)/Input!$D$49*N$46,0),0)</f>
        <v>0</v>
      </c>
      <c r="O75" s="156">
        <f>IF($C75=Input!$D$8,IF(Input!$D$49&gt;0,-(Input!$D$48+Input!$D$49-$C75)/Input!$D$49*O$46,0),0)</f>
        <v>0</v>
      </c>
      <c r="P75" s="156">
        <f>IF($C75=Input!$D$8,IF(Input!$D$49&gt;0,-(Input!$D$48+Input!$D$49-$C75)/Input!$D$49*P$46,0),0)</f>
        <v>0</v>
      </c>
      <c r="Q75" s="156">
        <f>IF($C75=Input!$D$8,IF(Input!$D$49&gt;0,-(Input!$D$48+Input!$D$49-$C75)/Input!$D$49*Q$46,0),0)</f>
        <v>0</v>
      </c>
      <c r="R75" s="156">
        <f>IF($C75=Input!$D$8,IF(Input!$D$49&gt;0,-(Input!$D$48+Input!$D$49-$C75)/Input!$D$49*R$46,0),0)</f>
        <v>0</v>
      </c>
      <c r="S75" s="156">
        <f>IF($C75=Input!$D$8,IF(Input!$D$49&gt;0,-(Input!$D$48+Input!$D$49-$C75)/Input!$D$49*S$46,0),0)</f>
        <v>0</v>
      </c>
      <c r="T75" s="156">
        <f>IF($C75=Input!$D$8,IF(Input!$D$49&gt;0,-(Input!$D$48+Input!$D$49-$C75)/Input!$D$49*T$46,0),0)</f>
        <v>0</v>
      </c>
      <c r="U75" s="156">
        <f>IF($C75=Input!$D$8,IF(Input!$D$49&gt;0,-(Input!$D$48+Input!$D$49-$C75)/Input!$D$49*U$46,0),0)</f>
        <v>0</v>
      </c>
      <c r="V75" s="156">
        <f>IF($C75=Input!$D$8,IF(Input!$D$49&gt;0,-(Input!$D$48+Input!$D$49-$C75)/Input!$D$49*V$46,0),0)</f>
        <v>0</v>
      </c>
      <c r="W75" s="156">
        <f>IF($C75=Input!$D$8,IF(Input!$D$49&gt;0,-(Input!$D$48+Input!$D$49-$C75)/Input!$D$49*W$46,0),0)</f>
        <v>0</v>
      </c>
      <c r="X75" s="156">
        <f>IF($C75=Input!$D$8,IF(Input!$D$49&gt;0,-(Input!$D$48+Input!$D$49-$C75)/Input!$D$49*X$46,0),0)</f>
        <v>0</v>
      </c>
      <c r="Y75" s="156">
        <f>IF($C75=Input!$D$8,IF(Input!$D$49&gt;0,-(Input!$D$48+Input!$D$49-$C75)/Input!$D$49*Y$46,0),0)</f>
        <v>0</v>
      </c>
      <c r="Z75" s="156">
        <f>IF($C75=Input!$D$8,IF(Input!$D$49&gt;0,-(Input!$D$48+Input!$D$49-$C75)/Input!$D$49*Z$46,0),0)</f>
        <v>0</v>
      </c>
      <c r="AA75" s="1"/>
      <c r="AB75" s="156"/>
      <c r="AC75" s="158"/>
      <c r="AD75" s="158"/>
      <c r="AE75" s="158"/>
      <c r="AF75" s="158"/>
      <c r="AG75" s="158"/>
      <c r="AH75" s="158"/>
      <c r="AI75" s="158"/>
      <c r="AJ75" s="158"/>
      <c r="AK75" s="158"/>
      <c r="AL75" s="158"/>
      <c r="AM75" s="158"/>
      <c r="AN75" s="158"/>
      <c r="AO75" s="158"/>
      <c r="AP75" s="158"/>
      <c r="AQ75" s="158"/>
      <c r="AR75" s="158"/>
      <c r="AS75" s="158"/>
      <c r="AT75" s="158"/>
      <c r="AU75" s="158"/>
      <c r="AV75" s="158"/>
      <c r="AW75" s="158"/>
      <c r="AX75" s="158"/>
      <c r="AY75" s="158"/>
      <c r="AZ75" s="158"/>
      <c r="BA75" s="158"/>
      <c r="BB75" s="158"/>
      <c r="BC75" s="158"/>
      <c r="BD75" s="158"/>
      <c r="BE75" s="158"/>
      <c r="BF75" s="158"/>
      <c r="BG75" s="158"/>
      <c r="BH75" s="158"/>
      <c r="BI75" s="158"/>
      <c r="BJ75" s="158"/>
      <c r="BK75" s="158"/>
      <c r="BL75" s="158"/>
      <c r="BM75" s="158"/>
      <c r="BN75" s="158"/>
      <c r="BO75" s="158"/>
      <c r="BP75" s="158"/>
      <c r="BQ75" s="158"/>
      <c r="BR75" s="158"/>
      <c r="BS75" s="158"/>
      <c r="BT75" s="158"/>
      <c r="BU75" s="158"/>
    </row>
    <row r="76" spans="1:73" x14ac:dyDescent="0.15">
      <c r="A76" s="1"/>
      <c r="B76" s="20" t="s">
        <v>189</v>
      </c>
      <c r="C76" s="156">
        <f>Eksist!C76+Input!$D$48</f>
        <v>30</v>
      </c>
      <c r="D76" s="2" t="s">
        <v>99</v>
      </c>
      <c r="E76" s="1"/>
      <c r="F76" s="156">
        <f t="shared" si="2"/>
        <v>0</v>
      </c>
      <c r="G76" s="156">
        <f>IF($C76=Input!$D$8,IF(Input!$D$49&gt;0,-(Input!$D$48+Input!$D$49-$C76)/Input!$D$49*G$46,0),0)</f>
        <v>0</v>
      </c>
      <c r="H76" s="156">
        <f>IF($C76=Input!$D$8,IF(Input!$D$49&gt;0,-(Input!$D$48+Input!$D$49-$C76)/Input!$D$49*H$46,0),0)</f>
        <v>0</v>
      </c>
      <c r="I76" s="156">
        <f>IF($C76=Input!$D$8,IF(Input!$D$49&gt;0,-(Input!$D$48+Input!$D$49-$C76)/Input!$D$49*I$46,0),0)</f>
        <v>0</v>
      </c>
      <c r="J76" s="156">
        <f>IF($C76=Input!$D$8,IF(Input!$D$49&gt;0,-(Input!$D$48+Input!$D$49-$C76)/Input!$D$49*J$46,0),0)</f>
        <v>0</v>
      </c>
      <c r="K76" s="156">
        <f>IF($C76=Input!$D$8,IF(Input!$D$49&gt;0,-(Input!$D$48+Input!$D$49-$C76)/Input!$D$49*K$46,0),0)</f>
        <v>0</v>
      </c>
      <c r="L76" s="156">
        <f>IF($C76=Input!$D$8,IF(Input!$D$49&gt;0,-(Input!$D$48+Input!$D$49-$C76)/Input!$D$49*L$46,0),0)</f>
        <v>0</v>
      </c>
      <c r="M76" s="156">
        <f>IF($C76=Input!$D$8,IF(Input!$D$49&gt;0,-(Input!$D$48+Input!$D$49-$C76)/Input!$D$49*M$46,0),0)</f>
        <v>0</v>
      </c>
      <c r="N76" s="156">
        <f>IF($C76=Input!$D$8,IF(Input!$D$49&gt;0,-(Input!$D$48+Input!$D$49-$C76)/Input!$D$49*N$46,0),0)</f>
        <v>0</v>
      </c>
      <c r="O76" s="156">
        <f>IF($C76=Input!$D$8,IF(Input!$D$49&gt;0,-(Input!$D$48+Input!$D$49-$C76)/Input!$D$49*O$46,0),0)</f>
        <v>0</v>
      </c>
      <c r="P76" s="156">
        <f>IF($C76=Input!$D$8,IF(Input!$D$49&gt;0,-(Input!$D$48+Input!$D$49-$C76)/Input!$D$49*P$46,0),0)</f>
        <v>0</v>
      </c>
      <c r="Q76" s="156">
        <f>IF($C76=Input!$D$8,IF(Input!$D$49&gt;0,-(Input!$D$48+Input!$D$49-$C76)/Input!$D$49*Q$46,0),0)</f>
        <v>0</v>
      </c>
      <c r="R76" s="156">
        <f>IF($C76=Input!$D$8,IF(Input!$D$49&gt;0,-(Input!$D$48+Input!$D$49-$C76)/Input!$D$49*R$46,0),0)</f>
        <v>0</v>
      </c>
      <c r="S76" s="156">
        <f>IF($C76=Input!$D$8,IF(Input!$D$49&gt;0,-(Input!$D$48+Input!$D$49-$C76)/Input!$D$49*S$46,0),0)</f>
        <v>0</v>
      </c>
      <c r="T76" s="156">
        <f>IF($C76=Input!$D$8,IF(Input!$D$49&gt;0,-(Input!$D$48+Input!$D$49-$C76)/Input!$D$49*T$46,0),0)</f>
        <v>0</v>
      </c>
      <c r="U76" s="156">
        <f>IF($C76=Input!$D$8,IF(Input!$D$49&gt;0,-(Input!$D$48+Input!$D$49-$C76)/Input!$D$49*U$46,0),0)</f>
        <v>0</v>
      </c>
      <c r="V76" s="156">
        <f>IF($C76=Input!$D$8,IF(Input!$D$49&gt;0,-(Input!$D$48+Input!$D$49-$C76)/Input!$D$49*V$46,0),0)</f>
        <v>0</v>
      </c>
      <c r="W76" s="156">
        <f>IF($C76=Input!$D$8,IF(Input!$D$49&gt;0,-(Input!$D$48+Input!$D$49-$C76)/Input!$D$49*W$46,0),0)</f>
        <v>0</v>
      </c>
      <c r="X76" s="156">
        <f>IF($C76=Input!$D$8,IF(Input!$D$49&gt;0,-(Input!$D$48+Input!$D$49-$C76)/Input!$D$49*X$46,0),0)</f>
        <v>0</v>
      </c>
      <c r="Y76" s="156">
        <f>IF($C76=Input!$D$8,IF(Input!$D$49&gt;0,-(Input!$D$48+Input!$D$49-$C76)/Input!$D$49*Y$46,0),0)</f>
        <v>0</v>
      </c>
      <c r="Z76" s="156">
        <f>IF($C76=Input!$D$8,IF(Input!$D$49&gt;0,-(Input!$D$48+Input!$D$49-$C76)/Input!$D$49*Z$46,0),0)</f>
        <v>0</v>
      </c>
      <c r="AA76" s="1"/>
      <c r="AB76" s="156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8"/>
      <c r="BH76" s="158"/>
      <c r="BI76" s="158"/>
      <c r="BJ76" s="158"/>
      <c r="BK76" s="158"/>
      <c r="BL76" s="158"/>
      <c r="BM76" s="158"/>
      <c r="BN76" s="158"/>
      <c r="BO76" s="158"/>
      <c r="BP76" s="158"/>
      <c r="BQ76" s="158"/>
      <c r="BR76" s="158"/>
      <c r="BS76" s="158"/>
      <c r="BT76" s="158"/>
      <c r="BU76" s="158"/>
    </row>
    <row r="77" spans="1:73" x14ac:dyDescent="0.15">
      <c r="A77" s="1"/>
      <c r="B77" s="1"/>
      <c r="C77" s="2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3"/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158"/>
      <c r="AO77" s="158"/>
      <c r="AP77" s="158"/>
      <c r="AQ77" s="158"/>
      <c r="AR77" s="158"/>
      <c r="AS77" s="158"/>
      <c r="AT77" s="158"/>
      <c r="AU77" s="158"/>
      <c r="AV77" s="158"/>
      <c r="AW77" s="158"/>
      <c r="AX77" s="158"/>
      <c r="AY77" s="158"/>
      <c r="AZ77" s="158"/>
      <c r="BA77" s="158"/>
      <c r="BB77" s="158"/>
      <c r="BC77" s="158"/>
      <c r="BD77" s="158"/>
      <c r="BE77" s="158"/>
      <c r="BF77" s="158"/>
      <c r="BG77" s="158"/>
      <c r="BH77" s="158"/>
      <c r="BI77" s="158"/>
      <c r="BJ77" s="158"/>
      <c r="BK77" s="158"/>
      <c r="BL77" s="158"/>
      <c r="BM77" s="158"/>
      <c r="BN77" s="158"/>
      <c r="BO77" s="158"/>
      <c r="BP77" s="158"/>
      <c r="BQ77" s="158"/>
      <c r="BR77" s="158"/>
      <c r="BS77" s="158"/>
      <c r="BT77" s="158"/>
      <c r="BU77" s="158"/>
    </row>
    <row r="78" spans="1:73" x14ac:dyDescent="0.15">
      <c r="A78" s="1"/>
      <c r="B78" s="170" t="s">
        <v>161</v>
      </c>
      <c r="C78" s="171"/>
      <c r="D78" s="171"/>
      <c r="E78" s="172"/>
      <c r="F78" s="168"/>
      <c r="G78" s="168"/>
      <c r="H78" s="172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"/>
      <c r="AB78" s="3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9"/>
      <c r="BB78" s="159"/>
      <c r="BC78" s="159"/>
      <c r="BD78" s="159"/>
      <c r="BE78" s="159"/>
      <c r="BF78" s="158"/>
      <c r="BG78" s="158"/>
      <c r="BH78" s="158"/>
      <c r="BI78" s="158"/>
      <c r="BJ78" s="158"/>
      <c r="BK78" s="158"/>
      <c r="BL78" s="158"/>
      <c r="BM78" s="158"/>
      <c r="BN78" s="158"/>
      <c r="BO78" s="158"/>
      <c r="BP78" s="158"/>
      <c r="BQ78" s="158"/>
      <c r="BR78" s="158"/>
      <c r="BS78" s="158"/>
      <c r="BT78" s="158"/>
      <c r="BU78" s="158"/>
    </row>
    <row r="79" spans="1:73" x14ac:dyDescent="0.15">
      <c r="A79" s="1"/>
      <c r="B79" s="1"/>
      <c r="C79" s="2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3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158"/>
      <c r="BN79" s="158"/>
      <c r="BO79" s="158"/>
      <c r="BP79" s="158"/>
      <c r="BQ79" s="158"/>
      <c r="BR79" s="158"/>
      <c r="BS79" s="158"/>
      <c r="BT79" s="158"/>
      <c r="BU79" s="158"/>
    </row>
    <row r="80" spans="1:73" ht="12.75" x14ac:dyDescent="0.15">
      <c r="A80" s="1"/>
      <c r="B80" s="1" t="s">
        <v>192</v>
      </c>
      <c r="C80" s="21"/>
      <c r="D80" s="21"/>
      <c r="E80" s="22"/>
      <c r="F80" s="153" t="s">
        <v>11</v>
      </c>
      <c r="G80" s="153"/>
      <c r="H80" s="22"/>
      <c r="I80" s="22"/>
      <c r="J80" s="22"/>
      <c r="K80" s="22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3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9"/>
      <c r="BB80" s="159"/>
      <c r="BC80" s="159"/>
      <c r="BD80" s="159"/>
      <c r="BE80" s="159"/>
      <c r="BF80" s="158"/>
      <c r="BG80" s="158"/>
      <c r="BH80" s="158"/>
      <c r="BI80" s="158"/>
      <c r="BJ80" s="158"/>
      <c r="BK80" s="158"/>
      <c r="BL80" s="158"/>
      <c r="BM80" s="158"/>
      <c r="BN80" s="158"/>
      <c r="BO80" s="158"/>
      <c r="BP80" s="158"/>
      <c r="BQ80" s="158"/>
      <c r="BR80" s="158"/>
      <c r="BS80" s="158"/>
      <c r="BT80" s="158"/>
      <c r="BU80" s="158"/>
    </row>
    <row r="81" spans="1:73" x14ac:dyDescent="0.15">
      <c r="A81" s="1"/>
      <c r="B81" s="20" t="s">
        <v>187</v>
      </c>
      <c r="C81" s="156">
        <f>Eksist!C81+Input!$D$48</f>
        <v>0</v>
      </c>
      <c r="D81" s="2"/>
      <c r="E81" s="161"/>
      <c r="F81" s="169">
        <f>SUM(G81:Z81)</f>
        <v>0.2</v>
      </c>
      <c r="G81" s="161">
        <f>VLOOKUP(C81,Eksist!$C$81:$G$111,5)</f>
        <v>0</v>
      </c>
      <c r="H81" s="161">
        <f>Input!$D$63*Input!E$26/1000</f>
        <v>0.1</v>
      </c>
      <c r="I81" s="161">
        <f>Input!$D$63*Input!F$26/1000</f>
        <v>0.1</v>
      </c>
      <c r="J81" s="161">
        <f>Input!$D$63*Input!G$26/1000</f>
        <v>0</v>
      </c>
      <c r="K81" s="161">
        <f>Input!$D$63*Input!H$26/1000</f>
        <v>0</v>
      </c>
      <c r="L81" s="161">
        <f>Input!$D$63*Input!I$26/1000</f>
        <v>0</v>
      </c>
      <c r="M81" s="161">
        <f>Input!$D$63*Input!J$26/1000</f>
        <v>0</v>
      </c>
      <c r="N81" s="161">
        <f>Input!$D$63*Input!K$26/1000</f>
        <v>0</v>
      </c>
      <c r="O81" s="161">
        <f>Input!$D$63*Input!L$26/1000</f>
        <v>0</v>
      </c>
      <c r="P81" s="161">
        <f>Input!$D$63*Input!M$26/1000</f>
        <v>0</v>
      </c>
      <c r="Q81" s="161">
        <f>Input!$D$63*Input!N$26/1000</f>
        <v>0</v>
      </c>
      <c r="R81" s="161">
        <f>Input!$D$63*Input!O$26/1000</f>
        <v>0</v>
      </c>
      <c r="S81" s="161">
        <f>Input!$D$63*Input!P$26/1000</f>
        <v>0</v>
      </c>
      <c r="T81" s="161">
        <f>Input!$D$63*Input!Q$26/1000</f>
        <v>0</v>
      </c>
      <c r="U81" s="161">
        <f>Input!$D$63*Input!R$26/1000</f>
        <v>0</v>
      </c>
      <c r="V81" s="161">
        <f>Input!$D$63*Input!S$26/1000</f>
        <v>0</v>
      </c>
      <c r="W81" s="161">
        <f>Input!$D$63*Input!T$26/1000</f>
        <v>0</v>
      </c>
      <c r="X81" s="161">
        <f>Input!$D$63*Input!U$26/1000</f>
        <v>0</v>
      </c>
      <c r="Y81" s="161">
        <f>Input!$D$63*Input!V$26/1000</f>
        <v>0</v>
      </c>
      <c r="Z81" s="161">
        <f>Input!$D$63*Input!W$26/1000</f>
        <v>0</v>
      </c>
      <c r="AA81" s="1"/>
      <c r="AB81" s="3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9"/>
      <c r="BB81" s="159"/>
      <c r="BC81" s="159"/>
      <c r="BD81" s="159"/>
      <c r="BE81" s="159"/>
      <c r="BF81" s="158"/>
      <c r="BG81" s="158"/>
      <c r="BH81" s="158"/>
      <c r="BI81" s="158"/>
      <c r="BJ81" s="158"/>
      <c r="BK81" s="158"/>
      <c r="BL81" s="158"/>
      <c r="BM81" s="158"/>
      <c r="BN81" s="158"/>
      <c r="BO81" s="158"/>
      <c r="BP81" s="158"/>
      <c r="BQ81" s="158"/>
      <c r="BR81" s="158"/>
      <c r="BS81" s="158"/>
      <c r="BT81" s="158"/>
      <c r="BU81" s="158"/>
    </row>
    <row r="82" spans="1:73" x14ac:dyDescent="0.15">
      <c r="A82" s="1"/>
      <c r="B82" s="20"/>
      <c r="C82" s="156">
        <f>Eksist!C82+Input!$D$48</f>
        <v>1</v>
      </c>
      <c r="D82" s="2"/>
      <c r="E82" s="161"/>
      <c r="F82" s="169">
        <f t="shared" ref="F82:F111" si="3">SUM(G82:Z82)</f>
        <v>0.20400000000000001</v>
      </c>
      <c r="G82" s="161">
        <f>VLOOKUP(C82,Eksist!$C$81:$G$111,5)</f>
        <v>0</v>
      </c>
      <c r="H82" s="161">
        <f>(H$91-H$81)/10+H81</f>
        <v>0.10200000000000001</v>
      </c>
      <c r="I82" s="161">
        <f t="shared" ref="I82:K82" si="4">(I$91-I$81)/10+I81</f>
        <v>0.10200000000000001</v>
      </c>
      <c r="J82" s="161">
        <f t="shared" si="4"/>
        <v>0</v>
      </c>
      <c r="K82" s="161">
        <f t="shared" si="4"/>
        <v>0</v>
      </c>
      <c r="L82" s="161">
        <f t="shared" ref="L82" si="5">(L$91-L$81)/10+L81</f>
        <v>0</v>
      </c>
      <c r="M82" s="161">
        <f t="shared" ref="M82" si="6">(M$91-M$81)/10+M81</f>
        <v>0</v>
      </c>
      <c r="N82" s="161">
        <f t="shared" ref="N82" si="7">(N$91-N$81)/10+N81</f>
        <v>0</v>
      </c>
      <c r="O82" s="161">
        <f t="shared" ref="O82" si="8">(O$91-O$81)/10+O81</f>
        <v>0</v>
      </c>
      <c r="P82" s="161">
        <f t="shared" ref="P82" si="9">(P$91-P$81)/10+P81</f>
        <v>0</v>
      </c>
      <c r="Q82" s="161">
        <f t="shared" ref="Q82" si="10">(Q$91-Q$81)/10+Q81</f>
        <v>0</v>
      </c>
      <c r="R82" s="161">
        <f t="shared" ref="R82" si="11">(R$91-R$81)/10+R81</f>
        <v>0</v>
      </c>
      <c r="S82" s="161">
        <f t="shared" ref="S82" si="12">(S$91-S$81)/10+S81</f>
        <v>0</v>
      </c>
      <c r="T82" s="161">
        <f t="shared" ref="T82" si="13">(T$91-T$81)/10+T81</f>
        <v>0</v>
      </c>
      <c r="U82" s="161">
        <f t="shared" ref="U82" si="14">(U$91-U$81)/10+U81</f>
        <v>0</v>
      </c>
      <c r="V82" s="161">
        <f t="shared" ref="V82" si="15">(V$91-V$81)/10+V81</f>
        <v>0</v>
      </c>
      <c r="W82" s="161">
        <f t="shared" ref="W82" si="16">(W$91-W$81)/10+W81</f>
        <v>0</v>
      </c>
      <c r="X82" s="161">
        <f t="shared" ref="X82" si="17">(X$91-X$81)/10+X81</f>
        <v>0</v>
      </c>
      <c r="Y82" s="161">
        <f t="shared" ref="Y82" si="18">(Y$91-Y$81)/10+Y81</f>
        <v>0</v>
      </c>
      <c r="Z82" s="161">
        <f t="shared" ref="Z82" si="19">(Z$91-Z$81)/10+Z81</f>
        <v>0</v>
      </c>
      <c r="AA82" s="1"/>
      <c r="AB82" s="3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9"/>
      <c r="BB82" s="159"/>
      <c r="BC82" s="159"/>
      <c r="BD82" s="159"/>
      <c r="BE82" s="159"/>
      <c r="BF82" s="158"/>
      <c r="BG82" s="158"/>
      <c r="BH82" s="158"/>
      <c r="BI82" s="158"/>
      <c r="BJ82" s="158"/>
      <c r="BK82" s="158"/>
      <c r="BL82" s="158"/>
      <c r="BM82" s="158"/>
      <c r="BN82" s="158"/>
      <c r="BO82" s="158"/>
      <c r="BP82" s="158"/>
      <c r="BQ82" s="158"/>
      <c r="BR82" s="158"/>
      <c r="BS82" s="158"/>
      <c r="BT82" s="158"/>
      <c r="BU82" s="158"/>
    </row>
    <row r="83" spans="1:73" x14ac:dyDescent="0.15">
      <c r="A83" s="1"/>
      <c r="B83" s="20"/>
      <c r="C83" s="156">
        <f>Eksist!C83+Input!$D$48</f>
        <v>2</v>
      </c>
      <c r="D83" s="2"/>
      <c r="E83" s="161"/>
      <c r="F83" s="169">
        <f t="shared" si="3"/>
        <v>0.20800000000000002</v>
      </c>
      <c r="G83" s="161">
        <f>VLOOKUP(C83,Eksist!$C$81:$G$111,5)</f>
        <v>0</v>
      </c>
      <c r="H83" s="161">
        <f t="shared" ref="H83:H90" si="20">(H$91-H$81)/10+H82</f>
        <v>0.10400000000000001</v>
      </c>
      <c r="I83" s="161">
        <f t="shared" ref="I83:K83" si="21">(I$91-I$81)/10+I82</f>
        <v>0.10400000000000001</v>
      </c>
      <c r="J83" s="161">
        <f t="shared" si="21"/>
        <v>0</v>
      </c>
      <c r="K83" s="161">
        <f t="shared" si="21"/>
        <v>0</v>
      </c>
      <c r="L83" s="161">
        <f t="shared" ref="L83:Z83" si="22">(L$91-L$81)/10+L82</f>
        <v>0</v>
      </c>
      <c r="M83" s="161">
        <f t="shared" si="22"/>
        <v>0</v>
      </c>
      <c r="N83" s="161">
        <f t="shared" si="22"/>
        <v>0</v>
      </c>
      <c r="O83" s="161">
        <f t="shared" si="22"/>
        <v>0</v>
      </c>
      <c r="P83" s="161">
        <f t="shared" si="22"/>
        <v>0</v>
      </c>
      <c r="Q83" s="161">
        <f t="shared" si="22"/>
        <v>0</v>
      </c>
      <c r="R83" s="161">
        <f t="shared" si="22"/>
        <v>0</v>
      </c>
      <c r="S83" s="161">
        <f t="shared" si="22"/>
        <v>0</v>
      </c>
      <c r="T83" s="161">
        <f t="shared" si="22"/>
        <v>0</v>
      </c>
      <c r="U83" s="161">
        <f t="shared" si="22"/>
        <v>0</v>
      </c>
      <c r="V83" s="161">
        <f t="shared" si="22"/>
        <v>0</v>
      </c>
      <c r="W83" s="161">
        <f t="shared" si="22"/>
        <v>0</v>
      </c>
      <c r="X83" s="161">
        <f t="shared" si="22"/>
        <v>0</v>
      </c>
      <c r="Y83" s="161">
        <f t="shared" si="22"/>
        <v>0</v>
      </c>
      <c r="Z83" s="161">
        <f t="shared" si="22"/>
        <v>0</v>
      </c>
      <c r="AA83" s="1"/>
      <c r="AB83" s="3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9"/>
      <c r="BB83" s="159"/>
      <c r="BC83" s="159"/>
      <c r="BD83" s="159"/>
      <c r="BE83" s="159"/>
      <c r="BF83" s="158"/>
      <c r="BG83" s="158"/>
      <c r="BH83" s="158"/>
      <c r="BI83" s="158"/>
      <c r="BJ83" s="158"/>
      <c r="BK83" s="158"/>
      <c r="BL83" s="158"/>
      <c r="BM83" s="158"/>
      <c r="BN83" s="158"/>
      <c r="BO83" s="158"/>
      <c r="BP83" s="158"/>
      <c r="BQ83" s="158"/>
      <c r="BR83" s="158"/>
      <c r="BS83" s="158"/>
      <c r="BT83" s="158"/>
      <c r="BU83" s="158"/>
    </row>
    <row r="84" spans="1:73" x14ac:dyDescent="0.15">
      <c r="A84" s="1"/>
      <c r="B84" s="20"/>
      <c r="C84" s="156">
        <f>Eksist!C84+Input!$D$48</f>
        <v>3</v>
      </c>
      <c r="D84" s="2"/>
      <c r="E84" s="161"/>
      <c r="F84" s="169">
        <f t="shared" si="3"/>
        <v>0.21200000000000002</v>
      </c>
      <c r="G84" s="161">
        <f>VLOOKUP(C84,Eksist!$C$81:$G$111,5)</f>
        <v>0</v>
      </c>
      <c r="H84" s="161">
        <f t="shared" si="20"/>
        <v>0.10600000000000001</v>
      </c>
      <c r="I84" s="161">
        <f t="shared" ref="I84:K84" si="23">(I$91-I$81)/10+I83</f>
        <v>0.10600000000000001</v>
      </c>
      <c r="J84" s="161">
        <f t="shared" si="23"/>
        <v>0</v>
      </c>
      <c r="K84" s="161">
        <f t="shared" si="23"/>
        <v>0</v>
      </c>
      <c r="L84" s="161">
        <f t="shared" ref="L84:Z84" si="24">(L$91-L$81)/10+L83</f>
        <v>0</v>
      </c>
      <c r="M84" s="161">
        <f t="shared" si="24"/>
        <v>0</v>
      </c>
      <c r="N84" s="161">
        <f t="shared" si="24"/>
        <v>0</v>
      </c>
      <c r="O84" s="161">
        <f t="shared" si="24"/>
        <v>0</v>
      </c>
      <c r="P84" s="161">
        <f t="shared" si="24"/>
        <v>0</v>
      </c>
      <c r="Q84" s="161">
        <f t="shared" si="24"/>
        <v>0</v>
      </c>
      <c r="R84" s="161">
        <f t="shared" si="24"/>
        <v>0</v>
      </c>
      <c r="S84" s="161">
        <f t="shared" si="24"/>
        <v>0</v>
      </c>
      <c r="T84" s="161">
        <f t="shared" si="24"/>
        <v>0</v>
      </c>
      <c r="U84" s="161">
        <f t="shared" si="24"/>
        <v>0</v>
      </c>
      <c r="V84" s="161">
        <f t="shared" si="24"/>
        <v>0</v>
      </c>
      <c r="W84" s="161">
        <f t="shared" si="24"/>
        <v>0</v>
      </c>
      <c r="X84" s="161">
        <f t="shared" si="24"/>
        <v>0</v>
      </c>
      <c r="Y84" s="161">
        <f t="shared" si="24"/>
        <v>0</v>
      </c>
      <c r="Z84" s="161">
        <f t="shared" si="24"/>
        <v>0</v>
      </c>
      <c r="AA84" s="1"/>
      <c r="AB84" s="3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9"/>
      <c r="BB84" s="159"/>
      <c r="BC84" s="159"/>
      <c r="BD84" s="159"/>
      <c r="BE84" s="159"/>
      <c r="BF84" s="158"/>
      <c r="BG84" s="158"/>
      <c r="BH84" s="158"/>
      <c r="BI84" s="158"/>
      <c r="BJ84" s="158"/>
      <c r="BK84" s="158"/>
      <c r="BL84" s="158"/>
      <c r="BM84" s="158"/>
      <c r="BN84" s="158"/>
      <c r="BO84" s="158"/>
      <c r="BP84" s="158"/>
      <c r="BQ84" s="158"/>
      <c r="BR84" s="158"/>
      <c r="BS84" s="158"/>
      <c r="BT84" s="158"/>
      <c r="BU84" s="158"/>
    </row>
    <row r="85" spans="1:73" x14ac:dyDescent="0.15">
      <c r="A85" s="1"/>
      <c r="B85" s="20"/>
      <c r="C85" s="156">
        <f>Eksist!C85+Input!$D$48</f>
        <v>4</v>
      </c>
      <c r="D85" s="2"/>
      <c r="E85" s="161"/>
      <c r="F85" s="169">
        <f t="shared" si="3"/>
        <v>0.21600000000000003</v>
      </c>
      <c r="G85" s="161">
        <f>VLOOKUP(C85,Eksist!$C$81:$G$111,5)</f>
        <v>0</v>
      </c>
      <c r="H85" s="161">
        <f t="shared" si="20"/>
        <v>0.10800000000000001</v>
      </c>
      <c r="I85" s="161">
        <f t="shared" ref="I85:K85" si="25">(I$91-I$81)/10+I84</f>
        <v>0.10800000000000001</v>
      </c>
      <c r="J85" s="161">
        <f t="shared" si="25"/>
        <v>0</v>
      </c>
      <c r="K85" s="161">
        <f t="shared" si="25"/>
        <v>0</v>
      </c>
      <c r="L85" s="161">
        <f t="shared" ref="L85:Z85" si="26">(L$91-L$81)/10+L84</f>
        <v>0</v>
      </c>
      <c r="M85" s="161">
        <f t="shared" si="26"/>
        <v>0</v>
      </c>
      <c r="N85" s="161">
        <f t="shared" si="26"/>
        <v>0</v>
      </c>
      <c r="O85" s="161">
        <f t="shared" si="26"/>
        <v>0</v>
      </c>
      <c r="P85" s="161">
        <f t="shared" si="26"/>
        <v>0</v>
      </c>
      <c r="Q85" s="161">
        <f t="shared" si="26"/>
        <v>0</v>
      </c>
      <c r="R85" s="161">
        <f t="shared" si="26"/>
        <v>0</v>
      </c>
      <c r="S85" s="161">
        <f t="shared" si="26"/>
        <v>0</v>
      </c>
      <c r="T85" s="161">
        <f t="shared" si="26"/>
        <v>0</v>
      </c>
      <c r="U85" s="161">
        <f t="shared" si="26"/>
        <v>0</v>
      </c>
      <c r="V85" s="161">
        <f t="shared" si="26"/>
        <v>0</v>
      </c>
      <c r="W85" s="161">
        <f t="shared" si="26"/>
        <v>0</v>
      </c>
      <c r="X85" s="161">
        <f t="shared" si="26"/>
        <v>0</v>
      </c>
      <c r="Y85" s="161">
        <f t="shared" si="26"/>
        <v>0</v>
      </c>
      <c r="Z85" s="161">
        <f t="shared" si="26"/>
        <v>0</v>
      </c>
      <c r="AA85" s="1"/>
      <c r="AB85" s="3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9"/>
      <c r="BB85" s="159"/>
      <c r="BC85" s="159"/>
      <c r="BD85" s="159"/>
      <c r="BE85" s="159"/>
      <c r="BF85" s="158"/>
      <c r="BG85" s="158"/>
      <c r="BH85" s="158"/>
      <c r="BI85" s="158"/>
      <c r="BJ85" s="158"/>
      <c r="BK85" s="158"/>
      <c r="BL85" s="158"/>
      <c r="BM85" s="158"/>
      <c r="BN85" s="158"/>
      <c r="BO85" s="158"/>
      <c r="BP85" s="158"/>
      <c r="BQ85" s="158"/>
      <c r="BR85" s="158"/>
      <c r="BS85" s="158"/>
      <c r="BT85" s="158"/>
      <c r="BU85" s="158"/>
    </row>
    <row r="86" spans="1:73" x14ac:dyDescent="0.15">
      <c r="A86" s="1"/>
      <c r="B86" s="20"/>
      <c r="C86" s="156">
        <f>Eksist!C86+Input!$D$48</f>
        <v>5</v>
      </c>
      <c r="D86" s="2"/>
      <c r="E86" s="161"/>
      <c r="F86" s="169">
        <f t="shared" si="3"/>
        <v>0.22000000000000003</v>
      </c>
      <c r="G86" s="161">
        <f>VLOOKUP(C86,Eksist!$C$81:$G$111,5)</f>
        <v>0</v>
      </c>
      <c r="H86" s="161">
        <f t="shared" si="20"/>
        <v>0.11000000000000001</v>
      </c>
      <c r="I86" s="161">
        <f t="shared" ref="I86:K86" si="27">(I$91-I$81)/10+I85</f>
        <v>0.11000000000000001</v>
      </c>
      <c r="J86" s="161">
        <f t="shared" si="27"/>
        <v>0</v>
      </c>
      <c r="K86" s="161">
        <f t="shared" si="27"/>
        <v>0</v>
      </c>
      <c r="L86" s="161">
        <f t="shared" ref="L86:Z86" si="28">(L$91-L$81)/10+L85</f>
        <v>0</v>
      </c>
      <c r="M86" s="161">
        <f t="shared" si="28"/>
        <v>0</v>
      </c>
      <c r="N86" s="161">
        <f t="shared" si="28"/>
        <v>0</v>
      </c>
      <c r="O86" s="161">
        <f t="shared" si="28"/>
        <v>0</v>
      </c>
      <c r="P86" s="161">
        <f t="shared" si="28"/>
        <v>0</v>
      </c>
      <c r="Q86" s="161">
        <f t="shared" si="28"/>
        <v>0</v>
      </c>
      <c r="R86" s="161">
        <f t="shared" si="28"/>
        <v>0</v>
      </c>
      <c r="S86" s="161">
        <f t="shared" si="28"/>
        <v>0</v>
      </c>
      <c r="T86" s="161">
        <f t="shared" si="28"/>
        <v>0</v>
      </c>
      <c r="U86" s="161">
        <f t="shared" si="28"/>
        <v>0</v>
      </c>
      <c r="V86" s="161">
        <f t="shared" si="28"/>
        <v>0</v>
      </c>
      <c r="W86" s="161">
        <f t="shared" si="28"/>
        <v>0</v>
      </c>
      <c r="X86" s="161">
        <f t="shared" si="28"/>
        <v>0</v>
      </c>
      <c r="Y86" s="161">
        <f t="shared" si="28"/>
        <v>0</v>
      </c>
      <c r="Z86" s="161">
        <f t="shared" si="28"/>
        <v>0</v>
      </c>
      <c r="AA86" s="1"/>
      <c r="AB86" s="3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9"/>
      <c r="BB86" s="159"/>
      <c r="BC86" s="159"/>
      <c r="BD86" s="159"/>
      <c r="BE86" s="159"/>
      <c r="BF86" s="158"/>
      <c r="BG86" s="158"/>
      <c r="BH86" s="158"/>
      <c r="BI86" s="158"/>
      <c r="BJ86" s="158"/>
      <c r="BK86" s="158"/>
      <c r="BL86" s="158"/>
      <c r="BM86" s="158"/>
      <c r="BN86" s="158"/>
      <c r="BO86" s="158"/>
      <c r="BP86" s="158"/>
      <c r="BQ86" s="158"/>
      <c r="BR86" s="158"/>
      <c r="BS86" s="158"/>
      <c r="BT86" s="158"/>
      <c r="BU86" s="158"/>
    </row>
    <row r="87" spans="1:73" x14ac:dyDescent="0.15">
      <c r="A87" s="1"/>
      <c r="B87" s="20"/>
      <c r="C87" s="156">
        <f>Eksist!C87+Input!$D$48</f>
        <v>6</v>
      </c>
      <c r="D87" s="2"/>
      <c r="E87" s="161"/>
      <c r="F87" s="169">
        <f t="shared" si="3"/>
        <v>0.22400000000000003</v>
      </c>
      <c r="G87" s="161">
        <f>VLOOKUP(C87,Eksist!$C$81:$G$111,5)</f>
        <v>0</v>
      </c>
      <c r="H87" s="161">
        <f t="shared" si="20"/>
        <v>0.11200000000000002</v>
      </c>
      <c r="I87" s="161">
        <f t="shared" ref="I87:K87" si="29">(I$91-I$81)/10+I86</f>
        <v>0.11200000000000002</v>
      </c>
      <c r="J87" s="161">
        <f t="shared" si="29"/>
        <v>0</v>
      </c>
      <c r="K87" s="161">
        <f t="shared" si="29"/>
        <v>0</v>
      </c>
      <c r="L87" s="161">
        <f t="shared" ref="L87:Z87" si="30">(L$91-L$81)/10+L86</f>
        <v>0</v>
      </c>
      <c r="M87" s="161">
        <f t="shared" si="30"/>
        <v>0</v>
      </c>
      <c r="N87" s="161">
        <f t="shared" si="30"/>
        <v>0</v>
      </c>
      <c r="O87" s="161">
        <f t="shared" si="30"/>
        <v>0</v>
      </c>
      <c r="P87" s="161">
        <f t="shared" si="30"/>
        <v>0</v>
      </c>
      <c r="Q87" s="161">
        <f t="shared" si="30"/>
        <v>0</v>
      </c>
      <c r="R87" s="161">
        <f t="shared" si="30"/>
        <v>0</v>
      </c>
      <c r="S87" s="161">
        <f t="shared" si="30"/>
        <v>0</v>
      </c>
      <c r="T87" s="161">
        <f t="shared" si="30"/>
        <v>0</v>
      </c>
      <c r="U87" s="161">
        <f t="shared" si="30"/>
        <v>0</v>
      </c>
      <c r="V87" s="161">
        <f t="shared" si="30"/>
        <v>0</v>
      </c>
      <c r="W87" s="161">
        <f t="shared" si="30"/>
        <v>0</v>
      </c>
      <c r="X87" s="161">
        <f t="shared" si="30"/>
        <v>0</v>
      </c>
      <c r="Y87" s="161">
        <f t="shared" si="30"/>
        <v>0</v>
      </c>
      <c r="Z87" s="161">
        <f t="shared" si="30"/>
        <v>0</v>
      </c>
      <c r="AA87" s="1"/>
      <c r="AB87" s="3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9"/>
      <c r="BB87" s="159"/>
      <c r="BC87" s="159"/>
      <c r="BD87" s="159"/>
      <c r="BE87" s="159"/>
      <c r="BF87" s="158"/>
      <c r="BG87" s="158"/>
      <c r="BH87" s="158"/>
      <c r="BI87" s="158"/>
      <c r="BJ87" s="158"/>
      <c r="BK87" s="158"/>
      <c r="BL87" s="158"/>
      <c r="BM87" s="158"/>
      <c r="BN87" s="158"/>
      <c r="BO87" s="158"/>
      <c r="BP87" s="158"/>
      <c r="BQ87" s="158"/>
      <c r="BR87" s="158"/>
      <c r="BS87" s="158"/>
      <c r="BT87" s="158"/>
      <c r="BU87" s="158"/>
    </row>
    <row r="88" spans="1:73" x14ac:dyDescent="0.15">
      <c r="A88" s="1"/>
      <c r="B88" s="20"/>
      <c r="C88" s="156">
        <f>Eksist!C88+Input!$D$48</f>
        <v>7</v>
      </c>
      <c r="D88" s="2"/>
      <c r="E88" s="161"/>
      <c r="F88" s="169">
        <f t="shared" si="3"/>
        <v>0.22800000000000004</v>
      </c>
      <c r="G88" s="161">
        <f>VLOOKUP(C88,Eksist!$C$81:$G$111,5)</f>
        <v>0</v>
      </c>
      <c r="H88" s="161">
        <f t="shared" si="20"/>
        <v>0.11400000000000002</v>
      </c>
      <c r="I88" s="161">
        <f t="shared" ref="I88:K88" si="31">(I$91-I$81)/10+I87</f>
        <v>0.11400000000000002</v>
      </c>
      <c r="J88" s="161">
        <f t="shared" si="31"/>
        <v>0</v>
      </c>
      <c r="K88" s="161">
        <f t="shared" si="31"/>
        <v>0</v>
      </c>
      <c r="L88" s="161">
        <f t="shared" ref="L88:Z88" si="32">(L$91-L$81)/10+L87</f>
        <v>0</v>
      </c>
      <c r="M88" s="161">
        <f t="shared" si="32"/>
        <v>0</v>
      </c>
      <c r="N88" s="161">
        <f t="shared" si="32"/>
        <v>0</v>
      </c>
      <c r="O88" s="161">
        <f t="shared" si="32"/>
        <v>0</v>
      </c>
      <c r="P88" s="161">
        <f t="shared" si="32"/>
        <v>0</v>
      </c>
      <c r="Q88" s="161">
        <f t="shared" si="32"/>
        <v>0</v>
      </c>
      <c r="R88" s="161">
        <f t="shared" si="32"/>
        <v>0</v>
      </c>
      <c r="S88" s="161">
        <f t="shared" si="32"/>
        <v>0</v>
      </c>
      <c r="T88" s="161">
        <f t="shared" si="32"/>
        <v>0</v>
      </c>
      <c r="U88" s="161">
        <f t="shared" si="32"/>
        <v>0</v>
      </c>
      <c r="V88" s="161">
        <f t="shared" si="32"/>
        <v>0</v>
      </c>
      <c r="W88" s="161">
        <f t="shared" si="32"/>
        <v>0</v>
      </c>
      <c r="X88" s="161">
        <f t="shared" si="32"/>
        <v>0</v>
      </c>
      <c r="Y88" s="161">
        <f t="shared" si="32"/>
        <v>0</v>
      </c>
      <c r="Z88" s="161">
        <f t="shared" si="32"/>
        <v>0</v>
      </c>
      <c r="AA88" s="1"/>
      <c r="AB88" s="3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  <c r="AV88" s="158"/>
      <c r="AW88" s="158"/>
      <c r="AX88" s="158"/>
      <c r="AY88" s="158"/>
      <c r="AZ88" s="158"/>
      <c r="BA88" s="159"/>
      <c r="BB88" s="159"/>
      <c r="BC88" s="159"/>
      <c r="BD88" s="159"/>
      <c r="BE88" s="159"/>
      <c r="BF88" s="158"/>
      <c r="BG88" s="158"/>
      <c r="BH88" s="158"/>
      <c r="BI88" s="158"/>
      <c r="BJ88" s="158"/>
      <c r="BK88" s="158"/>
      <c r="BL88" s="158"/>
      <c r="BM88" s="158"/>
      <c r="BN88" s="158"/>
      <c r="BO88" s="158"/>
      <c r="BP88" s="158"/>
      <c r="BQ88" s="158"/>
      <c r="BR88" s="158"/>
      <c r="BS88" s="158"/>
      <c r="BT88" s="158"/>
      <c r="BU88" s="158"/>
    </row>
    <row r="89" spans="1:73" x14ac:dyDescent="0.15">
      <c r="A89" s="1"/>
      <c r="B89" s="20"/>
      <c r="C89" s="156">
        <f>Eksist!C89+Input!$D$48</f>
        <v>8</v>
      </c>
      <c r="D89" s="2"/>
      <c r="E89" s="161"/>
      <c r="F89" s="169">
        <f t="shared" si="3"/>
        <v>0.23200000000000004</v>
      </c>
      <c r="G89" s="161">
        <f>VLOOKUP(C89,Eksist!$C$81:$G$111,5)</f>
        <v>0</v>
      </c>
      <c r="H89" s="161">
        <f t="shared" si="20"/>
        <v>0.11600000000000002</v>
      </c>
      <c r="I89" s="161">
        <f t="shared" ref="I89:K89" si="33">(I$91-I$81)/10+I88</f>
        <v>0.11600000000000002</v>
      </c>
      <c r="J89" s="161">
        <f t="shared" si="33"/>
        <v>0</v>
      </c>
      <c r="K89" s="161">
        <f t="shared" si="33"/>
        <v>0</v>
      </c>
      <c r="L89" s="161">
        <f t="shared" ref="L89:Z89" si="34">(L$91-L$81)/10+L88</f>
        <v>0</v>
      </c>
      <c r="M89" s="161">
        <f t="shared" si="34"/>
        <v>0</v>
      </c>
      <c r="N89" s="161">
        <f t="shared" si="34"/>
        <v>0</v>
      </c>
      <c r="O89" s="161">
        <f t="shared" si="34"/>
        <v>0</v>
      </c>
      <c r="P89" s="161">
        <f t="shared" si="34"/>
        <v>0</v>
      </c>
      <c r="Q89" s="161">
        <f t="shared" si="34"/>
        <v>0</v>
      </c>
      <c r="R89" s="161">
        <f t="shared" si="34"/>
        <v>0</v>
      </c>
      <c r="S89" s="161">
        <f t="shared" si="34"/>
        <v>0</v>
      </c>
      <c r="T89" s="161">
        <f t="shared" si="34"/>
        <v>0</v>
      </c>
      <c r="U89" s="161">
        <f t="shared" si="34"/>
        <v>0</v>
      </c>
      <c r="V89" s="161">
        <f t="shared" si="34"/>
        <v>0</v>
      </c>
      <c r="W89" s="161">
        <f t="shared" si="34"/>
        <v>0</v>
      </c>
      <c r="X89" s="161">
        <f t="shared" si="34"/>
        <v>0</v>
      </c>
      <c r="Y89" s="161">
        <f t="shared" si="34"/>
        <v>0</v>
      </c>
      <c r="Z89" s="161">
        <f t="shared" si="34"/>
        <v>0</v>
      </c>
      <c r="AA89" s="1"/>
      <c r="AB89" s="3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9"/>
      <c r="BB89" s="159"/>
      <c r="BC89" s="159"/>
      <c r="BD89" s="159"/>
      <c r="BE89" s="159"/>
      <c r="BF89" s="158"/>
      <c r="BG89" s="158"/>
      <c r="BH89" s="158"/>
      <c r="BI89" s="158"/>
      <c r="BJ89" s="158"/>
      <c r="BK89" s="158"/>
      <c r="BL89" s="158"/>
      <c r="BM89" s="158"/>
      <c r="BN89" s="158"/>
      <c r="BO89" s="158"/>
      <c r="BP89" s="158"/>
      <c r="BQ89" s="158"/>
      <c r="BR89" s="158"/>
      <c r="BS89" s="158"/>
      <c r="BT89" s="158"/>
      <c r="BU89" s="158"/>
    </row>
    <row r="90" spans="1:73" x14ac:dyDescent="0.15">
      <c r="A90" s="1"/>
      <c r="B90" s="20"/>
      <c r="C90" s="156">
        <f>Eksist!C90+Input!$D$48</f>
        <v>9</v>
      </c>
      <c r="D90" s="2"/>
      <c r="E90" s="161"/>
      <c r="F90" s="169">
        <f t="shared" si="3"/>
        <v>0.23600000000000004</v>
      </c>
      <c r="G90" s="161">
        <f>VLOOKUP(C90,Eksist!$C$81:$G$111,5)</f>
        <v>0</v>
      </c>
      <c r="H90" s="161">
        <f t="shared" si="20"/>
        <v>0.11800000000000002</v>
      </c>
      <c r="I90" s="161">
        <f t="shared" ref="I90:K90" si="35">(I$91-I$81)/10+I89</f>
        <v>0.11800000000000002</v>
      </c>
      <c r="J90" s="161">
        <f t="shared" si="35"/>
        <v>0</v>
      </c>
      <c r="K90" s="161">
        <f t="shared" si="35"/>
        <v>0</v>
      </c>
      <c r="L90" s="161">
        <f t="shared" ref="L90:Z90" si="36">(L$91-L$81)/10+L89</f>
        <v>0</v>
      </c>
      <c r="M90" s="161">
        <f t="shared" si="36"/>
        <v>0</v>
      </c>
      <c r="N90" s="161">
        <f t="shared" si="36"/>
        <v>0</v>
      </c>
      <c r="O90" s="161">
        <f t="shared" si="36"/>
        <v>0</v>
      </c>
      <c r="P90" s="161">
        <f t="shared" si="36"/>
        <v>0</v>
      </c>
      <c r="Q90" s="161">
        <f t="shared" si="36"/>
        <v>0</v>
      </c>
      <c r="R90" s="161">
        <f t="shared" si="36"/>
        <v>0</v>
      </c>
      <c r="S90" s="161">
        <f t="shared" si="36"/>
        <v>0</v>
      </c>
      <c r="T90" s="161">
        <f t="shared" si="36"/>
        <v>0</v>
      </c>
      <c r="U90" s="161">
        <f t="shared" si="36"/>
        <v>0</v>
      </c>
      <c r="V90" s="161">
        <f t="shared" si="36"/>
        <v>0</v>
      </c>
      <c r="W90" s="161">
        <f t="shared" si="36"/>
        <v>0</v>
      </c>
      <c r="X90" s="161">
        <f t="shared" si="36"/>
        <v>0</v>
      </c>
      <c r="Y90" s="161">
        <f t="shared" si="36"/>
        <v>0</v>
      </c>
      <c r="Z90" s="161">
        <f t="shared" si="36"/>
        <v>0</v>
      </c>
      <c r="AA90" s="1"/>
      <c r="AB90" s="3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9"/>
      <c r="BB90" s="159"/>
      <c r="BC90" s="159"/>
      <c r="BD90" s="159"/>
      <c r="BE90" s="159"/>
      <c r="BF90" s="158"/>
      <c r="BG90" s="158"/>
      <c r="BH90" s="158"/>
      <c r="BI90" s="158"/>
      <c r="BJ90" s="158"/>
      <c r="BK90" s="158"/>
      <c r="BL90" s="158"/>
      <c r="BM90" s="158"/>
      <c r="BN90" s="158"/>
      <c r="BO90" s="158"/>
      <c r="BP90" s="158"/>
      <c r="BQ90" s="158"/>
      <c r="BR90" s="158"/>
      <c r="BS90" s="158"/>
      <c r="BT90" s="158"/>
      <c r="BU90" s="158"/>
    </row>
    <row r="91" spans="1:73" x14ac:dyDescent="0.15">
      <c r="A91" s="1"/>
      <c r="B91" s="20" t="s">
        <v>186</v>
      </c>
      <c r="C91" s="156">
        <f>Eksist!C91+Input!$D$48</f>
        <v>10</v>
      </c>
      <c r="D91" s="2"/>
      <c r="E91" s="161"/>
      <c r="F91" s="169">
        <f t="shared" si="3"/>
        <v>0.24</v>
      </c>
      <c r="G91" s="161">
        <f>VLOOKUP(C91,Eksist!$C$81:$G$111,5)</f>
        <v>0</v>
      </c>
      <c r="H91" s="161">
        <f>Input!$E$63*Input!E$26/1000</f>
        <v>0.12</v>
      </c>
      <c r="I91" s="161">
        <f>Input!$E$63*Input!F$26/1000</f>
        <v>0.12</v>
      </c>
      <c r="J91" s="161">
        <f>Input!$E$63*Input!G$26/1000</f>
        <v>0</v>
      </c>
      <c r="K91" s="161">
        <f>Input!$E$63*Input!H$26/1000</f>
        <v>0</v>
      </c>
      <c r="L91" s="161">
        <f>Input!$E$63*Input!I$26/1000</f>
        <v>0</v>
      </c>
      <c r="M91" s="161">
        <f>Input!$E$63*Input!J$26/1000</f>
        <v>0</v>
      </c>
      <c r="N91" s="161">
        <f>Input!$E$63*Input!K$26/1000</f>
        <v>0</v>
      </c>
      <c r="O91" s="161">
        <f>Input!$E$63*Input!L$26/1000</f>
        <v>0</v>
      </c>
      <c r="P91" s="161">
        <f>Input!$E$63*Input!M$26/1000</f>
        <v>0</v>
      </c>
      <c r="Q91" s="161">
        <f>Input!$E$63*Input!N$26/1000</f>
        <v>0</v>
      </c>
      <c r="R91" s="161">
        <f>Input!$E$63*Input!O$26/1000</f>
        <v>0</v>
      </c>
      <c r="S91" s="161">
        <f>Input!$E$63*Input!P$26/1000</f>
        <v>0</v>
      </c>
      <c r="T91" s="161">
        <f>Input!$E$63*Input!Q$26/1000</f>
        <v>0</v>
      </c>
      <c r="U91" s="161">
        <f>Input!$E$63*Input!R$26/1000</f>
        <v>0</v>
      </c>
      <c r="V91" s="161">
        <f>Input!$E$63*Input!S$26/1000</f>
        <v>0</v>
      </c>
      <c r="W91" s="161">
        <f>Input!$E$63*Input!T$26/1000</f>
        <v>0</v>
      </c>
      <c r="X91" s="161">
        <f>Input!$E$63*Input!U$26/1000</f>
        <v>0</v>
      </c>
      <c r="Y91" s="161">
        <f>Input!$E$63*Input!V$26/1000</f>
        <v>0</v>
      </c>
      <c r="Z91" s="161">
        <f>Input!$E$63*Input!W$26/1000</f>
        <v>0</v>
      </c>
      <c r="AA91" s="1"/>
      <c r="AB91" s="3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9"/>
      <c r="BB91" s="159"/>
      <c r="BC91" s="159"/>
      <c r="BD91" s="159"/>
      <c r="BE91" s="159"/>
      <c r="BF91" s="158"/>
      <c r="BG91" s="158"/>
      <c r="BH91" s="158"/>
      <c r="BI91" s="158"/>
      <c r="BJ91" s="158"/>
      <c r="BK91" s="158"/>
      <c r="BL91" s="158"/>
      <c r="BM91" s="158"/>
      <c r="BN91" s="158"/>
      <c r="BO91" s="158"/>
      <c r="BP91" s="158"/>
      <c r="BQ91" s="158"/>
      <c r="BR91" s="158"/>
      <c r="BS91" s="158"/>
      <c r="BT91" s="158"/>
      <c r="BU91" s="158"/>
    </row>
    <row r="92" spans="1:73" x14ac:dyDescent="0.15">
      <c r="A92" s="1"/>
      <c r="B92" s="20"/>
      <c r="C92" s="156">
        <f>Eksist!C92+Input!$D$48</f>
        <v>11</v>
      </c>
      <c r="D92" s="2"/>
      <c r="E92" s="161"/>
      <c r="F92" s="169">
        <f t="shared" si="3"/>
        <v>0.246</v>
      </c>
      <c r="G92" s="161">
        <f>VLOOKUP(C92,Eksist!$C$81:$G$111,5)</f>
        <v>0</v>
      </c>
      <c r="H92" s="161">
        <f>(H$101-H$91)/10+H91</f>
        <v>0.123</v>
      </c>
      <c r="I92" s="161">
        <f t="shared" ref="I92:K92" si="37">(I$101-I$91)/10+I91</f>
        <v>0.123</v>
      </c>
      <c r="J92" s="161">
        <f t="shared" si="37"/>
        <v>0</v>
      </c>
      <c r="K92" s="161">
        <f t="shared" si="37"/>
        <v>0</v>
      </c>
      <c r="L92" s="161">
        <f t="shared" ref="L92" si="38">(L$101-L$91)/10+L91</f>
        <v>0</v>
      </c>
      <c r="M92" s="161">
        <f t="shared" ref="M92" si="39">(M$101-M$91)/10+M91</f>
        <v>0</v>
      </c>
      <c r="N92" s="161">
        <f t="shared" ref="N92" si="40">(N$101-N$91)/10+N91</f>
        <v>0</v>
      </c>
      <c r="O92" s="161">
        <f t="shared" ref="O92" si="41">(O$101-O$91)/10+O91</f>
        <v>0</v>
      </c>
      <c r="P92" s="161">
        <f t="shared" ref="P92" si="42">(P$101-P$91)/10+P91</f>
        <v>0</v>
      </c>
      <c r="Q92" s="161">
        <f t="shared" ref="Q92" si="43">(Q$101-Q$91)/10+Q91</f>
        <v>0</v>
      </c>
      <c r="R92" s="161">
        <f t="shared" ref="R92" si="44">(R$101-R$91)/10+R91</f>
        <v>0</v>
      </c>
      <c r="S92" s="161">
        <f t="shared" ref="S92" si="45">(S$101-S$91)/10+S91</f>
        <v>0</v>
      </c>
      <c r="T92" s="161">
        <f t="shared" ref="T92" si="46">(T$101-T$91)/10+T91</f>
        <v>0</v>
      </c>
      <c r="U92" s="161">
        <f t="shared" ref="U92" si="47">(U$101-U$91)/10+U91</f>
        <v>0</v>
      </c>
      <c r="V92" s="161">
        <f t="shared" ref="V92" si="48">(V$101-V$91)/10+V91</f>
        <v>0</v>
      </c>
      <c r="W92" s="161">
        <f t="shared" ref="W92" si="49">(W$101-W$91)/10+W91</f>
        <v>0</v>
      </c>
      <c r="X92" s="161">
        <f t="shared" ref="X92" si="50">(X$101-X$91)/10+X91</f>
        <v>0</v>
      </c>
      <c r="Y92" s="161">
        <f t="shared" ref="Y92" si="51">(Y$101-Y$91)/10+Y91</f>
        <v>0</v>
      </c>
      <c r="Z92" s="161">
        <f t="shared" ref="Z92" si="52">(Z$101-Z$91)/10+Z91</f>
        <v>0</v>
      </c>
      <c r="AA92" s="1"/>
      <c r="AB92" s="3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9"/>
      <c r="BB92" s="159"/>
      <c r="BC92" s="159"/>
      <c r="BD92" s="159"/>
      <c r="BE92" s="159"/>
      <c r="BF92" s="158"/>
      <c r="BG92" s="158"/>
      <c r="BH92" s="158"/>
      <c r="BI92" s="158"/>
      <c r="BJ92" s="158"/>
      <c r="BK92" s="158"/>
      <c r="BL92" s="158"/>
      <c r="BM92" s="158"/>
      <c r="BN92" s="158"/>
      <c r="BO92" s="158"/>
      <c r="BP92" s="158"/>
      <c r="BQ92" s="158"/>
      <c r="BR92" s="158"/>
      <c r="BS92" s="158"/>
      <c r="BT92" s="158"/>
      <c r="BU92" s="158"/>
    </row>
    <row r="93" spans="1:73" x14ac:dyDescent="0.15">
      <c r="A93" s="1"/>
      <c r="B93" s="20"/>
      <c r="C93" s="156">
        <f>Eksist!C93+Input!$D$48</f>
        <v>12</v>
      </c>
      <c r="D93" s="2"/>
      <c r="E93" s="161"/>
      <c r="F93" s="169">
        <f t="shared" si="3"/>
        <v>0.252</v>
      </c>
      <c r="G93" s="161">
        <f>VLOOKUP(C93,Eksist!$C$81:$G$111,5)</f>
        <v>0</v>
      </c>
      <c r="H93" s="161">
        <f t="shared" ref="H93:K100" si="53">(H$101-H$91)/10+H92</f>
        <v>0.126</v>
      </c>
      <c r="I93" s="161">
        <f t="shared" si="53"/>
        <v>0.126</v>
      </c>
      <c r="J93" s="161">
        <f t="shared" si="53"/>
        <v>0</v>
      </c>
      <c r="K93" s="161">
        <f t="shared" si="53"/>
        <v>0</v>
      </c>
      <c r="L93" s="161">
        <f t="shared" ref="L93:Z93" si="54">(L$101-L$91)/10+L92</f>
        <v>0</v>
      </c>
      <c r="M93" s="161">
        <f t="shared" si="54"/>
        <v>0</v>
      </c>
      <c r="N93" s="161">
        <f t="shared" si="54"/>
        <v>0</v>
      </c>
      <c r="O93" s="161">
        <f t="shared" si="54"/>
        <v>0</v>
      </c>
      <c r="P93" s="161">
        <f t="shared" si="54"/>
        <v>0</v>
      </c>
      <c r="Q93" s="161">
        <f t="shared" si="54"/>
        <v>0</v>
      </c>
      <c r="R93" s="161">
        <f t="shared" si="54"/>
        <v>0</v>
      </c>
      <c r="S93" s="161">
        <f t="shared" si="54"/>
        <v>0</v>
      </c>
      <c r="T93" s="161">
        <f t="shared" si="54"/>
        <v>0</v>
      </c>
      <c r="U93" s="161">
        <f t="shared" si="54"/>
        <v>0</v>
      </c>
      <c r="V93" s="161">
        <f t="shared" si="54"/>
        <v>0</v>
      </c>
      <c r="W93" s="161">
        <f t="shared" si="54"/>
        <v>0</v>
      </c>
      <c r="X93" s="161">
        <f t="shared" si="54"/>
        <v>0</v>
      </c>
      <c r="Y93" s="161">
        <f t="shared" si="54"/>
        <v>0</v>
      </c>
      <c r="Z93" s="161">
        <f t="shared" si="54"/>
        <v>0</v>
      </c>
      <c r="AA93" s="1"/>
      <c r="AB93" s="3"/>
      <c r="AC93" s="158"/>
      <c r="AD93" s="158"/>
      <c r="AE93" s="158"/>
      <c r="AF93" s="158"/>
      <c r="AG93" s="158"/>
      <c r="AH93" s="158"/>
      <c r="AI93" s="158"/>
      <c r="AJ93" s="158"/>
      <c r="AK93" s="158"/>
      <c r="AL93" s="158"/>
      <c r="AM93" s="158"/>
      <c r="AN93" s="158"/>
      <c r="AO93" s="158"/>
      <c r="AP93" s="158"/>
      <c r="AQ93" s="158"/>
      <c r="AR93" s="158"/>
      <c r="AS93" s="158"/>
      <c r="AT93" s="158"/>
      <c r="AU93" s="158"/>
      <c r="AV93" s="158"/>
      <c r="AW93" s="158"/>
      <c r="AX93" s="158"/>
      <c r="AY93" s="158"/>
      <c r="AZ93" s="158"/>
      <c r="BA93" s="159"/>
      <c r="BB93" s="159"/>
      <c r="BC93" s="159"/>
      <c r="BD93" s="159"/>
      <c r="BE93" s="159"/>
      <c r="BF93" s="158"/>
      <c r="BG93" s="158"/>
      <c r="BH93" s="158"/>
      <c r="BI93" s="158"/>
      <c r="BJ93" s="158"/>
      <c r="BK93" s="158"/>
      <c r="BL93" s="158"/>
      <c r="BM93" s="158"/>
      <c r="BN93" s="158"/>
      <c r="BO93" s="158"/>
      <c r="BP93" s="158"/>
      <c r="BQ93" s="158"/>
      <c r="BR93" s="158"/>
      <c r="BS93" s="158"/>
      <c r="BT93" s="158"/>
      <c r="BU93" s="158"/>
    </row>
    <row r="94" spans="1:73" x14ac:dyDescent="0.15">
      <c r="A94" s="1"/>
      <c r="B94" s="20"/>
      <c r="C94" s="156">
        <f>Eksist!C94+Input!$D$48</f>
        <v>13</v>
      </c>
      <c r="D94" s="2"/>
      <c r="E94" s="161"/>
      <c r="F94" s="169">
        <f t="shared" si="3"/>
        <v>0.25800000000000001</v>
      </c>
      <c r="G94" s="161">
        <f>VLOOKUP(C94,Eksist!$C$81:$G$111,5)</f>
        <v>0</v>
      </c>
      <c r="H94" s="161">
        <f t="shared" si="53"/>
        <v>0.129</v>
      </c>
      <c r="I94" s="161">
        <f t="shared" si="53"/>
        <v>0.129</v>
      </c>
      <c r="J94" s="161">
        <f t="shared" si="53"/>
        <v>0</v>
      </c>
      <c r="K94" s="161">
        <f t="shared" si="53"/>
        <v>0</v>
      </c>
      <c r="L94" s="161">
        <f t="shared" ref="L94:Z94" si="55">(L$101-L$91)/10+L93</f>
        <v>0</v>
      </c>
      <c r="M94" s="161">
        <f t="shared" si="55"/>
        <v>0</v>
      </c>
      <c r="N94" s="161">
        <f t="shared" si="55"/>
        <v>0</v>
      </c>
      <c r="O94" s="161">
        <f t="shared" si="55"/>
        <v>0</v>
      </c>
      <c r="P94" s="161">
        <f t="shared" si="55"/>
        <v>0</v>
      </c>
      <c r="Q94" s="161">
        <f t="shared" si="55"/>
        <v>0</v>
      </c>
      <c r="R94" s="161">
        <f t="shared" si="55"/>
        <v>0</v>
      </c>
      <c r="S94" s="161">
        <f t="shared" si="55"/>
        <v>0</v>
      </c>
      <c r="T94" s="161">
        <f t="shared" si="55"/>
        <v>0</v>
      </c>
      <c r="U94" s="161">
        <f t="shared" si="55"/>
        <v>0</v>
      </c>
      <c r="V94" s="161">
        <f t="shared" si="55"/>
        <v>0</v>
      </c>
      <c r="W94" s="161">
        <f t="shared" si="55"/>
        <v>0</v>
      </c>
      <c r="X94" s="161">
        <f t="shared" si="55"/>
        <v>0</v>
      </c>
      <c r="Y94" s="161">
        <f t="shared" si="55"/>
        <v>0</v>
      </c>
      <c r="Z94" s="161">
        <f t="shared" si="55"/>
        <v>0</v>
      </c>
      <c r="AA94" s="1"/>
      <c r="AB94" s="3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9"/>
      <c r="BB94" s="159"/>
      <c r="BC94" s="159"/>
      <c r="BD94" s="159"/>
      <c r="BE94" s="159"/>
      <c r="BF94" s="158"/>
      <c r="BG94" s="158"/>
      <c r="BH94" s="158"/>
      <c r="BI94" s="158"/>
      <c r="BJ94" s="158"/>
      <c r="BK94" s="158"/>
      <c r="BL94" s="158"/>
      <c r="BM94" s="158"/>
      <c r="BN94" s="158"/>
      <c r="BO94" s="158"/>
      <c r="BP94" s="158"/>
      <c r="BQ94" s="158"/>
      <c r="BR94" s="158"/>
      <c r="BS94" s="158"/>
      <c r="BT94" s="158"/>
      <c r="BU94" s="158"/>
    </row>
    <row r="95" spans="1:73" x14ac:dyDescent="0.15">
      <c r="A95" s="1"/>
      <c r="B95" s="20"/>
      <c r="C95" s="156">
        <f>Eksist!C95+Input!$D$48</f>
        <v>14</v>
      </c>
      <c r="D95" s="2"/>
      <c r="E95" s="161"/>
      <c r="F95" s="169">
        <f t="shared" si="3"/>
        <v>0.26400000000000001</v>
      </c>
      <c r="G95" s="161">
        <f>VLOOKUP(C95,Eksist!$C$81:$G$111,5)</f>
        <v>0</v>
      </c>
      <c r="H95" s="161">
        <f t="shared" si="53"/>
        <v>0.13200000000000001</v>
      </c>
      <c r="I95" s="161">
        <f t="shared" si="53"/>
        <v>0.13200000000000001</v>
      </c>
      <c r="J95" s="161">
        <f t="shared" si="53"/>
        <v>0</v>
      </c>
      <c r="K95" s="161">
        <f t="shared" si="53"/>
        <v>0</v>
      </c>
      <c r="L95" s="161">
        <f t="shared" ref="L95:Z95" si="56">(L$101-L$91)/10+L94</f>
        <v>0</v>
      </c>
      <c r="M95" s="161">
        <f t="shared" si="56"/>
        <v>0</v>
      </c>
      <c r="N95" s="161">
        <f t="shared" si="56"/>
        <v>0</v>
      </c>
      <c r="O95" s="161">
        <f t="shared" si="56"/>
        <v>0</v>
      </c>
      <c r="P95" s="161">
        <f t="shared" si="56"/>
        <v>0</v>
      </c>
      <c r="Q95" s="161">
        <f t="shared" si="56"/>
        <v>0</v>
      </c>
      <c r="R95" s="161">
        <f t="shared" si="56"/>
        <v>0</v>
      </c>
      <c r="S95" s="161">
        <f t="shared" si="56"/>
        <v>0</v>
      </c>
      <c r="T95" s="161">
        <f t="shared" si="56"/>
        <v>0</v>
      </c>
      <c r="U95" s="161">
        <f t="shared" si="56"/>
        <v>0</v>
      </c>
      <c r="V95" s="161">
        <f t="shared" si="56"/>
        <v>0</v>
      </c>
      <c r="W95" s="161">
        <f t="shared" si="56"/>
        <v>0</v>
      </c>
      <c r="X95" s="161">
        <f t="shared" si="56"/>
        <v>0</v>
      </c>
      <c r="Y95" s="161">
        <f t="shared" si="56"/>
        <v>0</v>
      </c>
      <c r="Z95" s="161">
        <f t="shared" si="56"/>
        <v>0</v>
      </c>
      <c r="AA95" s="1"/>
      <c r="AB95" s="3"/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  <c r="AM95" s="158"/>
      <c r="AN95" s="158"/>
      <c r="AO95" s="158"/>
      <c r="AP95" s="158"/>
      <c r="AQ95" s="158"/>
      <c r="AR95" s="158"/>
      <c r="AS95" s="158"/>
      <c r="AT95" s="158"/>
      <c r="AU95" s="158"/>
      <c r="AV95" s="158"/>
      <c r="AW95" s="158"/>
      <c r="AX95" s="158"/>
      <c r="AY95" s="158"/>
      <c r="AZ95" s="158"/>
      <c r="BA95" s="159"/>
      <c r="BB95" s="159"/>
      <c r="BC95" s="159"/>
      <c r="BD95" s="159"/>
      <c r="BE95" s="159"/>
      <c r="BF95" s="158"/>
      <c r="BG95" s="158"/>
      <c r="BH95" s="158"/>
      <c r="BI95" s="158"/>
      <c r="BJ95" s="158"/>
      <c r="BK95" s="158"/>
      <c r="BL95" s="158"/>
      <c r="BM95" s="158"/>
      <c r="BN95" s="158"/>
      <c r="BO95" s="158"/>
      <c r="BP95" s="158"/>
      <c r="BQ95" s="158"/>
      <c r="BR95" s="158"/>
      <c r="BS95" s="158"/>
      <c r="BT95" s="158"/>
      <c r="BU95" s="158"/>
    </row>
    <row r="96" spans="1:73" x14ac:dyDescent="0.15">
      <c r="A96" s="1"/>
      <c r="B96" s="20"/>
      <c r="C96" s="156">
        <f>Eksist!C96+Input!$D$48</f>
        <v>15</v>
      </c>
      <c r="D96" s="2"/>
      <c r="E96" s="161"/>
      <c r="F96" s="169">
        <f t="shared" si="3"/>
        <v>0.27</v>
      </c>
      <c r="G96" s="161">
        <f>VLOOKUP(C96,Eksist!$C$81:$G$111,5)</f>
        <v>0</v>
      </c>
      <c r="H96" s="161">
        <f t="shared" si="53"/>
        <v>0.13500000000000001</v>
      </c>
      <c r="I96" s="161">
        <f t="shared" si="53"/>
        <v>0.13500000000000001</v>
      </c>
      <c r="J96" s="161">
        <f t="shared" si="53"/>
        <v>0</v>
      </c>
      <c r="K96" s="161">
        <f t="shared" si="53"/>
        <v>0</v>
      </c>
      <c r="L96" s="161">
        <f t="shared" ref="L96:Z96" si="57">(L$101-L$91)/10+L95</f>
        <v>0</v>
      </c>
      <c r="M96" s="161">
        <f t="shared" si="57"/>
        <v>0</v>
      </c>
      <c r="N96" s="161">
        <f t="shared" si="57"/>
        <v>0</v>
      </c>
      <c r="O96" s="161">
        <f t="shared" si="57"/>
        <v>0</v>
      </c>
      <c r="P96" s="161">
        <f t="shared" si="57"/>
        <v>0</v>
      </c>
      <c r="Q96" s="161">
        <f t="shared" si="57"/>
        <v>0</v>
      </c>
      <c r="R96" s="161">
        <f t="shared" si="57"/>
        <v>0</v>
      </c>
      <c r="S96" s="161">
        <f t="shared" si="57"/>
        <v>0</v>
      </c>
      <c r="T96" s="161">
        <f t="shared" si="57"/>
        <v>0</v>
      </c>
      <c r="U96" s="161">
        <f t="shared" si="57"/>
        <v>0</v>
      </c>
      <c r="V96" s="161">
        <f t="shared" si="57"/>
        <v>0</v>
      </c>
      <c r="W96" s="161">
        <f t="shared" si="57"/>
        <v>0</v>
      </c>
      <c r="X96" s="161">
        <f t="shared" si="57"/>
        <v>0</v>
      </c>
      <c r="Y96" s="161">
        <f t="shared" si="57"/>
        <v>0</v>
      </c>
      <c r="Z96" s="161">
        <f t="shared" si="57"/>
        <v>0</v>
      </c>
      <c r="AA96" s="1"/>
      <c r="AB96" s="3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9"/>
      <c r="BB96" s="159"/>
      <c r="BC96" s="159"/>
      <c r="BD96" s="159"/>
      <c r="BE96" s="159"/>
      <c r="BF96" s="158"/>
      <c r="BG96" s="158"/>
      <c r="BH96" s="158"/>
      <c r="BI96" s="158"/>
      <c r="BJ96" s="158"/>
      <c r="BK96" s="158"/>
      <c r="BL96" s="158"/>
      <c r="BM96" s="158"/>
      <c r="BN96" s="158"/>
      <c r="BO96" s="158"/>
      <c r="BP96" s="158"/>
      <c r="BQ96" s="158"/>
      <c r="BR96" s="158"/>
      <c r="BS96" s="158"/>
      <c r="BT96" s="158"/>
      <c r="BU96" s="158"/>
    </row>
    <row r="97" spans="1:73" x14ac:dyDescent="0.15">
      <c r="A97" s="1"/>
      <c r="B97" s="20"/>
      <c r="C97" s="156">
        <f>Eksist!C97+Input!$D$48</f>
        <v>16</v>
      </c>
      <c r="D97" s="2"/>
      <c r="E97" s="161"/>
      <c r="F97" s="169">
        <f t="shared" si="3"/>
        <v>0.27600000000000002</v>
      </c>
      <c r="G97" s="161">
        <f>VLOOKUP(C97,Eksist!$C$81:$G$111,5)</f>
        <v>0</v>
      </c>
      <c r="H97" s="161">
        <f t="shared" si="53"/>
        <v>0.13800000000000001</v>
      </c>
      <c r="I97" s="161">
        <f t="shared" si="53"/>
        <v>0.13800000000000001</v>
      </c>
      <c r="J97" s="161">
        <f t="shared" si="53"/>
        <v>0</v>
      </c>
      <c r="K97" s="161">
        <f t="shared" si="53"/>
        <v>0</v>
      </c>
      <c r="L97" s="161">
        <f t="shared" ref="L97:Z97" si="58">(L$101-L$91)/10+L96</f>
        <v>0</v>
      </c>
      <c r="M97" s="161">
        <f t="shared" si="58"/>
        <v>0</v>
      </c>
      <c r="N97" s="161">
        <f t="shared" si="58"/>
        <v>0</v>
      </c>
      <c r="O97" s="161">
        <f t="shared" si="58"/>
        <v>0</v>
      </c>
      <c r="P97" s="161">
        <f t="shared" si="58"/>
        <v>0</v>
      </c>
      <c r="Q97" s="161">
        <f t="shared" si="58"/>
        <v>0</v>
      </c>
      <c r="R97" s="161">
        <f t="shared" si="58"/>
        <v>0</v>
      </c>
      <c r="S97" s="161">
        <f t="shared" si="58"/>
        <v>0</v>
      </c>
      <c r="T97" s="161">
        <f t="shared" si="58"/>
        <v>0</v>
      </c>
      <c r="U97" s="161">
        <f t="shared" si="58"/>
        <v>0</v>
      </c>
      <c r="V97" s="161">
        <f t="shared" si="58"/>
        <v>0</v>
      </c>
      <c r="W97" s="161">
        <f t="shared" si="58"/>
        <v>0</v>
      </c>
      <c r="X97" s="161">
        <f t="shared" si="58"/>
        <v>0</v>
      </c>
      <c r="Y97" s="161">
        <f t="shared" si="58"/>
        <v>0</v>
      </c>
      <c r="Z97" s="161">
        <f t="shared" si="58"/>
        <v>0</v>
      </c>
      <c r="AA97" s="1"/>
      <c r="AB97" s="3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9"/>
      <c r="BB97" s="159"/>
      <c r="BC97" s="159"/>
      <c r="BD97" s="159"/>
      <c r="BE97" s="159"/>
      <c r="BF97" s="158"/>
      <c r="BG97" s="158"/>
      <c r="BH97" s="158"/>
      <c r="BI97" s="158"/>
      <c r="BJ97" s="158"/>
      <c r="BK97" s="158"/>
      <c r="BL97" s="158"/>
      <c r="BM97" s="158"/>
      <c r="BN97" s="158"/>
      <c r="BO97" s="158"/>
      <c r="BP97" s="158"/>
      <c r="BQ97" s="158"/>
      <c r="BR97" s="158"/>
      <c r="BS97" s="158"/>
      <c r="BT97" s="158"/>
      <c r="BU97" s="158"/>
    </row>
    <row r="98" spans="1:73" x14ac:dyDescent="0.15">
      <c r="A98" s="1"/>
      <c r="B98" s="20"/>
      <c r="C98" s="156">
        <f>Eksist!C98+Input!$D$48</f>
        <v>17</v>
      </c>
      <c r="D98" s="2"/>
      <c r="E98" s="161"/>
      <c r="F98" s="169">
        <f t="shared" si="3"/>
        <v>0.28200000000000003</v>
      </c>
      <c r="G98" s="161">
        <f>VLOOKUP(C98,Eksist!$C$81:$G$111,5)</f>
        <v>0</v>
      </c>
      <c r="H98" s="161">
        <f t="shared" si="53"/>
        <v>0.14100000000000001</v>
      </c>
      <c r="I98" s="161">
        <f t="shared" si="53"/>
        <v>0.14100000000000001</v>
      </c>
      <c r="J98" s="161">
        <f t="shared" si="53"/>
        <v>0</v>
      </c>
      <c r="K98" s="161">
        <f t="shared" si="53"/>
        <v>0</v>
      </c>
      <c r="L98" s="161">
        <f t="shared" ref="L98:Z98" si="59">(L$101-L$91)/10+L97</f>
        <v>0</v>
      </c>
      <c r="M98" s="161">
        <f t="shared" si="59"/>
        <v>0</v>
      </c>
      <c r="N98" s="161">
        <f t="shared" si="59"/>
        <v>0</v>
      </c>
      <c r="O98" s="161">
        <f t="shared" si="59"/>
        <v>0</v>
      </c>
      <c r="P98" s="161">
        <f t="shared" si="59"/>
        <v>0</v>
      </c>
      <c r="Q98" s="161">
        <f t="shared" si="59"/>
        <v>0</v>
      </c>
      <c r="R98" s="161">
        <f t="shared" si="59"/>
        <v>0</v>
      </c>
      <c r="S98" s="161">
        <f t="shared" si="59"/>
        <v>0</v>
      </c>
      <c r="T98" s="161">
        <f t="shared" si="59"/>
        <v>0</v>
      </c>
      <c r="U98" s="161">
        <f t="shared" si="59"/>
        <v>0</v>
      </c>
      <c r="V98" s="161">
        <f t="shared" si="59"/>
        <v>0</v>
      </c>
      <c r="W98" s="161">
        <f t="shared" si="59"/>
        <v>0</v>
      </c>
      <c r="X98" s="161">
        <f t="shared" si="59"/>
        <v>0</v>
      </c>
      <c r="Y98" s="161">
        <f t="shared" si="59"/>
        <v>0</v>
      </c>
      <c r="Z98" s="161">
        <f t="shared" si="59"/>
        <v>0</v>
      </c>
      <c r="AA98" s="1"/>
      <c r="AB98" s="3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9"/>
      <c r="BB98" s="159"/>
      <c r="BC98" s="159"/>
      <c r="BD98" s="159"/>
      <c r="BE98" s="159"/>
      <c r="BF98" s="158"/>
      <c r="BG98" s="158"/>
      <c r="BH98" s="158"/>
      <c r="BI98" s="158"/>
      <c r="BJ98" s="158"/>
      <c r="BK98" s="158"/>
      <c r="BL98" s="158"/>
      <c r="BM98" s="158"/>
      <c r="BN98" s="158"/>
      <c r="BO98" s="158"/>
      <c r="BP98" s="158"/>
      <c r="BQ98" s="158"/>
      <c r="BR98" s="158"/>
      <c r="BS98" s="158"/>
      <c r="BT98" s="158"/>
      <c r="BU98" s="158"/>
    </row>
    <row r="99" spans="1:73" x14ac:dyDescent="0.15">
      <c r="A99" s="1"/>
      <c r="B99" s="20"/>
      <c r="C99" s="156">
        <f>Eksist!C99+Input!$D$48</f>
        <v>18</v>
      </c>
      <c r="D99" s="2"/>
      <c r="E99" s="161"/>
      <c r="F99" s="169">
        <f t="shared" si="3"/>
        <v>0.28800000000000003</v>
      </c>
      <c r="G99" s="161">
        <f>VLOOKUP(C99,Eksist!$C$81:$G$111,5)</f>
        <v>0</v>
      </c>
      <c r="H99" s="161">
        <f t="shared" si="53"/>
        <v>0.14400000000000002</v>
      </c>
      <c r="I99" s="161">
        <f t="shared" si="53"/>
        <v>0.14400000000000002</v>
      </c>
      <c r="J99" s="161">
        <f t="shared" si="53"/>
        <v>0</v>
      </c>
      <c r="K99" s="161">
        <f t="shared" si="53"/>
        <v>0</v>
      </c>
      <c r="L99" s="161">
        <f t="shared" ref="L99:Z99" si="60">(L$101-L$91)/10+L98</f>
        <v>0</v>
      </c>
      <c r="M99" s="161">
        <f t="shared" si="60"/>
        <v>0</v>
      </c>
      <c r="N99" s="161">
        <f t="shared" si="60"/>
        <v>0</v>
      </c>
      <c r="O99" s="161">
        <f t="shared" si="60"/>
        <v>0</v>
      </c>
      <c r="P99" s="161">
        <f t="shared" si="60"/>
        <v>0</v>
      </c>
      <c r="Q99" s="161">
        <f t="shared" si="60"/>
        <v>0</v>
      </c>
      <c r="R99" s="161">
        <f t="shared" si="60"/>
        <v>0</v>
      </c>
      <c r="S99" s="161">
        <f t="shared" si="60"/>
        <v>0</v>
      </c>
      <c r="T99" s="161">
        <f t="shared" si="60"/>
        <v>0</v>
      </c>
      <c r="U99" s="161">
        <f t="shared" si="60"/>
        <v>0</v>
      </c>
      <c r="V99" s="161">
        <f t="shared" si="60"/>
        <v>0</v>
      </c>
      <c r="W99" s="161">
        <f t="shared" si="60"/>
        <v>0</v>
      </c>
      <c r="X99" s="161">
        <f t="shared" si="60"/>
        <v>0</v>
      </c>
      <c r="Y99" s="161">
        <f t="shared" si="60"/>
        <v>0</v>
      </c>
      <c r="Z99" s="161">
        <f t="shared" si="60"/>
        <v>0</v>
      </c>
      <c r="AA99" s="1"/>
      <c r="AB99" s="3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9"/>
      <c r="BB99" s="159"/>
      <c r="BC99" s="159"/>
      <c r="BD99" s="159"/>
      <c r="BE99" s="159"/>
      <c r="BF99" s="158"/>
      <c r="BG99" s="158"/>
      <c r="BH99" s="158"/>
      <c r="BI99" s="158"/>
      <c r="BJ99" s="158"/>
      <c r="BK99" s="158"/>
      <c r="BL99" s="158"/>
      <c r="BM99" s="158"/>
      <c r="BN99" s="158"/>
      <c r="BO99" s="158"/>
      <c r="BP99" s="158"/>
      <c r="BQ99" s="158"/>
      <c r="BR99" s="158"/>
      <c r="BS99" s="158"/>
      <c r="BT99" s="158"/>
      <c r="BU99" s="158"/>
    </row>
    <row r="100" spans="1:73" x14ac:dyDescent="0.15">
      <c r="A100" s="1"/>
      <c r="B100" s="20"/>
      <c r="C100" s="156">
        <f>Eksist!C100+Input!$D$48</f>
        <v>19</v>
      </c>
      <c r="D100" s="2"/>
      <c r="E100" s="161"/>
      <c r="F100" s="169">
        <f t="shared" si="3"/>
        <v>0.29400000000000004</v>
      </c>
      <c r="G100" s="161">
        <f>VLOOKUP(C100,Eksist!$C$81:$G$111,5)</f>
        <v>0</v>
      </c>
      <c r="H100" s="161">
        <f t="shared" si="53"/>
        <v>0.14700000000000002</v>
      </c>
      <c r="I100" s="161">
        <f t="shared" si="53"/>
        <v>0.14700000000000002</v>
      </c>
      <c r="J100" s="161">
        <f t="shared" si="53"/>
        <v>0</v>
      </c>
      <c r="K100" s="161">
        <f t="shared" si="53"/>
        <v>0</v>
      </c>
      <c r="L100" s="161">
        <f t="shared" ref="L100:Z100" si="61">(L$101-L$91)/10+L99</f>
        <v>0</v>
      </c>
      <c r="M100" s="161">
        <f t="shared" si="61"/>
        <v>0</v>
      </c>
      <c r="N100" s="161">
        <f t="shared" si="61"/>
        <v>0</v>
      </c>
      <c r="O100" s="161">
        <f t="shared" si="61"/>
        <v>0</v>
      </c>
      <c r="P100" s="161">
        <f t="shared" si="61"/>
        <v>0</v>
      </c>
      <c r="Q100" s="161">
        <f t="shared" si="61"/>
        <v>0</v>
      </c>
      <c r="R100" s="161">
        <f t="shared" si="61"/>
        <v>0</v>
      </c>
      <c r="S100" s="161">
        <f t="shared" si="61"/>
        <v>0</v>
      </c>
      <c r="T100" s="161">
        <f t="shared" si="61"/>
        <v>0</v>
      </c>
      <c r="U100" s="161">
        <f t="shared" si="61"/>
        <v>0</v>
      </c>
      <c r="V100" s="161">
        <f t="shared" si="61"/>
        <v>0</v>
      </c>
      <c r="W100" s="161">
        <f t="shared" si="61"/>
        <v>0</v>
      </c>
      <c r="X100" s="161">
        <f t="shared" si="61"/>
        <v>0</v>
      </c>
      <c r="Y100" s="161">
        <f t="shared" si="61"/>
        <v>0</v>
      </c>
      <c r="Z100" s="161">
        <f t="shared" si="61"/>
        <v>0</v>
      </c>
      <c r="AA100" s="1"/>
      <c r="AB100" s="3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9"/>
      <c r="BB100" s="159"/>
      <c r="BC100" s="159"/>
      <c r="BD100" s="159"/>
      <c r="BE100" s="159"/>
      <c r="BF100" s="158"/>
      <c r="BG100" s="158"/>
      <c r="BH100" s="158"/>
      <c r="BI100" s="158"/>
      <c r="BJ100" s="158"/>
      <c r="BK100" s="158"/>
      <c r="BL100" s="158"/>
      <c r="BM100" s="158"/>
      <c r="BN100" s="158"/>
      <c r="BO100" s="158"/>
      <c r="BP100" s="158"/>
      <c r="BQ100" s="158"/>
      <c r="BR100" s="158"/>
      <c r="BS100" s="158"/>
      <c r="BT100" s="158"/>
      <c r="BU100" s="158"/>
    </row>
    <row r="101" spans="1:73" x14ac:dyDescent="0.15">
      <c r="A101" s="1"/>
      <c r="B101" s="20" t="s">
        <v>188</v>
      </c>
      <c r="C101" s="156">
        <f>Eksist!C101+Input!$D$48</f>
        <v>20</v>
      </c>
      <c r="D101" s="2"/>
      <c r="E101" s="161"/>
      <c r="F101" s="169">
        <f t="shared" si="3"/>
        <v>0.3</v>
      </c>
      <c r="G101" s="161">
        <f>VLOOKUP(C101,Eksist!$C$81:$G$111,5)</f>
        <v>0</v>
      </c>
      <c r="H101" s="161">
        <f>Input!$F$63*Input!E$26/1000</f>
        <v>0.15</v>
      </c>
      <c r="I101" s="161">
        <f>Input!$F$63*Input!F$26/1000</f>
        <v>0.15</v>
      </c>
      <c r="J101" s="161">
        <f>Input!$F$63*Input!G$26/1000</f>
        <v>0</v>
      </c>
      <c r="K101" s="161">
        <f>Input!$F$63*Input!H$26/1000</f>
        <v>0</v>
      </c>
      <c r="L101" s="161">
        <f>Input!$F$63*Input!I$26/1000</f>
        <v>0</v>
      </c>
      <c r="M101" s="161">
        <f>Input!$F$63*Input!J$26/1000</f>
        <v>0</v>
      </c>
      <c r="N101" s="161">
        <f>Input!$F$63*Input!K$26/1000</f>
        <v>0</v>
      </c>
      <c r="O101" s="161">
        <f>Input!$F$63*Input!L$26/1000</f>
        <v>0</v>
      </c>
      <c r="P101" s="161">
        <f>Input!$F$63*Input!M$26/1000</f>
        <v>0</v>
      </c>
      <c r="Q101" s="161">
        <f>Input!$F$63*Input!N$26/1000</f>
        <v>0</v>
      </c>
      <c r="R101" s="161">
        <f>Input!$F$63*Input!O$26/1000</f>
        <v>0</v>
      </c>
      <c r="S101" s="161">
        <f>Input!$F$63*Input!P$26/1000</f>
        <v>0</v>
      </c>
      <c r="T101" s="161">
        <f>Input!$F$63*Input!Q$26/1000</f>
        <v>0</v>
      </c>
      <c r="U101" s="161">
        <f>Input!$F$63*Input!R$26/1000</f>
        <v>0</v>
      </c>
      <c r="V101" s="161">
        <f>Input!$F$63*Input!S$26/1000</f>
        <v>0</v>
      </c>
      <c r="W101" s="161">
        <f>Input!$F$63*Input!T$26/1000</f>
        <v>0</v>
      </c>
      <c r="X101" s="161">
        <f>Input!$F$63*Input!U$26/1000</f>
        <v>0</v>
      </c>
      <c r="Y101" s="161">
        <f>Input!$F$63*Input!V$26/1000</f>
        <v>0</v>
      </c>
      <c r="Z101" s="161">
        <f>Input!$F$63*Input!W$26/1000</f>
        <v>0</v>
      </c>
      <c r="AA101" s="1"/>
      <c r="AB101" s="3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9"/>
      <c r="BB101" s="159"/>
      <c r="BC101" s="159"/>
      <c r="BD101" s="159"/>
      <c r="BE101" s="159"/>
      <c r="BF101" s="158"/>
      <c r="BG101" s="158"/>
      <c r="BH101" s="158"/>
      <c r="BI101" s="158"/>
      <c r="BJ101" s="158"/>
      <c r="BK101" s="158"/>
      <c r="BL101" s="158"/>
      <c r="BM101" s="158"/>
      <c r="BN101" s="158"/>
      <c r="BO101" s="158"/>
      <c r="BP101" s="158"/>
      <c r="BQ101" s="158"/>
      <c r="BR101" s="158"/>
      <c r="BS101" s="158"/>
      <c r="BT101" s="158"/>
      <c r="BU101" s="158"/>
    </row>
    <row r="102" spans="1:73" x14ac:dyDescent="0.15">
      <c r="A102" s="1"/>
      <c r="B102" s="20"/>
      <c r="C102" s="156">
        <f>Eksist!C102+Input!$D$48</f>
        <v>21</v>
      </c>
      <c r="D102" s="2"/>
      <c r="E102" s="161"/>
      <c r="F102" s="169">
        <f t="shared" si="3"/>
        <v>0.31</v>
      </c>
      <c r="G102" s="161">
        <f>VLOOKUP(C102,Eksist!$C$81:$G$111,5)</f>
        <v>0</v>
      </c>
      <c r="H102" s="161">
        <f>(H$111-H$101)/10+H101</f>
        <v>0.155</v>
      </c>
      <c r="I102" s="161">
        <f t="shared" ref="I102:K102" si="62">(I$111-I$101)/10+I101</f>
        <v>0.155</v>
      </c>
      <c r="J102" s="161">
        <f t="shared" si="62"/>
        <v>0</v>
      </c>
      <c r="K102" s="161">
        <f t="shared" si="62"/>
        <v>0</v>
      </c>
      <c r="L102" s="161">
        <f t="shared" ref="L102" si="63">(L$111-L$101)/10+L101</f>
        <v>0</v>
      </c>
      <c r="M102" s="161">
        <f t="shared" ref="M102" si="64">(M$111-M$101)/10+M101</f>
        <v>0</v>
      </c>
      <c r="N102" s="161">
        <f t="shared" ref="N102" si="65">(N$111-N$101)/10+N101</f>
        <v>0</v>
      </c>
      <c r="O102" s="161">
        <f t="shared" ref="O102" si="66">(O$111-O$101)/10+O101</f>
        <v>0</v>
      </c>
      <c r="P102" s="161">
        <f t="shared" ref="P102" si="67">(P$111-P$101)/10+P101</f>
        <v>0</v>
      </c>
      <c r="Q102" s="161">
        <f t="shared" ref="Q102" si="68">(Q$111-Q$101)/10+Q101</f>
        <v>0</v>
      </c>
      <c r="R102" s="161">
        <f t="shared" ref="R102" si="69">(R$111-R$101)/10+R101</f>
        <v>0</v>
      </c>
      <c r="S102" s="161">
        <f t="shared" ref="S102" si="70">(S$111-S$101)/10+S101</f>
        <v>0</v>
      </c>
      <c r="T102" s="161">
        <f t="shared" ref="T102" si="71">(T$111-T$101)/10+T101</f>
        <v>0</v>
      </c>
      <c r="U102" s="161">
        <f t="shared" ref="U102" si="72">(U$111-U$101)/10+U101</f>
        <v>0</v>
      </c>
      <c r="V102" s="161">
        <f t="shared" ref="V102" si="73">(V$111-V$101)/10+V101</f>
        <v>0</v>
      </c>
      <c r="W102" s="161">
        <f t="shared" ref="W102" si="74">(W$111-W$101)/10+W101</f>
        <v>0</v>
      </c>
      <c r="X102" s="161">
        <f t="shared" ref="X102" si="75">(X$111-X$101)/10+X101</f>
        <v>0</v>
      </c>
      <c r="Y102" s="161">
        <f t="shared" ref="Y102" si="76">(Y$111-Y$101)/10+Y101</f>
        <v>0</v>
      </c>
      <c r="Z102" s="161">
        <f t="shared" ref="Z102" si="77">(Z$111-Z$101)/10+Z101</f>
        <v>0</v>
      </c>
      <c r="AA102" s="1"/>
      <c r="AB102" s="3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9"/>
      <c r="BB102" s="159"/>
      <c r="BC102" s="159"/>
      <c r="BD102" s="159"/>
      <c r="BE102" s="159"/>
      <c r="BF102" s="158"/>
      <c r="BG102" s="158"/>
      <c r="BH102" s="158"/>
      <c r="BI102" s="158"/>
      <c r="BJ102" s="158"/>
      <c r="BK102" s="158"/>
      <c r="BL102" s="158"/>
      <c r="BM102" s="158"/>
      <c r="BN102" s="158"/>
      <c r="BO102" s="158"/>
      <c r="BP102" s="158"/>
      <c r="BQ102" s="158"/>
      <c r="BR102" s="158"/>
      <c r="BS102" s="158"/>
      <c r="BT102" s="158"/>
      <c r="BU102" s="158"/>
    </row>
    <row r="103" spans="1:73" x14ac:dyDescent="0.15">
      <c r="A103" s="1"/>
      <c r="B103" s="20"/>
      <c r="C103" s="156">
        <f>Eksist!C103+Input!$D$48</f>
        <v>22</v>
      </c>
      <c r="D103" s="2"/>
      <c r="E103" s="161"/>
      <c r="F103" s="169">
        <f>SUM(G103:Z103)</f>
        <v>0.32</v>
      </c>
      <c r="G103" s="161">
        <f>VLOOKUP(C103,Eksist!$C$81:$G$111,5)</f>
        <v>0</v>
      </c>
      <c r="H103" s="161">
        <f t="shared" ref="H103:K110" si="78">(H$111-H$101)/10+H102</f>
        <v>0.16</v>
      </c>
      <c r="I103" s="161">
        <f t="shared" si="78"/>
        <v>0.16</v>
      </c>
      <c r="J103" s="161">
        <f t="shared" si="78"/>
        <v>0</v>
      </c>
      <c r="K103" s="161">
        <f t="shared" si="78"/>
        <v>0</v>
      </c>
      <c r="L103" s="161">
        <f t="shared" ref="L103:Z103" si="79">(L$111-L$101)/10+L102</f>
        <v>0</v>
      </c>
      <c r="M103" s="161">
        <f t="shared" si="79"/>
        <v>0</v>
      </c>
      <c r="N103" s="161">
        <f t="shared" si="79"/>
        <v>0</v>
      </c>
      <c r="O103" s="161">
        <f t="shared" si="79"/>
        <v>0</v>
      </c>
      <c r="P103" s="161">
        <f t="shared" si="79"/>
        <v>0</v>
      </c>
      <c r="Q103" s="161">
        <f t="shared" si="79"/>
        <v>0</v>
      </c>
      <c r="R103" s="161">
        <f t="shared" si="79"/>
        <v>0</v>
      </c>
      <c r="S103" s="161">
        <f t="shared" si="79"/>
        <v>0</v>
      </c>
      <c r="T103" s="161">
        <f t="shared" si="79"/>
        <v>0</v>
      </c>
      <c r="U103" s="161">
        <f t="shared" si="79"/>
        <v>0</v>
      </c>
      <c r="V103" s="161">
        <f t="shared" si="79"/>
        <v>0</v>
      </c>
      <c r="W103" s="161">
        <f t="shared" si="79"/>
        <v>0</v>
      </c>
      <c r="X103" s="161">
        <f t="shared" si="79"/>
        <v>0</v>
      </c>
      <c r="Y103" s="161">
        <f t="shared" si="79"/>
        <v>0</v>
      </c>
      <c r="Z103" s="161">
        <f t="shared" si="79"/>
        <v>0</v>
      </c>
      <c r="AA103" s="1"/>
      <c r="AB103" s="3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9"/>
      <c r="BB103" s="159"/>
      <c r="BC103" s="159"/>
      <c r="BD103" s="159"/>
      <c r="BE103" s="159"/>
      <c r="BF103" s="158"/>
      <c r="BG103" s="158"/>
      <c r="BH103" s="158"/>
      <c r="BI103" s="158"/>
      <c r="BJ103" s="158"/>
      <c r="BK103" s="158"/>
      <c r="BL103" s="158"/>
      <c r="BM103" s="158"/>
      <c r="BN103" s="158"/>
      <c r="BO103" s="158"/>
      <c r="BP103" s="158"/>
      <c r="BQ103" s="158"/>
      <c r="BR103" s="158"/>
      <c r="BS103" s="158"/>
      <c r="BT103" s="158"/>
      <c r="BU103" s="158"/>
    </row>
    <row r="104" spans="1:73" x14ac:dyDescent="0.15">
      <c r="A104" s="1"/>
      <c r="B104" s="20"/>
      <c r="C104" s="156">
        <f>Eksist!C104+Input!$D$48</f>
        <v>23</v>
      </c>
      <c r="D104" s="2"/>
      <c r="E104" s="161"/>
      <c r="F104" s="169">
        <f t="shared" si="3"/>
        <v>0.33</v>
      </c>
      <c r="G104" s="161">
        <f>VLOOKUP(C104,Eksist!$C$81:$G$111,5)</f>
        <v>0</v>
      </c>
      <c r="H104" s="161">
        <f t="shared" si="78"/>
        <v>0.16500000000000001</v>
      </c>
      <c r="I104" s="161">
        <f t="shared" si="78"/>
        <v>0.16500000000000001</v>
      </c>
      <c r="J104" s="161">
        <f t="shared" si="78"/>
        <v>0</v>
      </c>
      <c r="K104" s="161">
        <f t="shared" si="78"/>
        <v>0</v>
      </c>
      <c r="L104" s="161">
        <f t="shared" ref="L104:Z104" si="80">(L$111-L$101)/10+L103</f>
        <v>0</v>
      </c>
      <c r="M104" s="161">
        <f t="shared" si="80"/>
        <v>0</v>
      </c>
      <c r="N104" s="161">
        <f t="shared" si="80"/>
        <v>0</v>
      </c>
      <c r="O104" s="161">
        <f t="shared" si="80"/>
        <v>0</v>
      </c>
      <c r="P104" s="161">
        <f t="shared" si="80"/>
        <v>0</v>
      </c>
      <c r="Q104" s="161">
        <f t="shared" si="80"/>
        <v>0</v>
      </c>
      <c r="R104" s="161">
        <f t="shared" si="80"/>
        <v>0</v>
      </c>
      <c r="S104" s="161">
        <f t="shared" si="80"/>
        <v>0</v>
      </c>
      <c r="T104" s="161">
        <f t="shared" si="80"/>
        <v>0</v>
      </c>
      <c r="U104" s="161">
        <f t="shared" si="80"/>
        <v>0</v>
      </c>
      <c r="V104" s="161">
        <f t="shared" si="80"/>
        <v>0</v>
      </c>
      <c r="W104" s="161">
        <f t="shared" si="80"/>
        <v>0</v>
      </c>
      <c r="X104" s="161">
        <f t="shared" si="80"/>
        <v>0</v>
      </c>
      <c r="Y104" s="161">
        <f t="shared" si="80"/>
        <v>0</v>
      </c>
      <c r="Z104" s="161">
        <f t="shared" si="80"/>
        <v>0</v>
      </c>
      <c r="AA104" s="1"/>
      <c r="AB104" s="3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9"/>
      <c r="BB104" s="159"/>
      <c r="BC104" s="159"/>
      <c r="BD104" s="159"/>
      <c r="BE104" s="159"/>
      <c r="BF104" s="158"/>
      <c r="BG104" s="158"/>
      <c r="BH104" s="158"/>
      <c r="BI104" s="158"/>
      <c r="BJ104" s="158"/>
      <c r="BK104" s="158"/>
      <c r="BL104" s="158"/>
      <c r="BM104" s="158"/>
      <c r="BN104" s="158"/>
      <c r="BO104" s="158"/>
      <c r="BP104" s="158"/>
      <c r="BQ104" s="158"/>
      <c r="BR104" s="158"/>
      <c r="BS104" s="158"/>
      <c r="BT104" s="158"/>
      <c r="BU104" s="158"/>
    </row>
    <row r="105" spans="1:73" x14ac:dyDescent="0.15">
      <c r="A105" s="1"/>
      <c r="B105" s="20"/>
      <c r="C105" s="156">
        <f>Eksist!C105+Input!$D$48</f>
        <v>24</v>
      </c>
      <c r="D105" s="2"/>
      <c r="E105" s="161"/>
      <c r="F105" s="169">
        <f t="shared" si="3"/>
        <v>0.34</v>
      </c>
      <c r="G105" s="161">
        <f>VLOOKUP(C105,Eksist!$C$81:$G$111,5)</f>
        <v>0</v>
      </c>
      <c r="H105" s="161">
        <f t="shared" si="78"/>
        <v>0.17</v>
      </c>
      <c r="I105" s="161">
        <f t="shared" si="78"/>
        <v>0.17</v>
      </c>
      <c r="J105" s="161">
        <f t="shared" si="78"/>
        <v>0</v>
      </c>
      <c r="K105" s="161">
        <f t="shared" si="78"/>
        <v>0</v>
      </c>
      <c r="L105" s="161">
        <f t="shared" ref="L105:Z105" si="81">(L$111-L$101)/10+L104</f>
        <v>0</v>
      </c>
      <c r="M105" s="161">
        <f t="shared" si="81"/>
        <v>0</v>
      </c>
      <c r="N105" s="161">
        <f t="shared" si="81"/>
        <v>0</v>
      </c>
      <c r="O105" s="161">
        <f t="shared" si="81"/>
        <v>0</v>
      </c>
      <c r="P105" s="161">
        <f t="shared" si="81"/>
        <v>0</v>
      </c>
      <c r="Q105" s="161">
        <f t="shared" si="81"/>
        <v>0</v>
      </c>
      <c r="R105" s="161">
        <f t="shared" si="81"/>
        <v>0</v>
      </c>
      <c r="S105" s="161">
        <f t="shared" si="81"/>
        <v>0</v>
      </c>
      <c r="T105" s="161">
        <f t="shared" si="81"/>
        <v>0</v>
      </c>
      <c r="U105" s="161">
        <f t="shared" si="81"/>
        <v>0</v>
      </c>
      <c r="V105" s="161">
        <f t="shared" si="81"/>
        <v>0</v>
      </c>
      <c r="W105" s="161">
        <f t="shared" si="81"/>
        <v>0</v>
      </c>
      <c r="X105" s="161">
        <f t="shared" si="81"/>
        <v>0</v>
      </c>
      <c r="Y105" s="161">
        <f t="shared" si="81"/>
        <v>0</v>
      </c>
      <c r="Z105" s="161">
        <f t="shared" si="81"/>
        <v>0</v>
      </c>
      <c r="AA105" s="1"/>
      <c r="AB105" s="3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8"/>
      <c r="AV105" s="158"/>
      <c r="AW105" s="158"/>
      <c r="AX105" s="158"/>
      <c r="AY105" s="158"/>
      <c r="AZ105" s="158"/>
      <c r="BA105" s="159"/>
      <c r="BB105" s="159"/>
      <c r="BC105" s="159"/>
      <c r="BD105" s="159"/>
      <c r="BE105" s="159"/>
      <c r="BF105" s="158"/>
      <c r="BG105" s="158"/>
      <c r="BH105" s="158"/>
      <c r="BI105" s="158"/>
      <c r="BJ105" s="158"/>
      <c r="BK105" s="158"/>
      <c r="BL105" s="158"/>
      <c r="BM105" s="158"/>
      <c r="BN105" s="158"/>
      <c r="BO105" s="158"/>
      <c r="BP105" s="158"/>
      <c r="BQ105" s="158"/>
      <c r="BR105" s="158"/>
      <c r="BS105" s="158"/>
      <c r="BT105" s="158"/>
      <c r="BU105" s="158"/>
    </row>
    <row r="106" spans="1:73" x14ac:dyDescent="0.15">
      <c r="A106" s="1"/>
      <c r="B106" s="20"/>
      <c r="C106" s="156">
        <f>Eksist!C106+Input!$D$48</f>
        <v>25</v>
      </c>
      <c r="D106" s="2"/>
      <c r="E106" s="161"/>
      <c r="F106" s="169">
        <f t="shared" si="3"/>
        <v>0.35000000000000003</v>
      </c>
      <c r="G106" s="161">
        <f>VLOOKUP(C106,Eksist!$C$81:$G$111,5)</f>
        <v>0</v>
      </c>
      <c r="H106" s="161">
        <f t="shared" si="78"/>
        <v>0.17500000000000002</v>
      </c>
      <c r="I106" s="161">
        <f t="shared" si="78"/>
        <v>0.17500000000000002</v>
      </c>
      <c r="J106" s="161">
        <f t="shared" si="78"/>
        <v>0</v>
      </c>
      <c r="K106" s="161">
        <f t="shared" si="78"/>
        <v>0</v>
      </c>
      <c r="L106" s="161">
        <f t="shared" ref="L106:Z106" si="82">(L$111-L$101)/10+L105</f>
        <v>0</v>
      </c>
      <c r="M106" s="161">
        <f t="shared" si="82"/>
        <v>0</v>
      </c>
      <c r="N106" s="161">
        <f t="shared" si="82"/>
        <v>0</v>
      </c>
      <c r="O106" s="161">
        <f t="shared" si="82"/>
        <v>0</v>
      </c>
      <c r="P106" s="161">
        <f t="shared" si="82"/>
        <v>0</v>
      </c>
      <c r="Q106" s="161">
        <f t="shared" si="82"/>
        <v>0</v>
      </c>
      <c r="R106" s="161">
        <f t="shared" si="82"/>
        <v>0</v>
      </c>
      <c r="S106" s="161">
        <f t="shared" si="82"/>
        <v>0</v>
      </c>
      <c r="T106" s="161">
        <f t="shared" si="82"/>
        <v>0</v>
      </c>
      <c r="U106" s="161">
        <f t="shared" si="82"/>
        <v>0</v>
      </c>
      <c r="V106" s="161">
        <f t="shared" si="82"/>
        <v>0</v>
      </c>
      <c r="W106" s="161">
        <f t="shared" si="82"/>
        <v>0</v>
      </c>
      <c r="X106" s="161">
        <f t="shared" si="82"/>
        <v>0</v>
      </c>
      <c r="Y106" s="161">
        <f t="shared" si="82"/>
        <v>0</v>
      </c>
      <c r="Z106" s="161">
        <f t="shared" si="82"/>
        <v>0</v>
      </c>
      <c r="AA106" s="1"/>
      <c r="AB106" s="3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9"/>
      <c r="BB106" s="159"/>
      <c r="BC106" s="159"/>
      <c r="BD106" s="159"/>
      <c r="BE106" s="159"/>
      <c r="BF106" s="158"/>
      <c r="BG106" s="158"/>
      <c r="BH106" s="158"/>
      <c r="BI106" s="158"/>
      <c r="BJ106" s="158"/>
      <c r="BK106" s="158"/>
      <c r="BL106" s="158"/>
      <c r="BM106" s="158"/>
      <c r="BN106" s="158"/>
      <c r="BO106" s="158"/>
      <c r="BP106" s="158"/>
      <c r="BQ106" s="158"/>
      <c r="BR106" s="158"/>
      <c r="BS106" s="158"/>
      <c r="BT106" s="158"/>
      <c r="BU106" s="158"/>
    </row>
    <row r="107" spans="1:73" x14ac:dyDescent="0.15">
      <c r="A107" s="1"/>
      <c r="B107" s="20"/>
      <c r="C107" s="156">
        <f>Eksist!C107+Input!$D$48</f>
        <v>26</v>
      </c>
      <c r="D107" s="2"/>
      <c r="E107" s="161"/>
      <c r="F107" s="169">
        <f t="shared" si="3"/>
        <v>0.36000000000000004</v>
      </c>
      <c r="G107" s="161">
        <f>VLOOKUP(C107,Eksist!$C$81:$G$111,5)</f>
        <v>0</v>
      </c>
      <c r="H107" s="161">
        <f t="shared" si="78"/>
        <v>0.18000000000000002</v>
      </c>
      <c r="I107" s="161">
        <f t="shared" si="78"/>
        <v>0.18000000000000002</v>
      </c>
      <c r="J107" s="161">
        <f t="shared" si="78"/>
        <v>0</v>
      </c>
      <c r="K107" s="161">
        <f t="shared" si="78"/>
        <v>0</v>
      </c>
      <c r="L107" s="161">
        <f t="shared" ref="L107:Z107" si="83">(L$111-L$101)/10+L106</f>
        <v>0</v>
      </c>
      <c r="M107" s="161">
        <f t="shared" si="83"/>
        <v>0</v>
      </c>
      <c r="N107" s="161">
        <f t="shared" si="83"/>
        <v>0</v>
      </c>
      <c r="O107" s="161">
        <f t="shared" si="83"/>
        <v>0</v>
      </c>
      <c r="P107" s="161">
        <f t="shared" si="83"/>
        <v>0</v>
      </c>
      <c r="Q107" s="161">
        <f t="shared" si="83"/>
        <v>0</v>
      </c>
      <c r="R107" s="161">
        <f t="shared" si="83"/>
        <v>0</v>
      </c>
      <c r="S107" s="161">
        <f t="shared" si="83"/>
        <v>0</v>
      </c>
      <c r="T107" s="161">
        <f t="shared" si="83"/>
        <v>0</v>
      </c>
      <c r="U107" s="161">
        <f t="shared" si="83"/>
        <v>0</v>
      </c>
      <c r="V107" s="161">
        <f t="shared" si="83"/>
        <v>0</v>
      </c>
      <c r="W107" s="161">
        <f t="shared" si="83"/>
        <v>0</v>
      </c>
      <c r="X107" s="161">
        <f t="shared" si="83"/>
        <v>0</v>
      </c>
      <c r="Y107" s="161">
        <f t="shared" si="83"/>
        <v>0</v>
      </c>
      <c r="Z107" s="161">
        <f t="shared" si="83"/>
        <v>0</v>
      </c>
      <c r="AA107" s="1"/>
      <c r="AB107" s="3"/>
      <c r="AC107" s="158"/>
      <c r="AD107" s="158"/>
      <c r="AE107" s="158"/>
      <c r="AF107" s="158"/>
      <c r="AG107" s="158"/>
      <c r="AH107" s="158"/>
      <c r="AI107" s="158"/>
      <c r="AJ107" s="158"/>
      <c r="AK107" s="158"/>
      <c r="AL107" s="158"/>
      <c r="AM107" s="158"/>
      <c r="AN107" s="158"/>
      <c r="AO107" s="158"/>
      <c r="AP107" s="158"/>
      <c r="AQ107" s="158"/>
      <c r="AR107" s="158"/>
      <c r="AS107" s="158"/>
      <c r="AT107" s="158"/>
      <c r="AU107" s="158"/>
      <c r="AV107" s="158"/>
      <c r="AW107" s="158"/>
      <c r="AX107" s="158"/>
      <c r="AY107" s="158"/>
      <c r="AZ107" s="158"/>
      <c r="BA107" s="159"/>
      <c r="BB107" s="159"/>
      <c r="BC107" s="159"/>
      <c r="BD107" s="159"/>
      <c r="BE107" s="159"/>
      <c r="BF107" s="158"/>
      <c r="BG107" s="158"/>
      <c r="BH107" s="158"/>
      <c r="BI107" s="158"/>
      <c r="BJ107" s="158"/>
      <c r="BK107" s="158"/>
      <c r="BL107" s="158"/>
      <c r="BM107" s="158"/>
      <c r="BN107" s="158"/>
      <c r="BO107" s="158"/>
      <c r="BP107" s="158"/>
      <c r="BQ107" s="158"/>
      <c r="BR107" s="158"/>
      <c r="BS107" s="158"/>
      <c r="BT107" s="158"/>
      <c r="BU107" s="158"/>
    </row>
    <row r="108" spans="1:73" x14ac:dyDescent="0.15">
      <c r="A108" s="1"/>
      <c r="B108" s="20"/>
      <c r="C108" s="156">
        <f>Eksist!C108+Input!$D$48</f>
        <v>27</v>
      </c>
      <c r="D108" s="2"/>
      <c r="E108" s="161"/>
      <c r="F108" s="169">
        <f t="shared" si="3"/>
        <v>0.37000000000000005</v>
      </c>
      <c r="G108" s="161">
        <f>VLOOKUP(C108,Eksist!$C$81:$G$111,5)</f>
        <v>0</v>
      </c>
      <c r="H108" s="161">
        <f t="shared" si="78"/>
        <v>0.18500000000000003</v>
      </c>
      <c r="I108" s="161">
        <f t="shared" si="78"/>
        <v>0.18500000000000003</v>
      </c>
      <c r="J108" s="161">
        <f t="shared" si="78"/>
        <v>0</v>
      </c>
      <c r="K108" s="161">
        <f t="shared" si="78"/>
        <v>0</v>
      </c>
      <c r="L108" s="161">
        <f t="shared" ref="L108:Z108" si="84">(L$111-L$101)/10+L107</f>
        <v>0</v>
      </c>
      <c r="M108" s="161">
        <f t="shared" si="84"/>
        <v>0</v>
      </c>
      <c r="N108" s="161">
        <f t="shared" si="84"/>
        <v>0</v>
      </c>
      <c r="O108" s="161">
        <f t="shared" si="84"/>
        <v>0</v>
      </c>
      <c r="P108" s="161">
        <f t="shared" si="84"/>
        <v>0</v>
      </c>
      <c r="Q108" s="161">
        <f t="shared" si="84"/>
        <v>0</v>
      </c>
      <c r="R108" s="161">
        <f t="shared" si="84"/>
        <v>0</v>
      </c>
      <c r="S108" s="161">
        <f t="shared" si="84"/>
        <v>0</v>
      </c>
      <c r="T108" s="161">
        <f t="shared" si="84"/>
        <v>0</v>
      </c>
      <c r="U108" s="161">
        <f t="shared" si="84"/>
        <v>0</v>
      </c>
      <c r="V108" s="161">
        <f t="shared" si="84"/>
        <v>0</v>
      </c>
      <c r="W108" s="161">
        <f t="shared" si="84"/>
        <v>0</v>
      </c>
      <c r="X108" s="161">
        <f t="shared" si="84"/>
        <v>0</v>
      </c>
      <c r="Y108" s="161">
        <f t="shared" si="84"/>
        <v>0</v>
      </c>
      <c r="Z108" s="161">
        <f t="shared" si="84"/>
        <v>0</v>
      </c>
      <c r="AA108" s="1"/>
      <c r="AB108" s="3"/>
      <c r="AC108" s="158"/>
      <c r="AD108" s="158"/>
      <c r="AE108" s="158"/>
      <c r="AF108" s="158"/>
      <c r="AG108" s="158"/>
      <c r="AH108" s="158"/>
      <c r="AI108" s="158"/>
      <c r="AJ108" s="158"/>
      <c r="AK108" s="158"/>
      <c r="AL108" s="158"/>
      <c r="AM108" s="158"/>
      <c r="AN108" s="158"/>
      <c r="AO108" s="158"/>
      <c r="AP108" s="158"/>
      <c r="AQ108" s="158"/>
      <c r="AR108" s="158"/>
      <c r="AS108" s="158"/>
      <c r="AT108" s="158"/>
      <c r="AU108" s="158"/>
      <c r="AV108" s="158"/>
      <c r="AW108" s="158"/>
      <c r="AX108" s="158"/>
      <c r="AY108" s="158"/>
      <c r="AZ108" s="158"/>
      <c r="BA108" s="159"/>
      <c r="BB108" s="159"/>
      <c r="BC108" s="159"/>
      <c r="BD108" s="159"/>
      <c r="BE108" s="159"/>
      <c r="BF108" s="158"/>
      <c r="BG108" s="158"/>
      <c r="BH108" s="158"/>
      <c r="BI108" s="158"/>
      <c r="BJ108" s="158"/>
      <c r="BK108" s="158"/>
      <c r="BL108" s="158"/>
      <c r="BM108" s="158"/>
      <c r="BN108" s="158"/>
      <c r="BO108" s="158"/>
      <c r="BP108" s="158"/>
      <c r="BQ108" s="158"/>
      <c r="BR108" s="158"/>
      <c r="BS108" s="158"/>
      <c r="BT108" s="158"/>
      <c r="BU108" s="158"/>
    </row>
    <row r="109" spans="1:73" x14ac:dyDescent="0.15">
      <c r="A109" s="1"/>
      <c r="B109" s="20"/>
      <c r="C109" s="156">
        <f>Eksist!C109+Input!$D$48</f>
        <v>28</v>
      </c>
      <c r="D109" s="2"/>
      <c r="E109" s="161"/>
      <c r="F109" s="169">
        <f t="shared" si="3"/>
        <v>0.38000000000000006</v>
      </c>
      <c r="G109" s="161">
        <f>VLOOKUP(C109,Eksist!$C$81:$G$111,5)</f>
        <v>0</v>
      </c>
      <c r="H109" s="161">
        <f t="shared" si="78"/>
        <v>0.19000000000000003</v>
      </c>
      <c r="I109" s="161">
        <f t="shared" si="78"/>
        <v>0.19000000000000003</v>
      </c>
      <c r="J109" s="161">
        <f t="shared" si="78"/>
        <v>0</v>
      </c>
      <c r="K109" s="161">
        <f t="shared" si="78"/>
        <v>0</v>
      </c>
      <c r="L109" s="161">
        <f t="shared" ref="L109:Z109" si="85">(L$111-L$101)/10+L108</f>
        <v>0</v>
      </c>
      <c r="M109" s="161">
        <f t="shared" si="85"/>
        <v>0</v>
      </c>
      <c r="N109" s="161">
        <f t="shared" si="85"/>
        <v>0</v>
      </c>
      <c r="O109" s="161">
        <f t="shared" si="85"/>
        <v>0</v>
      </c>
      <c r="P109" s="161">
        <f t="shared" si="85"/>
        <v>0</v>
      </c>
      <c r="Q109" s="161">
        <f t="shared" si="85"/>
        <v>0</v>
      </c>
      <c r="R109" s="161">
        <f t="shared" si="85"/>
        <v>0</v>
      </c>
      <c r="S109" s="161">
        <f t="shared" si="85"/>
        <v>0</v>
      </c>
      <c r="T109" s="161">
        <f t="shared" si="85"/>
        <v>0</v>
      </c>
      <c r="U109" s="161">
        <f t="shared" si="85"/>
        <v>0</v>
      </c>
      <c r="V109" s="161">
        <f t="shared" si="85"/>
        <v>0</v>
      </c>
      <c r="W109" s="161">
        <f t="shared" si="85"/>
        <v>0</v>
      </c>
      <c r="X109" s="161">
        <f t="shared" si="85"/>
        <v>0</v>
      </c>
      <c r="Y109" s="161">
        <f t="shared" si="85"/>
        <v>0</v>
      </c>
      <c r="Z109" s="161">
        <f t="shared" si="85"/>
        <v>0</v>
      </c>
      <c r="AA109" s="1"/>
      <c r="AB109" s="3"/>
      <c r="AC109" s="158"/>
      <c r="AD109" s="158"/>
      <c r="AE109" s="158"/>
      <c r="AF109" s="158"/>
      <c r="AG109" s="158"/>
      <c r="AH109" s="158"/>
      <c r="AI109" s="158"/>
      <c r="AJ109" s="158"/>
      <c r="AK109" s="158"/>
      <c r="AL109" s="158"/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  <c r="AW109" s="158"/>
      <c r="AX109" s="158"/>
      <c r="AY109" s="158"/>
      <c r="AZ109" s="158"/>
      <c r="BA109" s="159"/>
      <c r="BB109" s="159"/>
      <c r="BC109" s="159"/>
      <c r="BD109" s="159"/>
      <c r="BE109" s="159"/>
      <c r="BF109" s="158"/>
      <c r="BG109" s="158"/>
      <c r="BH109" s="158"/>
      <c r="BI109" s="158"/>
      <c r="BJ109" s="158"/>
      <c r="BK109" s="158"/>
      <c r="BL109" s="158"/>
      <c r="BM109" s="158"/>
      <c r="BN109" s="158"/>
      <c r="BO109" s="158"/>
      <c r="BP109" s="158"/>
      <c r="BQ109" s="158"/>
      <c r="BR109" s="158"/>
      <c r="BS109" s="158"/>
      <c r="BT109" s="158"/>
      <c r="BU109" s="158"/>
    </row>
    <row r="110" spans="1:73" x14ac:dyDescent="0.15">
      <c r="A110" s="1"/>
      <c r="B110" s="20"/>
      <c r="C110" s="156">
        <f>Eksist!C110+Input!$D$48</f>
        <v>29</v>
      </c>
      <c r="D110" s="2"/>
      <c r="E110" s="161"/>
      <c r="F110" s="169">
        <f t="shared" si="3"/>
        <v>0.39000000000000007</v>
      </c>
      <c r="G110" s="161">
        <f>VLOOKUP(C110,Eksist!$C$81:$G$111,5)</f>
        <v>0</v>
      </c>
      <c r="H110" s="161">
        <f t="shared" si="78"/>
        <v>0.19500000000000003</v>
      </c>
      <c r="I110" s="161">
        <f t="shared" si="78"/>
        <v>0.19500000000000003</v>
      </c>
      <c r="J110" s="161">
        <f t="shared" si="78"/>
        <v>0</v>
      </c>
      <c r="K110" s="161">
        <f t="shared" si="78"/>
        <v>0</v>
      </c>
      <c r="L110" s="161">
        <f t="shared" ref="L110:Z110" si="86">(L$111-L$101)/10+L109</f>
        <v>0</v>
      </c>
      <c r="M110" s="161">
        <f t="shared" si="86"/>
        <v>0</v>
      </c>
      <c r="N110" s="161">
        <f t="shared" si="86"/>
        <v>0</v>
      </c>
      <c r="O110" s="161">
        <f t="shared" si="86"/>
        <v>0</v>
      </c>
      <c r="P110" s="161">
        <f t="shared" si="86"/>
        <v>0</v>
      </c>
      <c r="Q110" s="161">
        <f t="shared" si="86"/>
        <v>0</v>
      </c>
      <c r="R110" s="161">
        <f t="shared" si="86"/>
        <v>0</v>
      </c>
      <c r="S110" s="161">
        <f t="shared" si="86"/>
        <v>0</v>
      </c>
      <c r="T110" s="161">
        <f t="shared" si="86"/>
        <v>0</v>
      </c>
      <c r="U110" s="161">
        <f t="shared" si="86"/>
        <v>0</v>
      </c>
      <c r="V110" s="161">
        <f t="shared" si="86"/>
        <v>0</v>
      </c>
      <c r="W110" s="161">
        <f t="shared" si="86"/>
        <v>0</v>
      </c>
      <c r="X110" s="161">
        <f t="shared" si="86"/>
        <v>0</v>
      </c>
      <c r="Y110" s="161">
        <f t="shared" si="86"/>
        <v>0</v>
      </c>
      <c r="Z110" s="161">
        <f t="shared" si="86"/>
        <v>0</v>
      </c>
      <c r="AA110" s="1"/>
      <c r="AB110" s="3"/>
      <c r="AC110" s="158"/>
      <c r="AD110" s="158"/>
      <c r="AE110" s="158"/>
      <c r="AF110" s="158"/>
      <c r="AG110" s="158"/>
      <c r="AH110" s="158"/>
      <c r="AI110" s="158"/>
      <c r="AJ110" s="158"/>
      <c r="AK110" s="158"/>
      <c r="AL110" s="158"/>
      <c r="AM110" s="158"/>
      <c r="AN110" s="158"/>
      <c r="AO110" s="158"/>
      <c r="AP110" s="158"/>
      <c r="AQ110" s="158"/>
      <c r="AR110" s="158"/>
      <c r="AS110" s="158"/>
      <c r="AT110" s="158"/>
      <c r="AU110" s="158"/>
      <c r="AV110" s="158"/>
      <c r="AW110" s="158"/>
      <c r="AX110" s="158"/>
      <c r="AY110" s="158"/>
      <c r="AZ110" s="158"/>
      <c r="BA110" s="159"/>
      <c r="BB110" s="159"/>
      <c r="BC110" s="159"/>
      <c r="BD110" s="159"/>
      <c r="BE110" s="159"/>
      <c r="BF110" s="158"/>
      <c r="BG110" s="158"/>
      <c r="BH110" s="158"/>
      <c r="BI110" s="158"/>
      <c r="BJ110" s="158"/>
      <c r="BK110" s="158"/>
      <c r="BL110" s="158"/>
      <c r="BM110" s="158"/>
      <c r="BN110" s="158"/>
      <c r="BO110" s="158"/>
      <c r="BP110" s="158"/>
      <c r="BQ110" s="158"/>
      <c r="BR110" s="158"/>
      <c r="BS110" s="158"/>
      <c r="BT110" s="158"/>
      <c r="BU110" s="158"/>
    </row>
    <row r="111" spans="1:73" x14ac:dyDescent="0.15">
      <c r="A111" s="1"/>
      <c r="B111" s="20" t="s">
        <v>189</v>
      </c>
      <c r="C111" s="156">
        <f>Eksist!C111+Input!$D$48</f>
        <v>30</v>
      </c>
      <c r="D111" s="2"/>
      <c r="E111" s="161"/>
      <c r="F111" s="169">
        <f t="shared" si="3"/>
        <v>0.4</v>
      </c>
      <c r="G111" s="161">
        <f>VLOOKUP(C111,Eksist!$C$81:$G$111,5)</f>
        <v>0</v>
      </c>
      <c r="H111" s="161">
        <f>Input!$G$63*Input!E$26/1000</f>
        <v>0.2</v>
      </c>
      <c r="I111" s="161">
        <f>Input!$G$63*Input!F$26/1000</f>
        <v>0.2</v>
      </c>
      <c r="J111" s="161">
        <f>Input!$G$63*Input!G$26/1000</f>
        <v>0</v>
      </c>
      <c r="K111" s="161">
        <f>Input!$G$63*Input!H$26/1000</f>
        <v>0</v>
      </c>
      <c r="L111" s="161">
        <f>Input!$G$63*Input!I$26/1000</f>
        <v>0</v>
      </c>
      <c r="M111" s="161">
        <f>Input!$G$63*Input!J$26/1000</f>
        <v>0</v>
      </c>
      <c r="N111" s="161">
        <f>Input!$G$63*Input!K$26/1000</f>
        <v>0</v>
      </c>
      <c r="O111" s="161">
        <f>Input!$G$63*Input!L$26/1000</f>
        <v>0</v>
      </c>
      <c r="P111" s="161">
        <f>Input!$G$63*Input!M$26/1000</f>
        <v>0</v>
      </c>
      <c r="Q111" s="161">
        <f>Input!$G$63*Input!N$26/1000</f>
        <v>0</v>
      </c>
      <c r="R111" s="161">
        <f>Input!$G$63*Input!O$26/1000</f>
        <v>0</v>
      </c>
      <c r="S111" s="161">
        <f>Input!$G$63*Input!P$26/1000</f>
        <v>0</v>
      </c>
      <c r="T111" s="161">
        <f>Input!$G$63*Input!Q$26/1000</f>
        <v>0</v>
      </c>
      <c r="U111" s="161">
        <f>Input!$G$63*Input!R$26/1000</f>
        <v>0</v>
      </c>
      <c r="V111" s="161">
        <f>Input!$G$63*Input!S$26/1000</f>
        <v>0</v>
      </c>
      <c r="W111" s="161">
        <f>Input!$G$63*Input!T$26/1000</f>
        <v>0</v>
      </c>
      <c r="X111" s="161">
        <f>Input!$G$63*Input!U$26/1000</f>
        <v>0</v>
      </c>
      <c r="Y111" s="161">
        <f>Input!$G$63*Input!V$26/1000</f>
        <v>0</v>
      </c>
      <c r="Z111" s="161">
        <f>Input!$G$63*Input!W$26/1000</f>
        <v>0</v>
      </c>
      <c r="AA111" s="1"/>
      <c r="AB111" s="3"/>
      <c r="AC111" s="158"/>
      <c r="AD111" s="158"/>
      <c r="AE111" s="158"/>
      <c r="AF111" s="158"/>
      <c r="AG111" s="158"/>
      <c r="AH111" s="158"/>
      <c r="AI111" s="158"/>
      <c r="AJ111" s="158"/>
      <c r="AK111" s="158"/>
      <c r="AL111" s="158"/>
      <c r="AM111" s="158"/>
      <c r="AN111" s="158"/>
      <c r="AO111" s="158"/>
      <c r="AP111" s="158"/>
      <c r="AQ111" s="158"/>
      <c r="AR111" s="158"/>
      <c r="AS111" s="158"/>
      <c r="AT111" s="158"/>
      <c r="AU111" s="158"/>
      <c r="AV111" s="158"/>
      <c r="AW111" s="158"/>
      <c r="AX111" s="158"/>
      <c r="AY111" s="158"/>
      <c r="AZ111" s="158"/>
      <c r="BA111" s="159"/>
      <c r="BB111" s="159"/>
      <c r="BC111" s="159"/>
      <c r="BD111" s="159"/>
      <c r="BE111" s="159"/>
      <c r="BF111" s="158"/>
      <c r="BG111" s="158"/>
      <c r="BH111" s="158"/>
      <c r="BI111" s="158"/>
      <c r="BJ111" s="158"/>
      <c r="BK111" s="158"/>
      <c r="BL111" s="158"/>
      <c r="BM111" s="158"/>
      <c r="BN111" s="158"/>
      <c r="BO111" s="158"/>
      <c r="BP111" s="158"/>
      <c r="BQ111" s="158"/>
      <c r="BR111" s="158"/>
      <c r="BS111" s="158"/>
      <c r="BT111" s="158"/>
      <c r="BU111" s="158"/>
    </row>
    <row r="112" spans="1:73" x14ac:dyDescent="0.15">
      <c r="A112" s="1"/>
      <c r="B112" s="20"/>
      <c r="C112" s="2"/>
      <c r="D112" s="2"/>
      <c r="E112" s="2"/>
      <c r="F112" s="1"/>
      <c r="G112" s="1"/>
      <c r="H112" s="2"/>
      <c r="I112" s="2"/>
      <c r="J112" s="2"/>
      <c r="K112" s="2"/>
      <c r="L112" s="2"/>
      <c r="M112" s="2"/>
      <c r="N112" s="2"/>
      <c r="O112" s="2"/>
      <c r="P112" s="135"/>
      <c r="Q112" s="2"/>
      <c r="R112" s="2"/>
      <c r="S112" s="2"/>
      <c r="T112" s="2"/>
      <c r="U112" s="2"/>
      <c r="V112" s="2"/>
      <c r="W112" s="1"/>
      <c r="X112" s="1"/>
      <c r="Y112" s="1"/>
      <c r="Z112" s="3"/>
      <c r="AA112" s="1"/>
      <c r="AB112" s="3"/>
      <c r="AC112" s="158"/>
      <c r="AD112" s="158"/>
      <c r="AE112" s="158"/>
      <c r="AF112" s="158"/>
      <c r="AG112" s="158"/>
      <c r="AH112" s="158"/>
      <c r="AI112" s="158"/>
      <c r="AJ112" s="158"/>
      <c r="AK112" s="158"/>
      <c r="AL112" s="158"/>
      <c r="AM112" s="158"/>
      <c r="AN112" s="158"/>
      <c r="AO112" s="158"/>
      <c r="AP112" s="158"/>
      <c r="AQ112" s="158"/>
      <c r="AR112" s="158"/>
      <c r="AS112" s="158"/>
      <c r="AT112" s="158"/>
      <c r="AU112" s="158"/>
      <c r="AV112" s="158"/>
      <c r="AW112" s="158"/>
      <c r="AX112" s="158"/>
      <c r="AY112" s="158"/>
      <c r="AZ112" s="158"/>
      <c r="BA112" s="159"/>
      <c r="BB112" s="159"/>
      <c r="BC112" s="159"/>
      <c r="BD112" s="159"/>
      <c r="BE112" s="159"/>
      <c r="BF112" s="158"/>
      <c r="BG112" s="158"/>
      <c r="BH112" s="158"/>
      <c r="BI112" s="158"/>
      <c r="BJ112" s="158"/>
      <c r="BK112" s="158"/>
      <c r="BL112" s="158"/>
      <c r="BM112" s="158"/>
      <c r="BN112" s="158"/>
      <c r="BO112" s="158"/>
      <c r="BP112" s="158"/>
      <c r="BQ112" s="158"/>
      <c r="BR112" s="158"/>
      <c r="BS112" s="158"/>
      <c r="BT112" s="158"/>
      <c r="BU112" s="158"/>
    </row>
    <row r="113" spans="1:73" x14ac:dyDescent="0.15">
      <c r="A113" s="1"/>
      <c r="B113" s="1" t="s">
        <v>212</v>
      </c>
      <c r="C113" s="2"/>
      <c r="D113" s="2"/>
      <c r="E113" s="179" t="s">
        <v>206</v>
      </c>
      <c r="F113" s="2" t="s">
        <v>11</v>
      </c>
      <c r="G113" s="2"/>
      <c r="H113" s="2"/>
      <c r="I113" s="2"/>
      <c r="J113" s="2"/>
      <c r="K113" s="2"/>
      <c r="L113" s="2"/>
      <c r="M113" s="2"/>
      <c r="N113" s="2"/>
      <c r="O113" s="2"/>
      <c r="P113" s="135"/>
      <c r="Q113" s="2"/>
      <c r="R113" s="2"/>
      <c r="S113" s="2"/>
      <c r="T113" s="2"/>
      <c r="U113" s="2"/>
      <c r="V113" s="2"/>
      <c r="W113" s="1"/>
      <c r="X113" s="1"/>
      <c r="Y113" s="1"/>
      <c r="Z113" s="3"/>
      <c r="AA113" s="1"/>
      <c r="AB113" s="3"/>
      <c r="AC113" s="158"/>
      <c r="AD113" s="158"/>
      <c r="AE113" s="158"/>
      <c r="AF113" s="158"/>
      <c r="AG113" s="158"/>
      <c r="AH113" s="158"/>
      <c r="AI113" s="158"/>
      <c r="AJ113" s="158"/>
      <c r="AK113" s="158"/>
      <c r="AL113" s="158"/>
      <c r="AM113" s="158"/>
      <c r="AN113" s="158"/>
      <c r="AO113" s="158"/>
      <c r="AP113" s="158"/>
      <c r="AQ113" s="158"/>
      <c r="AR113" s="158"/>
      <c r="AS113" s="158"/>
      <c r="AT113" s="158"/>
      <c r="AU113" s="158"/>
      <c r="AV113" s="158"/>
      <c r="AW113" s="158"/>
      <c r="AX113" s="158"/>
      <c r="AY113" s="158"/>
      <c r="AZ113" s="158"/>
      <c r="BA113" s="159"/>
      <c r="BB113" s="159"/>
      <c r="BC113" s="159"/>
      <c r="BD113" s="159"/>
      <c r="BE113" s="159"/>
      <c r="BF113" s="158"/>
      <c r="BG113" s="158"/>
      <c r="BH113" s="158"/>
      <c r="BI113" s="158"/>
      <c r="BJ113" s="158"/>
      <c r="BK113" s="158"/>
      <c r="BL113" s="158"/>
      <c r="BM113" s="158"/>
      <c r="BN113" s="158"/>
      <c r="BO113" s="158"/>
      <c r="BP113" s="158"/>
      <c r="BQ113" s="158"/>
      <c r="BR113" s="158"/>
      <c r="BS113" s="158"/>
      <c r="BT113" s="158"/>
      <c r="BU113" s="158"/>
    </row>
    <row r="114" spans="1:73" x14ac:dyDescent="0.15">
      <c r="A114" s="1"/>
      <c r="B114" s="20" t="s">
        <v>187</v>
      </c>
      <c r="C114" s="156">
        <f>Eksist!C114+Input!$D$48</f>
        <v>0</v>
      </c>
      <c r="D114" s="2" t="s">
        <v>99</v>
      </c>
      <c r="E114" s="188">
        <f>VLOOKUP(C114,Eksist!$C$114:$E$144,3)</f>
        <v>1</v>
      </c>
      <c r="F114" s="156">
        <f>SUM(G114:Z114)</f>
        <v>3</v>
      </c>
      <c r="G114" s="154">
        <f>G81*Input!D$30/1000*$E114</f>
        <v>0</v>
      </c>
      <c r="H114" s="154">
        <f>H81*Input!E$30/1000*$E114</f>
        <v>1.3</v>
      </c>
      <c r="I114" s="154">
        <f>I81*Input!F$30/1000*$E114</f>
        <v>1.7</v>
      </c>
      <c r="J114" s="154">
        <f>J81*Input!G$30/1000*$E114</f>
        <v>0</v>
      </c>
      <c r="K114" s="154">
        <f>K81*Input!H$30/1000*$E114</f>
        <v>0</v>
      </c>
      <c r="L114" s="154">
        <f>L81*Input!I$30/1000*$E114</f>
        <v>0</v>
      </c>
      <c r="M114" s="154">
        <f>M81*Input!J$30/1000*$E114</f>
        <v>0</v>
      </c>
      <c r="N114" s="154">
        <f>N81*Input!K$30/1000*$E114</f>
        <v>0</v>
      </c>
      <c r="O114" s="154">
        <f>O81*Input!L$30/1000*$E114</f>
        <v>0</v>
      </c>
      <c r="P114" s="154">
        <f>P81*Input!M$30/1000*$E114</f>
        <v>0</v>
      </c>
      <c r="Q114" s="154">
        <f>Q81*Input!N$30/1000*$E114</f>
        <v>0</v>
      </c>
      <c r="R114" s="154">
        <f>R81*Input!O$30/1000*$E114</f>
        <v>0</v>
      </c>
      <c r="S114" s="154">
        <f>S81*Input!P$30/1000*$E114</f>
        <v>0</v>
      </c>
      <c r="T114" s="154">
        <f>T81*Input!Q$30/1000*$E114</f>
        <v>0</v>
      </c>
      <c r="U114" s="154">
        <f>U81*Input!R$30/1000*$E114</f>
        <v>0</v>
      </c>
      <c r="V114" s="154">
        <f>V81*Input!S$30/1000*$E114</f>
        <v>0</v>
      </c>
      <c r="W114" s="154">
        <f>W81*Input!T$30/1000*$E114</f>
        <v>0</v>
      </c>
      <c r="X114" s="154">
        <f>X81*Input!U$30/1000*$E114</f>
        <v>0</v>
      </c>
      <c r="Y114" s="154">
        <f>Y81*Input!V$30/1000*$E114</f>
        <v>0</v>
      </c>
      <c r="Z114" s="154">
        <f>Z81*Input!W$30/1000*$E114</f>
        <v>0</v>
      </c>
      <c r="AA114" s="1"/>
      <c r="AB114" s="3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9"/>
      <c r="BB114" s="159"/>
      <c r="BC114" s="159"/>
      <c r="BD114" s="159"/>
      <c r="BE114" s="159"/>
      <c r="BF114" s="158"/>
      <c r="BG114" s="158"/>
      <c r="BH114" s="158"/>
      <c r="BI114" s="158"/>
      <c r="BJ114" s="158"/>
      <c r="BK114" s="158"/>
      <c r="BL114" s="158"/>
      <c r="BM114" s="158"/>
      <c r="BN114" s="158"/>
      <c r="BO114" s="158"/>
      <c r="BP114" s="158"/>
      <c r="BQ114" s="158"/>
      <c r="BR114" s="158"/>
      <c r="BS114" s="158"/>
      <c r="BT114" s="158"/>
      <c r="BU114" s="158"/>
    </row>
    <row r="115" spans="1:73" x14ac:dyDescent="0.15">
      <c r="A115" s="1"/>
      <c r="B115" s="20"/>
      <c r="C115" s="156">
        <f>Eksist!C115+Input!$D$48</f>
        <v>1</v>
      </c>
      <c r="D115" s="2" t="s">
        <v>99</v>
      </c>
      <c r="E115" s="188">
        <f>VLOOKUP(C115,Eksist!$C$114:$E$144,3)</f>
        <v>1.0049999999999999</v>
      </c>
      <c r="F115" s="156">
        <f t="shared" ref="F115:F144" si="87">SUM(G115:Z115)</f>
        <v>3.0752999999999999</v>
      </c>
      <c r="G115" s="154">
        <f>G82*Input!D$30/1000*$E115</f>
        <v>0</v>
      </c>
      <c r="H115" s="154">
        <f>H82*Input!E$30/1000*$E115</f>
        <v>1.33263</v>
      </c>
      <c r="I115" s="154">
        <f>I82*Input!F$30/1000*$E115</f>
        <v>1.7426699999999999</v>
      </c>
      <c r="J115" s="154">
        <f>J82*Input!G$30/1000*$E115</f>
        <v>0</v>
      </c>
      <c r="K115" s="154">
        <f>K82*Input!H$30/1000*$E115</f>
        <v>0</v>
      </c>
      <c r="L115" s="154">
        <f>L82*Input!I$30/1000*$E115</f>
        <v>0</v>
      </c>
      <c r="M115" s="154">
        <f>M82*Input!J$30/1000*$E115</f>
        <v>0</v>
      </c>
      <c r="N115" s="154">
        <f>N82*Input!K$30/1000*$E115</f>
        <v>0</v>
      </c>
      <c r="O115" s="154">
        <f>O82*Input!L$30/1000*$E115</f>
        <v>0</v>
      </c>
      <c r="P115" s="154">
        <f>P82*Input!M$30/1000*$E115</f>
        <v>0</v>
      </c>
      <c r="Q115" s="154">
        <f>Q82*Input!N$30/1000*$E115</f>
        <v>0</v>
      </c>
      <c r="R115" s="154">
        <f>R82*Input!O$30/1000*$E115</f>
        <v>0</v>
      </c>
      <c r="S115" s="154">
        <f>S82*Input!P$30/1000*$E115</f>
        <v>0</v>
      </c>
      <c r="T115" s="154">
        <f>T82*Input!Q$30/1000*$E115</f>
        <v>0</v>
      </c>
      <c r="U115" s="154">
        <f>U82*Input!R$30/1000*$E115</f>
        <v>0</v>
      </c>
      <c r="V115" s="154">
        <f>V82*Input!S$30/1000*$E115</f>
        <v>0</v>
      </c>
      <c r="W115" s="154">
        <f>W82*Input!T$30/1000*$E115</f>
        <v>0</v>
      </c>
      <c r="X115" s="154">
        <f>X82*Input!U$30/1000*$E115</f>
        <v>0</v>
      </c>
      <c r="Y115" s="154">
        <f>Y82*Input!V$30/1000*$E115</f>
        <v>0</v>
      </c>
      <c r="Z115" s="154">
        <f>Z82*Input!W$30/1000*$E115</f>
        <v>0</v>
      </c>
      <c r="AA115" s="1"/>
      <c r="AB115" s="3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9"/>
      <c r="BB115" s="159"/>
      <c r="BC115" s="159"/>
      <c r="BD115" s="159"/>
      <c r="BE115" s="159"/>
      <c r="BF115" s="158"/>
      <c r="BG115" s="158"/>
      <c r="BH115" s="158"/>
      <c r="BI115" s="158"/>
      <c r="BJ115" s="158"/>
      <c r="BK115" s="158"/>
      <c r="BL115" s="158"/>
      <c r="BM115" s="158"/>
      <c r="BN115" s="158"/>
      <c r="BO115" s="158"/>
      <c r="BP115" s="158"/>
      <c r="BQ115" s="158"/>
      <c r="BR115" s="158"/>
      <c r="BS115" s="158"/>
      <c r="BT115" s="158"/>
      <c r="BU115" s="158"/>
    </row>
    <row r="116" spans="1:73" x14ac:dyDescent="0.15">
      <c r="A116" s="1"/>
      <c r="B116" s="20"/>
      <c r="C116" s="156">
        <f>Eksist!C116+Input!$D$48</f>
        <v>2</v>
      </c>
      <c r="D116" s="2" t="s">
        <v>99</v>
      </c>
      <c r="E116" s="188">
        <f>VLOOKUP(C116,Eksist!$C$114:$E$144,3)</f>
        <v>1.0099999999999998</v>
      </c>
      <c r="F116" s="156">
        <f t="shared" si="87"/>
        <v>3.1512000000000002</v>
      </c>
      <c r="G116" s="154">
        <f>G83*Input!D$30/1000*$E116</f>
        <v>0</v>
      </c>
      <c r="H116" s="154">
        <f>H83*Input!E$30/1000*$E116</f>
        <v>1.3655200000000001</v>
      </c>
      <c r="I116" s="154">
        <f>I83*Input!F$30/1000*$E116</f>
        <v>1.7856799999999999</v>
      </c>
      <c r="J116" s="154">
        <f>J83*Input!G$30/1000*$E116</f>
        <v>0</v>
      </c>
      <c r="K116" s="154">
        <f>K83*Input!H$30/1000*$E116</f>
        <v>0</v>
      </c>
      <c r="L116" s="154">
        <f>L83*Input!I$30/1000*$E116</f>
        <v>0</v>
      </c>
      <c r="M116" s="154">
        <f>M83*Input!J$30/1000*$E116</f>
        <v>0</v>
      </c>
      <c r="N116" s="154">
        <f>N83*Input!K$30/1000*$E116</f>
        <v>0</v>
      </c>
      <c r="O116" s="154">
        <f>O83*Input!L$30/1000*$E116</f>
        <v>0</v>
      </c>
      <c r="P116" s="154">
        <f>P83*Input!M$30/1000*$E116</f>
        <v>0</v>
      </c>
      <c r="Q116" s="154">
        <f>Q83*Input!N$30/1000*$E116</f>
        <v>0</v>
      </c>
      <c r="R116" s="154">
        <f>R83*Input!O$30/1000*$E116</f>
        <v>0</v>
      </c>
      <c r="S116" s="154">
        <f>S83*Input!P$30/1000*$E116</f>
        <v>0</v>
      </c>
      <c r="T116" s="154">
        <f>T83*Input!Q$30/1000*$E116</f>
        <v>0</v>
      </c>
      <c r="U116" s="154">
        <f>U83*Input!R$30/1000*$E116</f>
        <v>0</v>
      </c>
      <c r="V116" s="154">
        <f>V83*Input!S$30/1000*$E116</f>
        <v>0</v>
      </c>
      <c r="W116" s="154">
        <f>W83*Input!T$30/1000*$E116</f>
        <v>0</v>
      </c>
      <c r="X116" s="154">
        <f>X83*Input!U$30/1000*$E116</f>
        <v>0</v>
      </c>
      <c r="Y116" s="154">
        <f>Y83*Input!V$30/1000*$E116</f>
        <v>0</v>
      </c>
      <c r="Z116" s="154">
        <f>Z83*Input!W$30/1000*$E116</f>
        <v>0</v>
      </c>
      <c r="AA116" s="1"/>
      <c r="AB116" s="3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9"/>
      <c r="BB116" s="159"/>
      <c r="BC116" s="159"/>
      <c r="BD116" s="159"/>
      <c r="BE116" s="159"/>
      <c r="BF116" s="158"/>
      <c r="BG116" s="158"/>
      <c r="BH116" s="158"/>
      <c r="BI116" s="158"/>
      <c r="BJ116" s="158"/>
      <c r="BK116" s="158"/>
      <c r="BL116" s="158"/>
      <c r="BM116" s="158"/>
      <c r="BN116" s="158"/>
      <c r="BO116" s="158"/>
      <c r="BP116" s="158"/>
      <c r="BQ116" s="158"/>
      <c r="BR116" s="158"/>
      <c r="BS116" s="158"/>
      <c r="BT116" s="158"/>
      <c r="BU116" s="158"/>
    </row>
    <row r="117" spans="1:73" x14ac:dyDescent="0.15">
      <c r="A117" s="1"/>
      <c r="B117" s="20"/>
      <c r="C117" s="156">
        <f>Eksist!C117+Input!$D$48</f>
        <v>3</v>
      </c>
      <c r="D117" s="2" t="s">
        <v>99</v>
      </c>
      <c r="E117" s="188">
        <f>VLOOKUP(C117,Eksist!$C$114:$E$144,3)</f>
        <v>1.0149999999999997</v>
      </c>
      <c r="F117" s="156">
        <f t="shared" si="87"/>
        <v>3.2276999999999996</v>
      </c>
      <c r="G117" s="154">
        <f>G84*Input!D$30/1000*$E117</f>
        <v>0</v>
      </c>
      <c r="H117" s="154">
        <f>H84*Input!E$30/1000*$E117</f>
        <v>1.3986699999999999</v>
      </c>
      <c r="I117" s="154">
        <f>I84*Input!F$30/1000*$E117</f>
        <v>1.8290299999999997</v>
      </c>
      <c r="J117" s="154">
        <f>J84*Input!G$30/1000*$E117</f>
        <v>0</v>
      </c>
      <c r="K117" s="154">
        <f>K84*Input!H$30/1000*$E117</f>
        <v>0</v>
      </c>
      <c r="L117" s="154">
        <f>L84*Input!I$30/1000*$E117</f>
        <v>0</v>
      </c>
      <c r="M117" s="154">
        <f>M84*Input!J$30/1000*$E117</f>
        <v>0</v>
      </c>
      <c r="N117" s="154">
        <f>N84*Input!K$30/1000*$E117</f>
        <v>0</v>
      </c>
      <c r="O117" s="154">
        <f>O84*Input!L$30/1000*$E117</f>
        <v>0</v>
      </c>
      <c r="P117" s="154">
        <f>P84*Input!M$30/1000*$E117</f>
        <v>0</v>
      </c>
      <c r="Q117" s="154">
        <f>Q84*Input!N$30/1000*$E117</f>
        <v>0</v>
      </c>
      <c r="R117" s="154">
        <f>R84*Input!O$30/1000*$E117</f>
        <v>0</v>
      </c>
      <c r="S117" s="154">
        <f>S84*Input!P$30/1000*$E117</f>
        <v>0</v>
      </c>
      <c r="T117" s="154">
        <f>T84*Input!Q$30/1000*$E117</f>
        <v>0</v>
      </c>
      <c r="U117" s="154">
        <f>U84*Input!R$30/1000*$E117</f>
        <v>0</v>
      </c>
      <c r="V117" s="154">
        <f>V84*Input!S$30/1000*$E117</f>
        <v>0</v>
      </c>
      <c r="W117" s="154">
        <f>W84*Input!T$30/1000*$E117</f>
        <v>0</v>
      </c>
      <c r="X117" s="154">
        <f>X84*Input!U$30/1000*$E117</f>
        <v>0</v>
      </c>
      <c r="Y117" s="154">
        <f>Y84*Input!V$30/1000*$E117</f>
        <v>0</v>
      </c>
      <c r="Z117" s="154">
        <f>Z84*Input!W$30/1000*$E117</f>
        <v>0</v>
      </c>
      <c r="AA117" s="1"/>
      <c r="AB117" s="3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9"/>
      <c r="BB117" s="159"/>
      <c r="BC117" s="159"/>
      <c r="BD117" s="159"/>
      <c r="BE117" s="159"/>
      <c r="BF117" s="158"/>
      <c r="BG117" s="158"/>
      <c r="BH117" s="158"/>
      <c r="BI117" s="158"/>
      <c r="BJ117" s="158"/>
      <c r="BK117" s="158"/>
      <c r="BL117" s="158"/>
      <c r="BM117" s="158"/>
      <c r="BN117" s="158"/>
      <c r="BO117" s="158"/>
      <c r="BP117" s="158"/>
      <c r="BQ117" s="158"/>
      <c r="BR117" s="158"/>
      <c r="BS117" s="158"/>
      <c r="BT117" s="158"/>
      <c r="BU117" s="158"/>
    </row>
    <row r="118" spans="1:73" x14ac:dyDescent="0.15">
      <c r="A118" s="1"/>
      <c r="B118" s="20"/>
      <c r="C118" s="156">
        <f>Eksist!C118+Input!$D$48</f>
        <v>4</v>
      </c>
      <c r="D118" s="2" t="s">
        <v>99</v>
      </c>
      <c r="E118" s="188">
        <f>VLOOKUP(C118,Eksist!$C$114:$E$144,3)</f>
        <v>1.0199999999999996</v>
      </c>
      <c r="F118" s="156">
        <f t="shared" si="87"/>
        <v>3.3047999999999993</v>
      </c>
      <c r="G118" s="154">
        <f>G85*Input!D$30/1000*$E118</f>
        <v>0</v>
      </c>
      <c r="H118" s="154">
        <f>H85*Input!E$30/1000*$E118</f>
        <v>1.4320799999999996</v>
      </c>
      <c r="I118" s="154">
        <f>I85*Input!F$30/1000*$E118</f>
        <v>1.8727199999999995</v>
      </c>
      <c r="J118" s="154">
        <f>J85*Input!G$30/1000*$E118</f>
        <v>0</v>
      </c>
      <c r="K118" s="154">
        <f>K85*Input!H$30/1000*$E118</f>
        <v>0</v>
      </c>
      <c r="L118" s="154">
        <f>L85*Input!I$30/1000*$E118</f>
        <v>0</v>
      </c>
      <c r="M118" s="154">
        <f>M85*Input!J$30/1000*$E118</f>
        <v>0</v>
      </c>
      <c r="N118" s="154">
        <f>N85*Input!K$30/1000*$E118</f>
        <v>0</v>
      </c>
      <c r="O118" s="154">
        <f>O85*Input!L$30/1000*$E118</f>
        <v>0</v>
      </c>
      <c r="P118" s="154">
        <f>P85*Input!M$30/1000*$E118</f>
        <v>0</v>
      </c>
      <c r="Q118" s="154">
        <f>Q85*Input!N$30/1000*$E118</f>
        <v>0</v>
      </c>
      <c r="R118" s="154">
        <f>R85*Input!O$30/1000*$E118</f>
        <v>0</v>
      </c>
      <c r="S118" s="154">
        <f>S85*Input!P$30/1000*$E118</f>
        <v>0</v>
      </c>
      <c r="T118" s="154">
        <f>T85*Input!Q$30/1000*$E118</f>
        <v>0</v>
      </c>
      <c r="U118" s="154">
        <f>U85*Input!R$30/1000*$E118</f>
        <v>0</v>
      </c>
      <c r="V118" s="154">
        <f>V85*Input!S$30/1000*$E118</f>
        <v>0</v>
      </c>
      <c r="W118" s="154">
        <f>W85*Input!T$30/1000*$E118</f>
        <v>0</v>
      </c>
      <c r="X118" s="154">
        <f>X85*Input!U$30/1000*$E118</f>
        <v>0</v>
      </c>
      <c r="Y118" s="154">
        <f>Y85*Input!V$30/1000*$E118</f>
        <v>0</v>
      </c>
      <c r="Z118" s="154">
        <f>Z85*Input!W$30/1000*$E118</f>
        <v>0</v>
      </c>
      <c r="AA118" s="1"/>
      <c r="AB118" s="3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9"/>
      <c r="BB118" s="159"/>
      <c r="BC118" s="159"/>
      <c r="BD118" s="159"/>
      <c r="BE118" s="159"/>
      <c r="BF118" s="158"/>
      <c r="BG118" s="158"/>
      <c r="BH118" s="158"/>
      <c r="BI118" s="158"/>
      <c r="BJ118" s="158"/>
      <c r="BK118" s="158"/>
      <c r="BL118" s="158"/>
      <c r="BM118" s="158"/>
      <c r="BN118" s="158"/>
      <c r="BO118" s="158"/>
      <c r="BP118" s="158"/>
      <c r="BQ118" s="158"/>
      <c r="BR118" s="158"/>
      <c r="BS118" s="158"/>
      <c r="BT118" s="158"/>
      <c r="BU118" s="158"/>
    </row>
    <row r="119" spans="1:73" x14ac:dyDescent="0.15">
      <c r="A119" s="1"/>
      <c r="B119" s="20"/>
      <c r="C119" s="156">
        <f>Eksist!C119+Input!$D$48</f>
        <v>5</v>
      </c>
      <c r="D119" s="2" t="s">
        <v>99</v>
      </c>
      <c r="E119" s="188">
        <f>VLOOKUP(C119,Eksist!$C$114:$E$144,3)</f>
        <v>1.0249999999999995</v>
      </c>
      <c r="F119" s="156">
        <f t="shared" si="87"/>
        <v>3.3824999999999985</v>
      </c>
      <c r="G119" s="154">
        <f>G86*Input!D$30/1000*$E119</f>
        <v>0</v>
      </c>
      <c r="H119" s="154">
        <f>H86*Input!E$30/1000*$E119</f>
        <v>1.4657499999999994</v>
      </c>
      <c r="I119" s="154">
        <f>I86*Input!F$30/1000*$E119</f>
        <v>1.9167499999999993</v>
      </c>
      <c r="J119" s="154">
        <f>J86*Input!G$30/1000*$E119</f>
        <v>0</v>
      </c>
      <c r="K119" s="154">
        <f>K86*Input!H$30/1000*$E119</f>
        <v>0</v>
      </c>
      <c r="L119" s="154">
        <f>L86*Input!I$30/1000*$E119</f>
        <v>0</v>
      </c>
      <c r="M119" s="154">
        <f>M86*Input!J$30/1000*$E119</f>
        <v>0</v>
      </c>
      <c r="N119" s="154">
        <f>N86*Input!K$30/1000*$E119</f>
        <v>0</v>
      </c>
      <c r="O119" s="154">
        <f>O86*Input!L$30/1000*$E119</f>
        <v>0</v>
      </c>
      <c r="P119" s="154">
        <f>P86*Input!M$30/1000*$E119</f>
        <v>0</v>
      </c>
      <c r="Q119" s="154">
        <f>Q86*Input!N$30/1000*$E119</f>
        <v>0</v>
      </c>
      <c r="R119" s="154">
        <f>R86*Input!O$30/1000*$E119</f>
        <v>0</v>
      </c>
      <c r="S119" s="154">
        <f>S86*Input!P$30/1000*$E119</f>
        <v>0</v>
      </c>
      <c r="T119" s="154">
        <f>T86*Input!Q$30/1000*$E119</f>
        <v>0</v>
      </c>
      <c r="U119" s="154">
        <f>U86*Input!R$30/1000*$E119</f>
        <v>0</v>
      </c>
      <c r="V119" s="154">
        <f>V86*Input!S$30/1000*$E119</f>
        <v>0</v>
      </c>
      <c r="W119" s="154">
        <f>W86*Input!T$30/1000*$E119</f>
        <v>0</v>
      </c>
      <c r="X119" s="154">
        <f>X86*Input!U$30/1000*$E119</f>
        <v>0</v>
      </c>
      <c r="Y119" s="154">
        <f>Y86*Input!V$30/1000*$E119</f>
        <v>0</v>
      </c>
      <c r="Z119" s="154">
        <f>Z86*Input!W$30/1000*$E119</f>
        <v>0</v>
      </c>
      <c r="AA119" s="1"/>
      <c r="AB119" s="3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9"/>
      <c r="BB119" s="159"/>
      <c r="BC119" s="159"/>
      <c r="BD119" s="159"/>
      <c r="BE119" s="159"/>
      <c r="BF119" s="158"/>
      <c r="BG119" s="158"/>
      <c r="BH119" s="158"/>
      <c r="BI119" s="158"/>
      <c r="BJ119" s="158"/>
      <c r="BK119" s="158"/>
      <c r="BL119" s="158"/>
      <c r="BM119" s="158"/>
      <c r="BN119" s="158"/>
      <c r="BO119" s="158"/>
      <c r="BP119" s="158"/>
      <c r="BQ119" s="158"/>
      <c r="BR119" s="158"/>
      <c r="BS119" s="158"/>
      <c r="BT119" s="158"/>
      <c r="BU119" s="158"/>
    </row>
    <row r="120" spans="1:73" x14ac:dyDescent="0.15">
      <c r="A120" s="1"/>
      <c r="B120" s="20"/>
      <c r="C120" s="156">
        <f>Eksist!C120+Input!$D$48</f>
        <v>6</v>
      </c>
      <c r="D120" s="2" t="s">
        <v>99</v>
      </c>
      <c r="E120" s="188">
        <f>VLOOKUP(C120,Eksist!$C$114:$E$144,3)</f>
        <v>1.0299999999999994</v>
      </c>
      <c r="F120" s="156">
        <f t="shared" si="87"/>
        <v>3.4607999999999981</v>
      </c>
      <c r="G120" s="154">
        <f>G87*Input!D$30/1000*$E120</f>
        <v>0</v>
      </c>
      <c r="H120" s="154">
        <f>H87*Input!E$30/1000*$E120</f>
        <v>1.4996799999999992</v>
      </c>
      <c r="I120" s="154">
        <f>I87*Input!F$30/1000*$E120</f>
        <v>1.9611199999999989</v>
      </c>
      <c r="J120" s="154">
        <f>J87*Input!G$30/1000*$E120</f>
        <v>0</v>
      </c>
      <c r="K120" s="154">
        <f>K87*Input!H$30/1000*$E120</f>
        <v>0</v>
      </c>
      <c r="L120" s="154">
        <f>L87*Input!I$30/1000*$E120</f>
        <v>0</v>
      </c>
      <c r="M120" s="154">
        <f>M87*Input!J$30/1000*$E120</f>
        <v>0</v>
      </c>
      <c r="N120" s="154">
        <f>N87*Input!K$30/1000*$E120</f>
        <v>0</v>
      </c>
      <c r="O120" s="154">
        <f>O87*Input!L$30/1000*$E120</f>
        <v>0</v>
      </c>
      <c r="P120" s="154">
        <f>P87*Input!M$30/1000*$E120</f>
        <v>0</v>
      </c>
      <c r="Q120" s="154">
        <f>Q87*Input!N$30/1000*$E120</f>
        <v>0</v>
      </c>
      <c r="R120" s="154">
        <f>R87*Input!O$30/1000*$E120</f>
        <v>0</v>
      </c>
      <c r="S120" s="154">
        <f>S87*Input!P$30/1000*$E120</f>
        <v>0</v>
      </c>
      <c r="T120" s="154">
        <f>T87*Input!Q$30/1000*$E120</f>
        <v>0</v>
      </c>
      <c r="U120" s="154">
        <f>U87*Input!R$30/1000*$E120</f>
        <v>0</v>
      </c>
      <c r="V120" s="154">
        <f>V87*Input!S$30/1000*$E120</f>
        <v>0</v>
      </c>
      <c r="W120" s="154">
        <f>W87*Input!T$30/1000*$E120</f>
        <v>0</v>
      </c>
      <c r="X120" s="154">
        <f>X87*Input!U$30/1000*$E120</f>
        <v>0</v>
      </c>
      <c r="Y120" s="154">
        <f>Y87*Input!V$30/1000*$E120</f>
        <v>0</v>
      </c>
      <c r="Z120" s="154">
        <f>Z87*Input!W$30/1000*$E120</f>
        <v>0</v>
      </c>
      <c r="AA120" s="1"/>
      <c r="AB120" s="3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9"/>
      <c r="BB120" s="159"/>
      <c r="BC120" s="159"/>
      <c r="BD120" s="159"/>
      <c r="BE120" s="159"/>
      <c r="BF120" s="158"/>
      <c r="BG120" s="158"/>
      <c r="BH120" s="158"/>
      <c r="BI120" s="158"/>
      <c r="BJ120" s="158"/>
      <c r="BK120" s="158"/>
      <c r="BL120" s="158"/>
      <c r="BM120" s="158"/>
      <c r="BN120" s="158"/>
      <c r="BO120" s="158"/>
      <c r="BP120" s="158"/>
      <c r="BQ120" s="158"/>
      <c r="BR120" s="158"/>
      <c r="BS120" s="158"/>
      <c r="BT120" s="158"/>
      <c r="BU120" s="158"/>
    </row>
    <row r="121" spans="1:73" x14ac:dyDescent="0.15">
      <c r="A121" s="1"/>
      <c r="B121" s="20"/>
      <c r="C121" s="156">
        <f>Eksist!C121+Input!$D$48</f>
        <v>7</v>
      </c>
      <c r="D121" s="2" t="s">
        <v>99</v>
      </c>
      <c r="E121" s="188">
        <f>VLOOKUP(C121,Eksist!$C$114:$E$144,3)</f>
        <v>1.0349999999999993</v>
      </c>
      <c r="F121" s="156">
        <f t="shared" si="87"/>
        <v>3.5396999999999981</v>
      </c>
      <c r="G121" s="154">
        <f>G88*Input!D$30/1000*$E121</f>
        <v>0</v>
      </c>
      <c r="H121" s="154">
        <f>H88*Input!E$30/1000*$E121</f>
        <v>1.5338699999999992</v>
      </c>
      <c r="I121" s="154">
        <f>I88*Input!F$30/1000*$E121</f>
        <v>2.0058299999999987</v>
      </c>
      <c r="J121" s="154">
        <f>J88*Input!G$30/1000*$E121</f>
        <v>0</v>
      </c>
      <c r="K121" s="154">
        <f>K88*Input!H$30/1000*$E121</f>
        <v>0</v>
      </c>
      <c r="L121" s="154">
        <f>L88*Input!I$30/1000*$E121</f>
        <v>0</v>
      </c>
      <c r="M121" s="154">
        <f>M88*Input!J$30/1000*$E121</f>
        <v>0</v>
      </c>
      <c r="N121" s="154">
        <f>N88*Input!K$30/1000*$E121</f>
        <v>0</v>
      </c>
      <c r="O121" s="154">
        <f>O88*Input!L$30/1000*$E121</f>
        <v>0</v>
      </c>
      <c r="P121" s="154">
        <f>P88*Input!M$30/1000*$E121</f>
        <v>0</v>
      </c>
      <c r="Q121" s="154">
        <f>Q88*Input!N$30/1000*$E121</f>
        <v>0</v>
      </c>
      <c r="R121" s="154">
        <f>R88*Input!O$30/1000*$E121</f>
        <v>0</v>
      </c>
      <c r="S121" s="154">
        <f>S88*Input!P$30/1000*$E121</f>
        <v>0</v>
      </c>
      <c r="T121" s="154">
        <f>T88*Input!Q$30/1000*$E121</f>
        <v>0</v>
      </c>
      <c r="U121" s="154">
        <f>U88*Input!R$30/1000*$E121</f>
        <v>0</v>
      </c>
      <c r="V121" s="154">
        <f>V88*Input!S$30/1000*$E121</f>
        <v>0</v>
      </c>
      <c r="W121" s="154">
        <f>W88*Input!T$30/1000*$E121</f>
        <v>0</v>
      </c>
      <c r="X121" s="154">
        <f>X88*Input!U$30/1000*$E121</f>
        <v>0</v>
      </c>
      <c r="Y121" s="154">
        <f>Y88*Input!V$30/1000*$E121</f>
        <v>0</v>
      </c>
      <c r="Z121" s="154">
        <f>Z88*Input!W$30/1000*$E121</f>
        <v>0</v>
      </c>
      <c r="AA121" s="1"/>
      <c r="AB121" s="3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9"/>
      <c r="BB121" s="159"/>
      <c r="BC121" s="159"/>
      <c r="BD121" s="159"/>
      <c r="BE121" s="159"/>
      <c r="BF121" s="158"/>
      <c r="BG121" s="158"/>
      <c r="BH121" s="158"/>
      <c r="BI121" s="158"/>
      <c r="BJ121" s="158"/>
      <c r="BK121" s="158"/>
      <c r="BL121" s="158"/>
      <c r="BM121" s="158"/>
      <c r="BN121" s="158"/>
      <c r="BO121" s="158"/>
      <c r="BP121" s="158"/>
      <c r="BQ121" s="158"/>
      <c r="BR121" s="158"/>
      <c r="BS121" s="158"/>
      <c r="BT121" s="158"/>
      <c r="BU121" s="158"/>
    </row>
    <row r="122" spans="1:73" x14ac:dyDescent="0.15">
      <c r="A122" s="1"/>
      <c r="B122" s="20"/>
      <c r="C122" s="156">
        <f>Eksist!C122+Input!$D$48</f>
        <v>8</v>
      </c>
      <c r="D122" s="2" t="s">
        <v>99</v>
      </c>
      <c r="E122" s="188">
        <f>VLOOKUP(C122,Eksist!$C$114:$E$144,3)</f>
        <v>1.0399999999999991</v>
      </c>
      <c r="F122" s="156">
        <f t="shared" si="87"/>
        <v>3.6191999999999975</v>
      </c>
      <c r="G122" s="154">
        <f>G89*Input!D$30/1000*$E122</f>
        <v>0</v>
      </c>
      <c r="H122" s="154">
        <f>H89*Input!E$30/1000*$E122</f>
        <v>1.568319999999999</v>
      </c>
      <c r="I122" s="154">
        <f>I89*Input!F$30/1000*$E122</f>
        <v>2.0508799999999985</v>
      </c>
      <c r="J122" s="154">
        <f>J89*Input!G$30/1000*$E122</f>
        <v>0</v>
      </c>
      <c r="K122" s="154">
        <f>K89*Input!H$30/1000*$E122</f>
        <v>0</v>
      </c>
      <c r="L122" s="154">
        <f>L89*Input!I$30/1000*$E122</f>
        <v>0</v>
      </c>
      <c r="M122" s="154">
        <f>M89*Input!J$30/1000*$E122</f>
        <v>0</v>
      </c>
      <c r="N122" s="154">
        <f>N89*Input!K$30/1000*$E122</f>
        <v>0</v>
      </c>
      <c r="O122" s="154">
        <f>O89*Input!L$30/1000*$E122</f>
        <v>0</v>
      </c>
      <c r="P122" s="154">
        <f>P89*Input!M$30/1000*$E122</f>
        <v>0</v>
      </c>
      <c r="Q122" s="154">
        <f>Q89*Input!N$30/1000*$E122</f>
        <v>0</v>
      </c>
      <c r="R122" s="154">
        <f>R89*Input!O$30/1000*$E122</f>
        <v>0</v>
      </c>
      <c r="S122" s="154">
        <f>S89*Input!P$30/1000*$E122</f>
        <v>0</v>
      </c>
      <c r="T122" s="154">
        <f>T89*Input!Q$30/1000*$E122</f>
        <v>0</v>
      </c>
      <c r="U122" s="154">
        <f>U89*Input!R$30/1000*$E122</f>
        <v>0</v>
      </c>
      <c r="V122" s="154">
        <f>V89*Input!S$30/1000*$E122</f>
        <v>0</v>
      </c>
      <c r="W122" s="154">
        <f>W89*Input!T$30/1000*$E122</f>
        <v>0</v>
      </c>
      <c r="X122" s="154">
        <f>X89*Input!U$30/1000*$E122</f>
        <v>0</v>
      </c>
      <c r="Y122" s="154">
        <f>Y89*Input!V$30/1000*$E122</f>
        <v>0</v>
      </c>
      <c r="Z122" s="154">
        <f>Z89*Input!W$30/1000*$E122</f>
        <v>0</v>
      </c>
      <c r="AA122" s="1"/>
      <c r="AB122" s="3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8"/>
      <c r="AY122" s="158"/>
      <c r="AZ122" s="158"/>
      <c r="BA122" s="159"/>
      <c r="BB122" s="159"/>
      <c r="BC122" s="159"/>
      <c r="BD122" s="159"/>
      <c r="BE122" s="159"/>
      <c r="BF122" s="158"/>
      <c r="BG122" s="158"/>
      <c r="BH122" s="158"/>
      <c r="BI122" s="158"/>
      <c r="BJ122" s="158"/>
      <c r="BK122" s="158"/>
      <c r="BL122" s="158"/>
      <c r="BM122" s="158"/>
      <c r="BN122" s="158"/>
      <c r="BO122" s="158"/>
      <c r="BP122" s="158"/>
      <c r="BQ122" s="158"/>
      <c r="BR122" s="158"/>
      <c r="BS122" s="158"/>
      <c r="BT122" s="158"/>
      <c r="BU122" s="158"/>
    </row>
    <row r="123" spans="1:73" x14ac:dyDescent="0.15">
      <c r="A123" s="1"/>
      <c r="B123" s="20"/>
      <c r="C123" s="156">
        <f>Eksist!C123+Input!$D$48</f>
        <v>9</v>
      </c>
      <c r="D123" s="2" t="s">
        <v>99</v>
      </c>
      <c r="E123" s="188">
        <f>VLOOKUP(C123,Eksist!$C$114:$E$144,3)</f>
        <v>1.044999999999999</v>
      </c>
      <c r="F123" s="156">
        <f t="shared" si="87"/>
        <v>3.6992999999999974</v>
      </c>
      <c r="G123" s="154">
        <f>G90*Input!D$30/1000*$E123</f>
        <v>0</v>
      </c>
      <c r="H123" s="154">
        <f>H90*Input!E$30/1000*$E123</f>
        <v>1.6030299999999988</v>
      </c>
      <c r="I123" s="154">
        <f>I90*Input!F$30/1000*$E123</f>
        <v>2.0962699999999987</v>
      </c>
      <c r="J123" s="154">
        <f>J90*Input!G$30/1000*$E123</f>
        <v>0</v>
      </c>
      <c r="K123" s="154">
        <f>K90*Input!H$30/1000*$E123</f>
        <v>0</v>
      </c>
      <c r="L123" s="154">
        <f>L90*Input!I$30/1000*$E123</f>
        <v>0</v>
      </c>
      <c r="M123" s="154">
        <f>M90*Input!J$30/1000*$E123</f>
        <v>0</v>
      </c>
      <c r="N123" s="154">
        <f>N90*Input!K$30/1000*$E123</f>
        <v>0</v>
      </c>
      <c r="O123" s="154">
        <f>O90*Input!L$30/1000*$E123</f>
        <v>0</v>
      </c>
      <c r="P123" s="154">
        <f>P90*Input!M$30/1000*$E123</f>
        <v>0</v>
      </c>
      <c r="Q123" s="154">
        <f>Q90*Input!N$30/1000*$E123</f>
        <v>0</v>
      </c>
      <c r="R123" s="154">
        <f>R90*Input!O$30/1000*$E123</f>
        <v>0</v>
      </c>
      <c r="S123" s="154">
        <f>S90*Input!P$30/1000*$E123</f>
        <v>0</v>
      </c>
      <c r="T123" s="154">
        <f>T90*Input!Q$30/1000*$E123</f>
        <v>0</v>
      </c>
      <c r="U123" s="154">
        <f>U90*Input!R$30/1000*$E123</f>
        <v>0</v>
      </c>
      <c r="V123" s="154">
        <f>V90*Input!S$30/1000*$E123</f>
        <v>0</v>
      </c>
      <c r="W123" s="154">
        <f>W90*Input!T$30/1000*$E123</f>
        <v>0</v>
      </c>
      <c r="X123" s="154">
        <f>X90*Input!U$30/1000*$E123</f>
        <v>0</v>
      </c>
      <c r="Y123" s="154">
        <f>Y90*Input!V$30/1000*$E123</f>
        <v>0</v>
      </c>
      <c r="Z123" s="154">
        <f>Z90*Input!W$30/1000*$E123</f>
        <v>0</v>
      </c>
      <c r="AA123" s="1"/>
      <c r="AB123" s="3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  <c r="AU123" s="158"/>
      <c r="AV123" s="158"/>
      <c r="AW123" s="158"/>
      <c r="AX123" s="158"/>
      <c r="AY123" s="158"/>
      <c r="AZ123" s="158"/>
      <c r="BA123" s="159"/>
      <c r="BB123" s="159"/>
      <c r="BC123" s="159"/>
      <c r="BD123" s="159"/>
      <c r="BE123" s="159"/>
      <c r="BF123" s="158"/>
      <c r="BG123" s="158"/>
      <c r="BH123" s="158"/>
      <c r="BI123" s="158"/>
      <c r="BJ123" s="158"/>
      <c r="BK123" s="158"/>
      <c r="BL123" s="158"/>
      <c r="BM123" s="158"/>
      <c r="BN123" s="158"/>
      <c r="BO123" s="158"/>
      <c r="BP123" s="158"/>
      <c r="BQ123" s="158"/>
      <c r="BR123" s="158"/>
      <c r="BS123" s="158"/>
      <c r="BT123" s="158"/>
      <c r="BU123" s="158"/>
    </row>
    <row r="124" spans="1:73" x14ac:dyDescent="0.15">
      <c r="A124" s="1"/>
      <c r="B124" s="20" t="s">
        <v>186</v>
      </c>
      <c r="C124" s="156">
        <f>Eksist!C124+Input!$D$48</f>
        <v>10</v>
      </c>
      <c r="D124" s="2" t="s">
        <v>99</v>
      </c>
      <c r="E124" s="188">
        <f>VLOOKUP(C124,Eksist!$C$114:$E$144,3)</f>
        <v>1.05</v>
      </c>
      <c r="F124" s="156">
        <f t="shared" si="87"/>
        <v>3.7800000000000002</v>
      </c>
      <c r="G124" s="154">
        <f>G91*Input!D$30/1000*$E124</f>
        <v>0</v>
      </c>
      <c r="H124" s="154">
        <f>H91*Input!E$30/1000*$E124</f>
        <v>1.6380000000000001</v>
      </c>
      <c r="I124" s="154">
        <f>I91*Input!F$30/1000*$E124</f>
        <v>2.1420000000000003</v>
      </c>
      <c r="J124" s="154">
        <f>J91*Input!G$30/1000*$E124</f>
        <v>0</v>
      </c>
      <c r="K124" s="154">
        <f>K91*Input!H$30/1000*$E124</f>
        <v>0</v>
      </c>
      <c r="L124" s="154">
        <f>L91*Input!I$30/1000*$E124</f>
        <v>0</v>
      </c>
      <c r="M124" s="154">
        <f>M91*Input!J$30/1000*$E124</f>
        <v>0</v>
      </c>
      <c r="N124" s="154">
        <f>N91*Input!K$30/1000*$E124</f>
        <v>0</v>
      </c>
      <c r="O124" s="154">
        <f>O91*Input!L$30/1000*$E124</f>
        <v>0</v>
      </c>
      <c r="P124" s="154">
        <f>P91*Input!M$30/1000*$E124</f>
        <v>0</v>
      </c>
      <c r="Q124" s="154">
        <f>Q91*Input!N$30/1000*$E124</f>
        <v>0</v>
      </c>
      <c r="R124" s="154">
        <f>R91*Input!O$30/1000*$E124</f>
        <v>0</v>
      </c>
      <c r="S124" s="154">
        <f>S91*Input!P$30/1000*$E124</f>
        <v>0</v>
      </c>
      <c r="T124" s="154">
        <f>T91*Input!Q$30/1000*$E124</f>
        <v>0</v>
      </c>
      <c r="U124" s="154">
        <f>U91*Input!R$30/1000*$E124</f>
        <v>0</v>
      </c>
      <c r="V124" s="154">
        <f>V91*Input!S$30/1000*$E124</f>
        <v>0</v>
      </c>
      <c r="W124" s="154">
        <f>W91*Input!T$30/1000*$E124</f>
        <v>0</v>
      </c>
      <c r="X124" s="154">
        <f>X91*Input!U$30/1000*$E124</f>
        <v>0</v>
      </c>
      <c r="Y124" s="154">
        <f>Y91*Input!V$30/1000*$E124</f>
        <v>0</v>
      </c>
      <c r="Z124" s="154">
        <f>Z91*Input!W$30/1000*$E124</f>
        <v>0</v>
      </c>
      <c r="AA124" s="1"/>
      <c r="AB124" s="3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  <c r="AU124" s="158"/>
      <c r="AV124" s="158"/>
      <c r="AW124" s="158"/>
      <c r="AX124" s="158"/>
      <c r="AY124" s="158"/>
      <c r="AZ124" s="158"/>
      <c r="BA124" s="159"/>
      <c r="BB124" s="159"/>
      <c r="BC124" s="159"/>
      <c r="BD124" s="159"/>
      <c r="BE124" s="159"/>
      <c r="BF124" s="158"/>
      <c r="BG124" s="158"/>
      <c r="BH124" s="158"/>
      <c r="BI124" s="158"/>
      <c r="BJ124" s="158"/>
      <c r="BK124" s="158"/>
      <c r="BL124" s="158"/>
      <c r="BM124" s="158"/>
      <c r="BN124" s="158"/>
      <c r="BO124" s="158"/>
      <c r="BP124" s="158"/>
      <c r="BQ124" s="158"/>
      <c r="BR124" s="158"/>
      <c r="BS124" s="158"/>
      <c r="BT124" s="158"/>
      <c r="BU124" s="158"/>
    </row>
    <row r="125" spans="1:73" x14ac:dyDescent="0.15">
      <c r="A125" s="1"/>
      <c r="B125" s="20"/>
      <c r="C125" s="156">
        <f>Eksist!C125+Input!$D$48</f>
        <v>11</v>
      </c>
      <c r="D125" s="2" t="s">
        <v>99</v>
      </c>
      <c r="E125" s="188">
        <f>VLOOKUP(C125,Eksist!$C$114:$E$144,3)</f>
        <v>1.0550000000000002</v>
      </c>
      <c r="F125" s="156">
        <f t="shared" si="87"/>
        <v>3.8929500000000008</v>
      </c>
      <c r="G125" s="154">
        <f>G92*Input!D$30/1000*$E125</f>
        <v>0</v>
      </c>
      <c r="H125" s="154">
        <f>H92*Input!E$30/1000*$E125</f>
        <v>1.6869450000000001</v>
      </c>
      <c r="I125" s="154">
        <f>I92*Input!F$30/1000*$E125</f>
        <v>2.2060050000000007</v>
      </c>
      <c r="J125" s="154">
        <f>J92*Input!G$30/1000*$E125</f>
        <v>0</v>
      </c>
      <c r="K125" s="154">
        <f>K92*Input!H$30/1000*$E125</f>
        <v>0</v>
      </c>
      <c r="L125" s="154">
        <f>L92*Input!I$30/1000*$E125</f>
        <v>0</v>
      </c>
      <c r="M125" s="154">
        <f>M92*Input!J$30/1000*$E125</f>
        <v>0</v>
      </c>
      <c r="N125" s="154">
        <f>N92*Input!K$30/1000*$E125</f>
        <v>0</v>
      </c>
      <c r="O125" s="154">
        <f>O92*Input!L$30/1000*$E125</f>
        <v>0</v>
      </c>
      <c r="P125" s="154">
        <f>P92*Input!M$30/1000*$E125</f>
        <v>0</v>
      </c>
      <c r="Q125" s="154">
        <f>Q92*Input!N$30/1000*$E125</f>
        <v>0</v>
      </c>
      <c r="R125" s="154">
        <f>R92*Input!O$30/1000*$E125</f>
        <v>0</v>
      </c>
      <c r="S125" s="154">
        <f>S92*Input!P$30/1000*$E125</f>
        <v>0</v>
      </c>
      <c r="T125" s="154">
        <f>T92*Input!Q$30/1000*$E125</f>
        <v>0</v>
      </c>
      <c r="U125" s="154">
        <f>U92*Input!R$30/1000*$E125</f>
        <v>0</v>
      </c>
      <c r="V125" s="154">
        <f>V92*Input!S$30/1000*$E125</f>
        <v>0</v>
      </c>
      <c r="W125" s="154">
        <f>W92*Input!T$30/1000*$E125</f>
        <v>0</v>
      </c>
      <c r="X125" s="154">
        <f>X92*Input!U$30/1000*$E125</f>
        <v>0</v>
      </c>
      <c r="Y125" s="154">
        <f>Y92*Input!V$30/1000*$E125</f>
        <v>0</v>
      </c>
      <c r="Z125" s="154">
        <f>Z92*Input!W$30/1000*$E125</f>
        <v>0</v>
      </c>
      <c r="AA125" s="1"/>
      <c r="AB125" s="3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  <c r="AU125" s="158"/>
      <c r="AV125" s="158"/>
      <c r="AW125" s="158"/>
      <c r="AX125" s="158"/>
      <c r="AY125" s="158"/>
      <c r="AZ125" s="158"/>
      <c r="BA125" s="159"/>
      <c r="BB125" s="159"/>
      <c r="BC125" s="159"/>
      <c r="BD125" s="159"/>
      <c r="BE125" s="159"/>
      <c r="BF125" s="158"/>
      <c r="BG125" s="158"/>
      <c r="BH125" s="158"/>
      <c r="BI125" s="158"/>
      <c r="BJ125" s="158"/>
      <c r="BK125" s="158"/>
      <c r="BL125" s="158"/>
      <c r="BM125" s="158"/>
      <c r="BN125" s="158"/>
      <c r="BO125" s="158"/>
      <c r="BP125" s="158"/>
      <c r="BQ125" s="158"/>
      <c r="BR125" s="158"/>
      <c r="BS125" s="158"/>
      <c r="BT125" s="158"/>
      <c r="BU125" s="158"/>
    </row>
    <row r="126" spans="1:73" x14ac:dyDescent="0.15">
      <c r="A126" s="1"/>
      <c r="B126" s="20"/>
      <c r="C126" s="156">
        <f>Eksist!C126+Input!$D$48</f>
        <v>12</v>
      </c>
      <c r="D126" s="2" t="s">
        <v>99</v>
      </c>
      <c r="E126" s="188">
        <f>VLOOKUP(C126,Eksist!$C$114:$E$144,3)</f>
        <v>1.06</v>
      </c>
      <c r="F126" s="156">
        <f t="shared" si="87"/>
        <v>4.0068000000000001</v>
      </c>
      <c r="G126" s="154">
        <f>G93*Input!D$30/1000*$E126</f>
        <v>0</v>
      </c>
      <c r="H126" s="154">
        <f>H93*Input!E$30/1000*$E126</f>
        <v>1.73628</v>
      </c>
      <c r="I126" s="154">
        <f>I93*Input!F$30/1000*$E126</f>
        <v>2.2705199999999999</v>
      </c>
      <c r="J126" s="154">
        <f>J93*Input!G$30/1000*$E126</f>
        <v>0</v>
      </c>
      <c r="K126" s="154">
        <f>K93*Input!H$30/1000*$E126</f>
        <v>0</v>
      </c>
      <c r="L126" s="154">
        <f>L93*Input!I$30/1000*$E126</f>
        <v>0</v>
      </c>
      <c r="M126" s="154">
        <f>M93*Input!J$30/1000*$E126</f>
        <v>0</v>
      </c>
      <c r="N126" s="154">
        <f>N93*Input!K$30/1000*$E126</f>
        <v>0</v>
      </c>
      <c r="O126" s="154">
        <f>O93*Input!L$30/1000*$E126</f>
        <v>0</v>
      </c>
      <c r="P126" s="154">
        <f>P93*Input!M$30/1000*$E126</f>
        <v>0</v>
      </c>
      <c r="Q126" s="154">
        <f>Q93*Input!N$30/1000*$E126</f>
        <v>0</v>
      </c>
      <c r="R126" s="154">
        <f>R93*Input!O$30/1000*$E126</f>
        <v>0</v>
      </c>
      <c r="S126" s="154">
        <f>S93*Input!P$30/1000*$E126</f>
        <v>0</v>
      </c>
      <c r="T126" s="154">
        <f>T93*Input!Q$30/1000*$E126</f>
        <v>0</v>
      </c>
      <c r="U126" s="154">
        <f>U93*Input!R$30/1000*$E126</f>
        <v>0</v>
      </c>
      <c r="V126" s="154">
        <f>V93*Input!S$30/1000*$E126</f>
        <v>0</v>
      </c>
      <c r="W126" s="154">
        <f>W93*Input!T$30/1000*$E126</f>
        <v>0</v>
      </c>
      <c r="X126" s="154">
        <f>X93*Input!U$30/1000*$E126</f>
        <v>0</v>
      </c>
      <c r="Y126" s="154">
        <f>Y93*Input!V$30/1000*$E126</f>
        <v>0</v>
      </c>
      <c r="Z126" s="154">
        <f>Z93*Input!W$30/1000*$E126</f>
        <v>0</v>
      </c>
      <c r="AA126" s="1"/>
      <c r="AB126" s="3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  <c r="AU126" s="158"/>
      <c r="AV126" s="158"/>
      <c r="AW126" s="158"/>
      <c r="AX126" s="158"/>
      <c r="AY126" s="158"/>
      <c r="AZ126" s="158"/>
      <c r="BA126" s="159"/>
      <c r="BB126" s="159"/>
      <c r="BC126" s="159"/>
      <c r="BD126" s="159"/>
      <c r="BE126" s="159"/>
      <c r="BF126" s="158"/>
      <c r="BG126" s="158"/>
      <c r="BH126" s="158"/>
      <c r="BI126" s="158"/>
      <c r="BJ126" s="158"/>
      <c r="BK126" s="158"/>
      <c r="BL126" s="158"/>
      <c r="BM126" s="158"/>
      <c r="BN126" s="158"/>
      <c r="BO126" s="158"/>
      <c r="BP126" s="158"/>
      <c r="BQ126" s="158"/>
      <c r="BR126" s="158"/>
      <c r="BS126" s="158"/>
      <c r="BT126" s="158"/>
      <c r="BU126" s="158"/>
    </row>
    <row r="127" spans="1:73" x14ac:dyDescent="0.15">
      <c r="A127" s="1"/>
      <c r="B127" s="20"/>
      <c r="C127" s="156">
        <f>Eksist!C127+Input!$D$48</f>
        <v>13</v>
      </c>
      <c r="D127" s="2" t="s">
        <v>99</v>
      </c>
      <c r="E127" s="188">
        <f>VLOOKUP(C127,Eksist!$C$114:$E$144,3)</f>
        <v>1.0649999999999999</v>
      </c>
      <c r="F127" s="156">
        <f t="shared" si="87"/>
        <v>4.12155</v>
      </c>
      <c r="G127" s="154">
        <f>G94*Input!D$30/1000*$E127</f>
        <v>0</v>
      </c>
      <c r="H127" s="154">
        <f>H94*Input!E$30/1000*$E127</f>
        <v>1.7860050000000001</v>
      </c>
      <c r="I127" s="154">
        <f>I94*Input!F$30/1000*$E127</f>
        <v>2.3355449999999998</v>
      </c>
      <c r="J127" s="154">
        <f>J94*Input!G$30/1000*$E127</f>
        <v>0</v>
      </c>
      <c r="K127" s="154">
        <f>K94*Input!H$30/1000*$E127</f>
        <v>0</v>
      </c>
      <c r="L127" s="154">
        <f>L94*Input!I$30/1000*$E127</f>
        <v>0</v>
      </c>
      <c r="M127" s="154">
        <f>M94*Input!J$30/1000*$E127</f>
        <v>0</v>
      </c>
      <c r="N127" s="154">
        <f>N94*Input!K$30/1000*$E127</f>
        <v>0</v>
      </c>
      <c r="O127" s="154">
        <f>O94*Input!L$30/1000*$E127</f>
        <v>0</v>
      </c>
      <c r="P127" s="154">
        <f>P94*Input!M$30/1000*$E127</f>
        <v>0</v>
      </c>
      <c r="Q127" s="154">
        <f>Q94*Input!N$30/1000*$E127</f>
        <v>0</v>
      </c>
      <c r="R127" s="154">
        <f>R94*Input!O$30/1000*$E127</f>
        <v>0</v>
      </c>
      <c r="S127" s="154">
        <f>S94*Input!P$30/1000*$E127</f>
        <v>0</v>
      </c>
      <c r="T127" s="154">
        <f>T94*Input!Q$30/1000*$E127</f>
        <v>0</v>
      </c>
      <c r="U127" s="154">
        <f>U94*Input!R$30/1000*$E127</f>
        <v>0</v>
      </c>
      <c r="V127" s="154">
        <f>V94*Input!S$30/1000*$E127</f>
        <v>0</v>
      </c>
      <c r="W127" s="154">
        <f>W94*Input!T$30/1000*$E127</f>
        <v>0</v>
      </c>
      <c r="X127" s="154">
        <f>X94*Input!U$30/1000*$E127</f>
        <v>0</v>
      </c>
      <c r="Y127" s="154">
        <f>Y94*Input!V$30/1000*$E127</f>
        <v>0</v>
      </c>
      <c r="Z127" s="154">
        <f>Z94*Input!W$30/1000*$E127</f>
        <v>0</v>
      </c>
      <c r="AA127" s="1"/>
      <c r="AB127" s="3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  <c r="AU127" s="158"/>
      <c r="AV127" s="158"/>
      <c r="AW127" s="158"/>
      <c r="AX127" s="158"/>
      <c r="AY127" s="158"/>
      <c r="AZ127" s="158"/>
      <c r="BA127" s="159"/>
      <c r="BB127" s="159"/>
      <c r="BC127" s="159"/>
      <c r="BD127" s="159"/>
      <c r="BE127" s="159"/>
      <c r="BF127" s="158"/>
      <c r="BG127" s="158"/>
      <c r="BH127" s="158"/>
      <c r="BI127" s="158"/>
      <c r="BJ127" s="158"/>
      <c r="BK127" s="158"/>
      <c r="BL127" s="158"/>
      <c r="BM127" s="158"/>
      <c r="BN127" s="158"/>
      <c r="BO127" s="158"/>
      <c r="BP127" s="158"/>
      <c r="BQ127" s="158"/>
      <c r="BR127" s="158"/>
      <c r="BS127" s="158"/>
      <c r="BT127" s="158"/>
      <c r="BU127" s="158"/>
    </row>
    <row r="128" spans="1:73" x14ac:dyDescent="0.15">
      <c r="A128" s="1"/>
      <c r="B128" s="20"/>
      <c r="C128" s="156">
        <f>Eksist!C128+Input!$D$48</f>
        <v>14</v>
      </c>
      <c r="D128" s="2" t="s">
        <v>99</v>
      </c>
      <c r="E128" s="188">
        <f>VLOOKUP(C128,Eksist!$C$114:$E$144,3)</f>
        <v>1.0699999999999998</v>
      </c>
      <c r="F128" s="156">
        <f t="shared" si="87"/>
        <v>4.2371999999999996</v>
      </c>
      <c r="G128" s="154">
        <f>G95*Input!D$30/1000*$E128</f>
        <v>0</v>
      </c>
      <c r="H128" s="154">
        <f>H95*Input!E$30/1000*$E128</f>
        <v>1.8361199999999998</v>
      </c>
      <c r="I128" s="154">
        <f>I95*Input!F$30/1000*$E128</f>
        <v>2.4010799999999999</v>
      </c>
      <c r="J128" s="154">
        <f>J95*Input!G$30/1000*$E128</f>
        <v>0</v>
      </c>
      <c r="K128" s="154">
        <f>K95*Input!H$30/1000*$E128</f>
        <v>0</v>
      </c>
      <c r="L128" s="154">
        <f>L95*Input!I$30/1000*$E128</f>
        <v>0</v>
      </c>
      <c r="M128" s="154">
        <f>M95*Input!J$30/1000*$E128</f>
        <v>0</v>
      </c>
      <c r="N128" s="154">
        <f>N95*Input!K$30/1000*$E128</f>
        <v>0</v>
      </c>
      <c r="O128" s="154">
        <f>O95*Input!L$30/1000*$E128</f>
        <v>0</v>
      </c>
      <c r="P128" s="154">
        <f>P95*Input!M$30/1000*$E128</f>
        <v>0</v>
      </c>
      <c r="Q128" s="154">
        <f>Q95*Input!N$30/1000*$E128</f>
        <v>0</v>
      </c>
      <c r="R128" s="154">
        <f>R95*Input!O$30/1000*$E128</f>
        <v>0</v>
      </c>
      <c r="S128" s="154">
        <f>S95*Input!P$30/1000*$E128</f>
        <v>0</v>
      </c>
      <c r="T128" s="154">
        <f>T95*Input!Q$30/1000*$E128</f>
        <v>0</v>
      </c>
      <c r="U128" s="154">
        <f>U95*Input!R$30/1000*$E128</f>
        <v>0</v>
      </c>
      <c r="V128" s="154">
        <f>V95*Input!S$30/1000*$E128</f>
        <v>0</v>
      </c>
      <c r="W128" s="154">
        <f>W95*Input!T$30/1000*$E128</f>
        <v>0</v>
      </c>
      <c r="X128" s="154">
        <f>X95*Input!U$30/1000*$E128</f>
        <v>0</v>
      </c>
      <c r="Y128" s="154">
        <f>Y95*Input!V$30/1000*$E128</f>
        <v>0</v>
      </c>
      <c r="Z128" s="154">
        <f>Z95*Input!W$30/1000*$E128</f>
        <v>0</v>
      </c>
      <c r="AA128" s="1"/>
      <c r="AB128" s="3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  <c r="AU128" s="158"/>
      <c r="AV128" s="158"/>
      <c r="AW128" s="158"/>
      <c r="AX128" s="158"/>
      <c r="AY128" s="158"/>
      <c r="AZ128" s="158"/>
      <c r="BA128" s="159"/>
      <c r="BB128" s="159"/>
      <c r="BC128" s="159"/>
      <c r="BD128" s="159"/>
      <c r="BE128" s="159"/>
      <c r="BF128" s="158"/>
      <c r="BG128" s="158"/>
      <c r="BH128" s="158"/>
      <c r="BI128" s="158"/>
      <c r="BJ128" s="158"/>
      <c r="BK128" s="158"/>
      <c r="BL128" s="158"/>
      <c r="BM128" s="158"/>
      <c r="BN128" s="158"/>
      <c r="BO128" s="158"/>
      <c r="BP128" s="158"/>
      <c r="BQ128" s="158"/>
      <c r="BR128" s="158"/>
      <c r="BS128" s="158"/>
      <c r="BT128" s="158"/>
      <c r="BU128" s="158"/>
    </row>
    <row r="129" spans="1:73" x14ac:dyDescent="0.15">
      <c r="A129" s="1"/>
      <c r="B129" s="20"/>
      <c r="C129" s="156">
        <f>Eksist!C129+Input!$D$48</f>
        <v>15</v>
      </c>
      <c r="D129" s="2" t="s">
        <v>99</v>
      </c>
      <c r="E129" s="188">
        <f>VLOOKUP(C129,Eksist!$C$114:$E$144,3)</f>
        <v>1.0749999999999997</v>
      </c>
      <c r="F129" s="156">
        <f t="shared" si="87"/>
        <v>4.3537499999999998</v>
      </c>
      <c r="G129" s="154">
        <f>G96*Input!D$30/1000*$E129</f>
        <v>0</v>
      </c>
      <c r="H129" s="154">
        <f>H96*Input!E$30/1000*$E129</f>
        <v>1.886625</v>
      </c>
      <c r="I129" s="154">
        <f>I96*Input!F$30/1000*$E129</f>
        <v>2.4671249999999993</v>
      </c>
      <c r="J129" s="154">
        <f>J96*Input!G$30/1000*$E129</f>
        <v>0</v>
      </c>
      <c r="K129" s="154">
        <f>K96*Input!H$30/1000*$E129</f>
        <v>0</v>
      </c>
      <c r="L129" s="154">
        <f>L96*Input!I$30/1000*$E129</f>
        <v>0</v>
      </c>
      <c r="M129" s="154">
        <f>M96*Input!J$30/1000*$E129</f>
        <v>0</v>
      </c>
      <c r="N129" s="154">
        <f>N96*Input!K$30/1000*$E129</f>
        <v>0</v>
      </c>
      <c r="O129" s="154">
        <f>O96*Input!L$30/1000*$E129</f>
        <v>0</v>
      </c>
      <c r="P129" s="154">
        <f>P96*Input!M$30/1000*$E129</f>
        <v>0</v>
      </c>
      <c r="Q129" s="154">
        <f>Q96*Input!N$30/1000*$E129</f>
        <v>0</v>
      </c>
      <c r="R129" s="154">
        <f>R96*Input!O$30/1000*$E129</f>
        <v>0</v>
      </c>
      <c r="S129" s="154">
        <f>S96*Input!P$30/1000*$E129</f>
        <v>0</v>
      </c>
      <c r="T129" s="154">
        <f>T96*Input!Q$30/1000*$E129</f>
        <v>0</v>
      </c>
      <c r="U129" s="154">
        <f>U96*Input!R$30/1000*$E129</f>
        <v>0</v>
      </c>
      <c r="V129" s="154">
        <f>V96*Input!S$30/1000*$E129</f>
        <v>0</v>
      </c>
      <c r="W129" s="154">
        <f>W96*Input!T$30/1000*$E129</f>
        <v>0</v>
      </c>
      <c r="X129" s="154">
        <f>X96*Input!U$30/1000*$E129</f>
        <v>0</v>
      </c>
      <c r="Y129" s="154">
        <f>Y96*Input!V$30/1000*$E129</f>
        <v>0</v>
      </c>
      <c r="Z129" s="154">
        <f>Z96*Input!W$30/1000*$E129</f>
        <v>0</v>
      </c>
      <c r="AA129" s="1"/>
      <c r="AB129" s="3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  <c r="AU129" s="158"/>
      <c r="AV129" s="158"/>
      <c r="AW129" s="158"/>
      <c r="AX129" s="158"/>
      <c r="AY129" s="158"/>
      <c r="AZ129" s="158"/>
      <c r="BA129" s="159"/>
      <c r="BB129" s="159"/>
      <c r="BC129" s="159"/>
      <c r="BD129" s="159"/>
      <c r="BE129" s="159"/>
      <c r="BF129" s="158"/>
      <c r="BG129" s="158"/>
      <c r="BH129" s="158"/>
      <c r="BI129" s="158"/>
      <c r="BJ129" s="158"/>
      <c r="BK129" s="158"/>
      <c r="BL129" s="158"/>
      <c r="BM129" s="158"/>
      <c r="BN129" s="158"/>
      <c r="BO129" s="158"/>
      <c r="BP129" s="158"/>
      <c r="BQ129" s="158"/>
      <c r="BR129" s="158"/>
      <c r="BS129" s="158"/>
      <c r="BT129" s="158"/>
      <c r="BU129" s="158"/>
    </row>
    <row r="130" spans="1:73" x14ac:dyDescent="0.15">
      <c r="A130" s="1"/>
      <c r="B130" s="20"/>
      <c r="C130" s="156">
        <f>Eksist!C130+Input!$D$48</f>
        <v>16</v>
      </c>
      <c r="D130" s="2" t="s">
        <v>99</v>
      </c>
      <c r="E130" s="188">
        <f>VLOOKUP(C130,Eksist!$C$114:$E$144,3)</f>
        <v>1.0799999999999996</v>
      </c>
      <c r="F130" s="156">
        <f t="shared" si="87"/>
        <v>4.4711999999999987</v>
      </c>
      <c r="G130" s="154">
        <f>G97*Input!D$30/1000*$E130</f>
        <v>0</v>
      </c>
      <c r="H130" s="154">
        <f>H97*Input!E$30/1000*$E130</f>
        <v>1.9375199999999997</v>
      </c>
      <c r="I130" s="154">
        <f>I97*Input!F$30/1000*$E130</f>
        <v>2.533679999999999</v>
      </c>
      <c r="J130" s="154">
        <f>J97*Input!G$30/1000*$E130</f>
        <v>0</v>
      </c>
      <c r="K130" s="154">
        <f>K97*Input!H$30/1000*$E130</f>
        <v>0</v>
      </c>
      <c r="L130" s="154">
        <f>L97*Input!I$30/1000*$E130</f>
        <v>0</v>
      </c>
      <c r="M130" s="154">
        <f>M97*Input!J$30/1000*$E130</f>
        <v>0</v>
      </c>
      <c r="N130" s="154">
        <f>N97*Input!K$30/1000*$E130</f>
        <v>0</v>
      </c>
      <c r="O130" s="154">
        <f>O97*Input!L$30/1000*$E130</f>
        <v>0</v>
      </c>
      <c r="P130" s="154">
        <f>P97*Input!M$30/1000*$E130</f>
        <v>0</v>
      </c>
      <c r="Q130" s="154">
        <f>Q97*Input!N$30/1000*$E130</f>
        <v>0</v>
      </c>
      <c r="R130" s="154">
        <f>R97*Input!O$30/1000*$E130</f>
        <v>0</v>
      </c>
      <c r="S130" s="154">
        <f>S97*Input!P$30/1000*$E130</f>
        <v>0</v>
      </c>
      <c r="T130" s="154">
        <f>T97*Input!Q$30/1000*$E130</f>
        <v>0</v>
      </c>
      <c r="U130" s="154">
        <f>U97*Input!R$30/1000*$E130</f>
        <v>0</v>
      </c>
      <c r="V130" s="154">
        <f>V97*Input!S$30/1000*$E130</f>
        <v>0</v>
      </c>
      <c r="W130" s="154">
        <f>W97*Input!T$30/1000*$E130</f>
        <v>0</v>
      </c>
      <c r="X130" s="154">
        <f>X97*Input!U$30/1000*$E130</f>
        <v>0</v>
      </c>
      <c r="Y130" s="154">
        <f>Y97*Input!V$30/1000*$E130</f>
        <v>0</v>
      </c>
      <c r="Z130" s="154">
        <f>Z97*Input!W$30/1000*$E130</f>
        <v>0</v>
      </c>
      <c r="AA130" s="1"/>
      <c r="AB130" s="3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  <c r="AU130" s="158"/>
      <c r="AV130" s="158"/>
      <c r="AW130" s="158"/>
      <c r="AX130" s="158"/>
      <c r="AY130" s="158"/>
      <c r="AZ130" s="158"/>
      <c r="BA130" s="159"/>
      <c r="BB130" s="159"/>
      <c r="BC130" s="159"/>
      <c r="BD130" s="159"/>
      <c r="BE130" s="159"/>
      <c r="BF130" s="158"/>
      <c r="BG130" s="158"/>
      <c r="BH130" s="158"/>
      <c r="BI130" s="158"/>
      <c r="BJ130" s="158"/>
      <c r="BK130" s="158"/>
      <c r="BL130" s="158"/>
      <c r="BM130" s="158"/>
      <c r="BN130" s="158"/>
      <c r="BO130" s="158"/>
      <c r="BP130" s="158"/>
      <c r="BQ130" s="158"/>
      <c r="BR130" s="158"/>
      <c r="BS130" s="158"/>
      <c r="BT130" s="158"/>
      <c r="BU130" s="158"/>
    </row>
    <row r="131" spans="1:73" x14ac:dyDescent="0.15">
      <c r="A131" s="1"/>
      <c r="B131" s="20"/>
      <c r="C131" s="156">
        <f>Eksist!C131+Input!$D$48</f>
        <v>17</v>
      </c>
      <c r="D131" s="2" t="s">
        <v>99</v>
      </c>
      <c r="E131" s="188">
        <f>VLOOKUP(C131,Eksist!$C$114:$E$144,3)</f>
        <v>1.0849999999999995</v>
      </c>
      <c r="F131" s="156">
        <f t="shared" si="87"/>
        <v>4.5895499999999982</v>
      </c>
      <c r="G131" s="154">
        <f>G98*Input!D$30/1000*$E131</f>
        <v>0</v>
      </c>
      <c r="H131" s="154">
        <f>H98*Input!E$30/1000*$E131</f>
        <v>1.9888049999999993</v>
      </c>
      <c r="I131" s="154">
        <f>I98*Input!F$30/1000*$E131</f>
        <v>2.600744999999999</v>
      </c>
      <c r="J131" s="154">
        <f>J98*Input!G$30/1000*$E131</f>
        <v>0</v>
      </c>
      <c r="K131" s="154">
        <f>K98*Input!H$30/1000*$E131</f>
        <v>0</v>
      </c>
      <c r="L131" s="154">
        <f>L98*Input!I$30/1000*$E131</f>
        <v>0</v>
      </c>
      <c r="M131" s="154">
        <f>M98*Input!J$30/1000*$E131</f>
        <v>0</v>
      </c>
      <c r="N131" s="154">
        <f>N98*Input!K$30/1000*$E131</f>
        <v>0</v>
      </c>
      <c r="O131" s="154">
        <f>O98*Input!L$30/1000*$E131</f>
        <v>0</v>
      </c>
      <c r="P131" s="154">
        <f>P98*Input!M$30/1000*$E131</f>
        <v>0</v>
      </c>
      <c r="Q131" s="154">
        <f>Q98*Input!N$30/1000*$E131</f>
        <v>0</v>
      </c>
      <c r="R131" s="154">
        <f>R98*Input!O$30/1000*$E131</f>
        <v>0</v>
      </c>
      <c r="S131" s="154">
        <f>S98*Input!P$30/1000*$E131</f>
        <v>0</v>
      </c>
      <c r="T131" s="154">
        <f>T98*Input!Q$30/1000*$E131</f>
        <v>0</v>
      </c>
      <c r="U131" s="154">
        <f>U98*Input!R$30/1000*$E131</f>
        <v>0</v>
      </c>
      <c r="V131" s="154">
        <f>V98*Input!S$30/1000*$E131</f>
        <v>0</v>
      </c>
      <c r="W131" s="154">
        <f>W98*Input!T$30/1000*$E131</f>
        <v>0</v>
      </c>
      <c r="X131" s="154">
        <f>X98*Input!U$30/1000*$E131</f>
        <v>0</v>
      </c>
      <c r="Y131" s="154">
        <f>Y98*Input!V$30/1000*$E131</f>
        <v>0</v>
      </c>
      <c r="Z131" s="154">
        <f>Z98*Input!W$30/1000*$E131</f>
        <v>0</v>
      </c>
      <c r="AA131" s="1"/>
      <c r="AB131" s="3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  <c r="AU131" s="158"/>
      <c r="AV131" s="158"/>
      <c r="AW131" s="158"/>
      <c r="AX131" s="158"/>
      <c r="AY131" s="158"/>
      <c r="AZ131" s="158"/>
      <c r="BA131" s="159"/>
      <c r="BB131" s="159"/>
      <c r="BC131" s="159"/>
      <c r="BD131" s="159"/>
      <c r="BE131" s="159"/>
      <c r="BF131" s="158"/>
      <c r="BG131" s="158"/>
      <c r="BH131" s="158"/>
      <c r="BI131" s="158"/>
      <c r="BJ131" s="158"/>
      <c r="BK131" s="158"/>
      <c r="BL131" s="158"/>
      <c r="BM131" s="158"/>
      <c r="BN131" s="158"/>
      <c r="BO131" s="158"/>
      <c r="BP131" s="158"/>
      <c r="BQ131" s="158"/>
      <c r="BR131" s="158"/>
      <c r="BS131" s="158"/>
      <c r="BT131" s="158"/>
      <c r="BU131" s="158"/>
    </row>
    <row r="132" spans="1:73" x14ac:dyDescent="0.15">
      <c r="A132" s="1"/>
      <c r="B132" s="20"/>
      <c r="C132" s="156">
        <f>Eksist!C132+Input!$D$48</f>
        <v>18</v>
      </c>
      <c r="D132" s="2" t="s">
        <v>99</v>
      </c>
      <c r="E132" s="188">
        <f>VLOOKUP(C132,Eksist!$C$114:$E$144,3)</f>
        <v>1.0899999999999994</v>
      </c>
      <c r="F132" s="156">
        <f t="shared" si="87"/>
        <v>4.7087999999999983</v>
      </c>
      <c r="G132" s="154">
        <f>G99*Input!D$30/1000*$E132</f>
        <v>0</v>
      </c>
      <c r="H132" s="154">
        <f>H99*Input!E$30/1000*$E132</f>
        <v>2.0404799999999992</v>
      </c>
      <c r="I132" s="154">
        <f>I99*Input!F$30/1000*$E132</f>
        <v>2.6683199999999991</v>
      </c>
      <c r="J132" s="154">
        <f>J99*Input!G$30/1000*$E132</f>
        <v>0</v>
      </c>
      <c r="K132" s="154">
        <f>K99*Input!H$30/1000*$E132</f>
        <v>0</v>
      </c>
      <c r="L132" s="154">
        <f>L99*Input!I$30/1000*$E132</f>
        <v>0</v>
      </c>
      <c r="M132" s="154">
        <f>M99*Input!J$30/1000*$E132</f>
        <v>0</v>
      </c>
      <c r="N132" s="154">
        <f>N99*Input!K$30/1000*$E132</f>
        <v>0</v>
      </c>
      <c r="O132" s="154">
        <f>O99*Input!L$30/1000*$E132</f>
        <v>0</v>
      </c>
      <c r="P132" s="154">
        <f>P99*Input!M$30/1000*$E132</f>
        <v>0</v>
      </c>
      <c r="Q132" s="154">
        <f>Q99*Input!N$30/1000*$E132</f>
        <v>0</v>
      </c>
      <c r="R132" s="154">
        <f>R99*Input!O$30/1000*$E132</f>
        <v>0</v>
      </c>
      <c r="S132" s="154">
        <f>S99*Input!P$30/1000*$E132</f>
        <v>0</v>
      </c>
      <c r="T132" s="154">
        <f>T99*Input!Q$30/1000*$E132</f>
        <v>0</v>
      </c>
      <c r="U132" s="154">
        <f>U99*Input!R$30/1000*$E132</f>
        <v>0</v>
      </c>
      <c r="V132" s="154">
        <f>V99*Input!S$30/1000*$E132</f>
        <v>0</v>
      </c>
      <c r="W132" s="154">
        <f>W99*Input!T$30/1000*$E132</f>
        <v>0</v>
      </c>
      <c r="X132" s="154">
        <f>X99*Input!U$30/1000*$E132</f>
        <v>0</v>
      </c>
      <c r="Y132" s="154">
        <f>Y99*Input!V$30/1000*$E132</f>
        <v>0</v>
      </c>
      <c r="Z132" s="154">
        <f>Z99*Input!W$30/1000*$E132</f>
        <v>0</v>
      </c>
      <c r="AA132" s="1"/>
      <c r="AB132" s="3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9"/>
      <c r="BB132" s="159"/>
      <c r="BC132" s="159"/>
      <c r="BD132" s="159"/>
      <c r="BE132" s="159"/>
      <c r="BF132" s="158"/>
      <c r="BG132" s="158"/>
      <c r="BH132" s="158"/>
      <c r="BI132" s="158"/>
      <c r="BJ132" s="158"/>
      <c r="BK132" s="158"/>
      <c r="BL132" s="158"/>
      <c r="BM132" s="158"/>
      <c r="BN132" s="158"/>
      <c r="BO132" s="158"/>
      <c r="BP132" s="158"/>
      <c r="BQ132" s="158"/>
      <c r="BR132" s="158"/>
      <c r="BS132" s="158"/>
      <c r="BT132" s="158"/>
      <c r="BU132" s="158"/>
    </row>
    <row r="133" spans="1:73" x14ac:dyDescent="0.15">
      <c r="A133" s="1"/>
      <c r="B133" s="20"/>
      <c r="C133" s="156">
        <f>Eksist!C133+Input!$D$48</f>
        <v>19</v>
      </c>
      <c r="D133" s="2" t="s">
        <v>99</v>
      </c>
      <c r="E133" s="188">
        <f>VLOOKUP(C133,Eksist!$C$114:$E$144,3)</f>
        <v>1.0949999999999993</v>
      </c>
      <c r="F133" s="156">
        <f t="shared" si="87"/>
        <v>4.8289499999999981</v>
      </c>
      <c r="G133" s="154">
        <f>G100*Input!D$30/1000*$E133</f>
        <v>0</v>
      </c>
      <c r="H133" s="154">
        <f>H100*Input!E$30/1000*$E133</f>
        <v>2.092544999999999</v>
      </c>
      <c r="I133" s="154">
        <f>I100*Input!F$30/1000*$E133</f>
        <v>2.7364049999999991</v>
      </c>
      <c r="J133" s="154">
        <f>J100*Input!G$30/1000*$E133</f>
        <v>0</v>
      </c>
      <c r="K133" s="154">
        <f>K100*Input!H$30/1000*$E133</f>
        <v>0</v>
      </c>
      <c r="L133" s="154">
        <f>L100*Input!I$30/1000*$E133</f>
        <v>0</v>
      </c>
      <c r="M133" s="154">
        <f>M100*Input!J$30/1000*$E133</f>
        <v>0</v>
      </c>
      <c r="N133" s="154">
        <f>N100*Input!K$30/1000*$E133</f>
        <v>0</v>
      </c>
      <c r="O133" s="154">
        <f>O100*Input!L$30/1000*$E133</f>
        <v>0</v>
      </c>
      <c r="P133" s="154">
        <f>P100*Input!M$30/1000*$E133</f>
        <v>0</v>
      </c>
      <c r="Q133" s="154">
        <f>Q100*Input!N$30/1000*$E133</f>
        <v>0</v>
      </c>
      <c r="R133" s="154">
        <f>R100*Input!O$30/1000*$E133</f>
        <v>0</v>
      </c>
      <c r="S133" s="154">
        <f>S100*Input!P$30/1000*$E133</f>
        <v>0</v>
      </c>
      <c r="T133" s="154">
        <f>T100*Input!Q$30/1000*$E133</f>
        <v>0</v>
      </c>
      <c r="U133" s="154">
        <f>U100*Input!R$30/1000*$E133</f>
        <v>0</v>
      </c>
      <c r="V133" s="154">
        <f>V100*Input!S$30/1000*$E133</f>
        <v>0</v>
      </c>
      <c r="W133" s="154">
        <f>W100*Input!T$30/1000*$E133</f>
        <v>0</v>
      </c>
      <c r="X133" s="154">
        <f>X100*Input!U$30/1000*$E133</f>
        <v>0</v>
      </c>
      <c r="Y133" s="154">
        <f>Y100*Input!V$30/1000*$E133</f>
        <v>0</v>
      </c>
      <c r="Z133" s="154">
        <f>Z100*Input!W$30/1000*$E133</f>
        <v>0</v>
      </c>
      <c r="AA133" s="1"/>
      <c r="AB133" s="3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  <c r="AU133" s="158"/>
      <c r="AV133" s="158"/>
      <c r="AW133" s="158"/>
      <c r="AX133" s="158"/>
      <c r="AY133" s="158"/>
      <c r="AZ133" s="158"/>
      <c r="BA133" s="159"/>
      <c r="BB133" s="159"/>
      <c r="BC133" s="159"/>
      <c r="BD133" s="159"/>
      <c r="BE133" s="159"/>
      <c r="BF133" s="158"/>
      <c r="BG133" s="158"/>
      <c r="BH133" s="158"/>
      <c r="BI133" s="158"/>
      <c r="BJ133" s="158"/>
      <c r="BK133" s="158"/>
      <c r="BL133" s="158"/>
      <c r="BM133" s="158"/>
      <c r="BN133" s="158"/>
      <c r="BO133" s="158"/>
      <c r="BP133" s="158"/>
      <c r="BQ133" s="158"/>
      <c r="BR133" s="158"/>
      <c r="BS133" s="158"/>
      <c r="BT133" s="158"/>
      <c r="BU133" s="158"/>
    </row>
    <row r="134" spans="1:73" x14ac:dyDescent="0.15">
      <c r="A134" s="1"/>
      <c r="B134" s="20" t="s">
        <v>188</v>
      </c>
      <c r="C134" s="156">
        <f>Eksist!C134+Input!$D$48</f>
        <v>20</v>
      </c>
      <c r="D134" s="2" t="s">
        <v>99</v>
      </c>
      <c r="E134" s="188">
        <f>VLOOKUP(C134,Eksist!$C$114:$E$144,3)</f>
        <v>1.1000000000000001</v>
      </c>
      <c r="F134" s="156">
        <f t="shared" si="87"/>
        <v>4.95</v>
      </c>
      <c r="G134" s="154">
        <f>G101*Input!D$30/1000*$E134</f>
        <v>0</v>
      </c>
      <c r="H134" s="154">
        <f>H101*Input!E$30/1000*$E134</f>
        <v>2.145</v>
      </c>
      <c r="I134" s="154">
        <f>I101*Input!F$30/1000*$E134</f>
        <v>2.8050000000000002</v>
      </c>
      <c r="J134" s="154">
        <f>J101*Input!G$30/1000*$E134</f>
        <v>0</v>
      </c>
      <c r="K134" s="154">
        <f>K101*Input!H$30/1000*$E134</f>
        <v>0</v>
      </c>
      <c r="L134" s="154">
        <f>L101*Input!I$30/1000*$E134</f>
        <v>0</v>
      </c>
      <c r="M134" s="154">
        <f>M101*Input!J$30/1000*$E134</f>
        <v>0</v>
      </c>
      <c r="N134" s="154">
        <f>N101*Input!K$30/1000*$E134</f>
        <v>0</v>
      </c>
      <c r="O134" s="154">
        <f>O101*Input!L$30/1000*$E134</f>
        <v>0</v>
      </c>
      <c r="P134" s="154">
        <f>P101*Input!M$30/1000*$E134</f>
        <v>0</v>
      </c>
      <c r="Q134" s="154">
        <f>Q101*Input!N$30/1000*$E134</f>
        <v>0</v>
      </c>
      <c r="R134" s="154">
        <f>R101*Input!O$30/1000*$E134</f>
        <v>0</v>
      </c>
      <c r="S134" s="154">
        <f>S101*Input!P$30/1000*$E134</f>
        <v>0</v>
      </c>
      <c r="T134" s="154">
        <f>T101*Input!Q$30/1000*$E134</f>
        <v>0</v>
      </c>
      <c r="U134" s="154">
        <f>U101*Input!R$30/1000*$E134</f>
        <v>0</v>
      </c>
      <c r="V134" s="154">
        <f>V101*Input!S$30/1000*$E134</f>
        <v>0</v>
      </c>
      <c r="W134" s="154">
        <f>W101*Input!T$30/1000*$E134</f>
        <v>0</v>
      </c>
      <c r="X134" s="154">
        <f>X101*Input!U$30/1000*$E134</f>
        <v>0</v>
      </c>
      <c r="Y134" s="154">
        <f>Y101*Input!V$30/1000*$E134</f>
        <v>0</v>
      </c>
      <c r="Z134" s="154">
        <f>Z101*Input!W$30/1000*$E134</f>
        <v>0</v>
      </c>
      <c r="AA134" s="1"/>
      <c r="AB134" s="3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  <c r="AU134" s="158"/>
      <c r="AV134" s="158"/>
      <c r="AW134" s="158"/>
      <c r="AX134" s="158"/>
      <c r="AY134" s="158"/>
      <c r="AZ134" s="158"/>
      <c r="BA134" s="159"/>
      <c r="BB134" s="159"/>
      <c r="BC134" s="159"/>
      <c r="BD134" s="159"/>
      <c r="BE134" s="159"/>
      <c r="BF134" s="158"/>
      <c r="BG134" s="158"/>
      <c r="BH134" s="158"/>
      <c r="BI134" s="158"/>
      <c r="BJ134" s="158"/>
      <c r="BK134" s="158"/>
      <c r="BL134" s="158"/>
      <c r="BM134" s="158"/>
      <c r="BN134" s="158"/>
      <c r="BO134" s="158"/>
      <c r="BP134" s="158"/>
      <c r="BQ134" s="158"/>
      <c r="BR134" s="158"/>
      <c r="BS134" s="158"/>
      <c r="BT134" s="158"/>
      <c r="BU134" s="158"/>
    </row>
    <row r="135" spans="1:73" x14ac:dyDescent="0.15">
      <c r="A135" s="1"/>
      <c r="B135" s="20"/>
      <c r="C135" s="156">
        <f>Eksist!C135+Input!$D$48</f>
        <v>21</v>
      </c>
      <c r="D135" s="2" t="s">
        <v>99</v>
      </c>
      <c r="E135" s="188">
        <f>VLOOKUP(C135,Eksist!$C$114:$E$144,3)</f>
        <v>1.105</v>
      </c>
      <c r="F135" s="156">
        <f t="shared" si="87"/>
        <v>5.1382499999999993</v>
      </c>
      <c r="G135" s="154">
        <f>G102*Input!D$30/1000*$E135</f>
        <v>0</v>
      </c>
      <c r="H135" s="154">
        <f>H102*Input!E$30/1000*$E135</f>
        <v>2.226575</v>
      </c>
      <c r="I135" s="154">
        <f>I102*Input!F$30/1000*$E135</f>
        <v>2.9116749999999998</v>
      </c>
      <c r="J135" s="154">
        <f>J102*Input!G$30/1000*$E135</f>
        <v>0</v>
      </c>
      <c r="K135" s="154">
        <f>K102*Input!H$30/1000*$E135</f>
        <v>0</v>
      </c>
      <c r="L135" s="154">
        <f>L102*Input!I$30/1000*$E135</f>
        <v>0</v>
      </c>
      <c r="M135" s="154">
        <f>M102*Input!J$30/1000*$E135</f>
        <v>0</v>
      </c>
      <c r="N135" s="154">
        <f>N102*Input!K$30/1000*$E135</f>
        <v>0</v>
      </c>
      <c r="O135" s="154">
        <f>O102*Input!L$30/1000*$E135</f>
        <v>0</v>
      </c>
      <c r="P135" s="154">
        <f>P102*Input!M$30/1000*$E135</f>
        <v>0</v>
      </c>
      <c r="Q135" s="154">
        <f>Q102*Input!N$30/1000*$E135</f>
        <v>0</v>
      </c>
      <c r="R135" s="154">
        <f>R102*Input!O$30/1000*$E135</f>
        <v>0</v>
      </c>
      <c r="S135" s="154">
        <f>S102*Input!P$30/1000*$E135</f>
        <v>0</v>
      </c>
      <c r="T135" s="154">
        <f>T102*Input!Q$30/1000*$E135</f>
        <v>0</v>
      </c>
      <c r="U135" s="154">
        <f>U102*Input!R$30/1000*$E135</f>
        <v>0</v>
      </c>
      <c r="V135" s="154">
        <f>V102*Input!S$30/1000*$E135</f>
        <v>0</v>
      </c>
      <c r="W135" s="154">
        <f>W102*Input!T$30/1000*$E135</f>
        <v>0</v>
      </c>
      <c r="X135" s="154">
        <f>X102*Input!U$30/1000*$E135</f>
        <v>0</v>
      </c>
      <c r="Y135" s="154">
        <f>Y102*Input!V$30/1000*$E135</f>
        <v>0</v>
      </c>
      <c r="Z135" s="154">
        <f>Z102*Input!W$30/1000*$E135</f>
        <v>0</v>
      </c>
      <c r="AA135" s="1"/>
      <c r="AB135" s="3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  <c r="AU135" s="158"/>
      <c r="AV135" s="158"/>
      <c r="AW135" s="158"/>
      <c r="AX135" s="158"/>
      <c r="AY135" s="158"/>
      <c r="AZ135" s="158"/>
      <c r="BA135" s="159"/>
      <c r="BB135" s="159"/>
      <c r="BC135" s="159"/>
      <c r="BD135" s="159"/>
      <c r="BE135" s="159"/>
      <c r="BF135" s="158"/>
      <c r="BG135" s="158"/>
      <c r="BH135" s="158"/>
      <c r="BI135" s="158"/>
      <c r="BJ135" s="158"/>
      <c r="BK135" s="158"/>
      <c r="BL135" s="158"/>
      <c r="BM135" s="158"/>
      <c r="BN135" s="158"/>
      <c r="BO135" s="158"/>
      <c r="BP135" s="158"/>
      <c r="BQ135" s="158"/>
      <c r="BR135" s="158"/>
      <c r="BS135" s="158"/>
      <c r="BT135" s="158"/>
      <c r="BU135" s="158"/>
    </row>
    <row r="136" spans="1:73" x14ac:dyDescent="0.15">
      <c r="A136" s="1"/>
      <c r="B136" s="20"/>
      <c r="C136" s="156">
        <f>Eksist!C136+Input!$D$48</f>
        <v>22</v>
      </c>
      <c r="D136" s="2" t="s">
        <v>99</v>
      </c>
      <c r="E136" s="188">
        <f>VLOOKUP(C136,Eksist!$C$114:$E$144,3)</f>
        <v>1.1099999999999999</v>
      </c>
      <c r="F136" s="156">
        <f t="shared" si="87"/>
        <v>5.3279999999999994</v>
      </c>
      <c r="G136" s="154">
        <f>G103*Input!D$30/1000*$E136</f>
        <v>0</v>
      </c>
      <c r="H136" s="154">
        <f>H103*Input!E$30/1000*$E136</f>
        <v>2.3087999999999997</v>
      </c>
      <c r="I136" s="154">
        <f>I103*Input!F$30/1000*$E136</f>
        <v>3.0191999999999997</v>
      </c>
      <c r="J136" s="154">
        <f>J103*Input!G$30/1000*$E136</f>
        <v>0</v>
      </c>
      <c r="K136" s="154">
        <f>K103*Input!H$30/1000*$E136</f>
        <v>0</v>
      </c>
      <c r="L136" s="154">
        <f>L103*Input!I$30/1000*$E136</f>
        <v>0</v>
      </c>
      <c r="M136" s="154">
        <f>M103*Input!J$30/1000*$E136</f>
        <v>0</v>
      </c>
      <c r="N136" s="154">
        <f>N103*Input!K$30/1000*$E136</f>
        <v>0</v>
      </c>
      <c r="O136" s="154">
        <f>O103*Input!L$30/1000*$E136</f>
        <v>0</v>
      </c>
      <c r="P136" s="154">
        <f>P103*Input!M$30/1000*$E136</f>
        <v>0</v>
      </c>
      <c r="Q136" s="154">
        <f>Q103*Input!N$30/1000*$E136</f>
        <v>0</v>
      </c>
      <c r="R136" s="154">
        <f>R103*Input!O$30/1000*$E136</f>
        <v>0</v>
      </c>
      <c r="S136" s="154">
        <f>S103*Input!P$30/1000*$E136</f>
        <v>0</v>
      </c>
      <c r="T136" s="154">
        <f>T103*Input!Q$30/1000*$E136</f>
        <v>0</v>
      </c>
      <c r="U136" s="154">
        <f>U103*Input!R$30/1000*$E136</f>
        <v>0</v>
      </c>
      <c r="V136" s="154">
        <f>V103*Input!S$30/1000*$E136</f>
        <v>0</v>
      </c>
      <c r="W136" s="154">
        <f>W103*Input!T$30/1000*$E136</f>
        <v>0</v>
      </c>
      <c r="X136" s="154">
        <f>X103*Input!U$30/1000*$E136</f>
        <v>0</v>
      </c>
      <c r="Y136" s="154">
        <f>Y103*Input!V$30/1000*$E136</f>
        <v>0</v>
      </c>
      <c r="Z136" s="154">
        <f>Z103*Input!W$30/1000*$E136</f>
        <v>0</v>
      </c>
      <c r="AA136" s="1"/>
      <c r="AB136" s="3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  <c r="AU136" s="158"/>
      <c r="AV136" s="158"/>
      <c r="AW136" s="158"/>
      <c r="AX136" s="158"/>
      <c r="AY136" s="158"/>
      <c r="AZ136" s="158"/>
      <c r="BA136" s="159"/>
      <c r="BB136" s="159"/>
      <c r="BC136" s="159"/>
      <c r="BD136" s="159"/>
      <c r="BE136" s="159"/>
      <c r="BF136" s="158"/>
      <c r="BG136" s="158"/>
      <c r="BH136" s="158"/>
      <c r="BI136" s="158"/>
      <c r="BJ136" s="158"/>
      <c r="BK136" s="158"/>
      <c r="BL136" s="158"/>
      <c r="BM136" s="158"/>
      <c r="BN136" s="158"/>
      <c r="BO136" s="158"/>
      <c r="BP136" s="158"/>
      <c r="BQ136" s="158"/>
      <c r="BR136" s="158"/>
      <c r="BS136" s="158"/>
      <c r="BT136" s="158"/>
      <c r="BU136" s="158"/>
    </row>
    <row r="137" spans="1:73" x14ac:dyDescent="0.15">
      <c r="A137" s="1"/>
      <c r="B137" s="20"/>
      <c r="C137" s="156">
        <f>Eksist!C137+Input!$D$48</f>
        <v>23</v>
      </c>
      <c r="D137" s="2" t="s">
        <v>99</v>
      </c>
      <c r="E137" s="188">
        <f>VLOOKUP(C137,Eksist!$C$114:$E$144,3)</f>
        <v>1.1149999999999998</v>
      </c>
      <c r="F137" s="156">
        <f>SUM(G137:Z137)</f>
        <v>5.5192499999999987</v>
      </c>
      <c r="G137" s="154">
        <f>G104*Input!D$30/1000*$E137</f>
        <v>0</v>
      </c>
      <c r="H137" s="154">
        <f>H104*Input!E$30/1000*$E137</f>
        <v>2.3916749999999993</v>
      </c>
      <c r="I137" s="154">
        <f>I104*Input!F$30/1000*$E137</f>
        <v>3.1275749999999993</v>
      </c>
      <c r="J137" s="154">
        <f>J104*Input!G$30/1000*$E137</f>
        <v>0</v>
      </c>
      <c r="K137" s="154">
        <f>K104*Input!H$30/1000*$E137</f>
        <v>0</v>
      </c>
      <c r="L137" s="154">
        <f>L104*Input!I$30/1000*$E137</f>
        <v>0</v>
      </c>
      <c r="M137" s="154">
        <f>M104*Input!J$30/1000*$E137</f>
        <v>0</v>
      </c>
      <c r="N137" s="154">
        <f>N104*Input!K$30/1000*$E137</f>
        <v>0</v>
      </c>
      <c r="O137" s="154">
        <f>O104*Input!L$30/1000*$E137</f>
        <v>0</v>
      </c>
      <c r="P137" s="154">
        <f>P104*Input!M$30/1000*$E137</f>
        <v>0</v>
      </c>
      <c r="Q137" s="154">
        <f>Q104*Input!N$30/1000*$E137</f>
        <v>0</v>
      </c>
      <c r="R137" s="154">
        <f>R104*Input!O$30/1000*$E137</f>
        <v>0</v>
      </c>
      <c r="S137" s="154">
        <f>S104*Input!P$30/1000*$E137</f>
        <v>0</v>
      </c>
      <c r="T137" s="154">
        <f>T104*Input!Q$30/1000*$E137</f>
        <v>0</v>
      </c>
      <c r="U137" s="154">
        <f>U104*Input!R$30/1000*$E137</f>
        <v>0</v>
      </c>
      <c r="V137" s="154">
        <f>V104*Input!S$30/1000*$E137</f>
        <v>0</v>
      </c>
      <c r="W137" s="154">
        <f>W104*Input!T$30/1000*$E137</f>
        <v>0</v>
      </c>
      <c r="X137" s="154">
        <f>X104*Input!U$30/1000*$E137</f>
        <v>0</v>
      </c>
      <c r="Y137" s="154">
        <f>Y104*Input!V$30/1000*$E137</f>
        <v>0</v>
      </c>
      <c r="Z137" s="154">
        <f>Z104*Input!W$30/1000*$E137</f>
        <v>0</v>
      </c>
      <c r="AA137" s="1"/>
      <c r="AB137" s="3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  <c r="AU137" s="158"/>
      <c r="AV137" s="158"/>
      <c r="AW137" s="158"/>
      <c r="AX137" s="158"/>
      <c r="AY137" s="158"/>
      <c r="AZ137" s="158"/>
      <c r="BA137" s="159"/>
      <c r="BB137" s="159"/>
      <c r="BC137" s="159"/>
      <c r="BD137" s="159"/>
      <c r="BE137" s="159"/>
      <c r="BF137" s="158"/>
      <c r="BG137" s="158"/>
      <c r="BH137" s="158"/>
      <c r="BI137" s="158"/>
      <c r="BJ137" s="158"/>
      <c r="BK137" s="158"/>
      <c r="BL137" s="158"/>
      <c r="BM137" s="158"/>
      <c r="BN137" s="158"/>
      <c r="BO137" s="158"/>
      <c r="BP137" s="158"/>
      <c r="BQ137" s="158"/>
      <c r="BR137" s="158"/>
      <c r="BS137" s="158"/>
      <c r="BT137" s="158"/>
      <c r="BU137" s="158"/>
    </row>
    <row r="138" spans="1:73" x14ac:dyDescent="0.15">
      <c r="A138" s="1"/>
      <c r="B138" s="20"/>
      <c r="C138" s="156">
        <f>Eksist!C138+Input!$D$48</f>
        <v>24</v>
      </c>
      <c r="D138" s="2" t="s">
        <v>99</v>
      </c>
      <c r="E138" s="188">
        <f>VLOOKUP(C138,Eksist!$C$114:$E$144,3)</f>
        <v>1.1199999999999997</v>
      </c>
      <c r="F138" s="156">
        <f t="shared" si="87"/>
        <v>5.711999999999998</v>
      </c>
      <c r="G138" s="154">
        <f>G105*Input!D$30/1000*$E138</f>
        <v>0</v>
      </c>
      <c r="H138" s="154">
        <f>H105*Input!E$30/1000*$E138</f>
        <v>2.4751999999999992</v>
      </c>
      <c r="I138" s="154">
        <f>I105*Input!F$30/1000*$E138</f>
        <v>3.2367999999999992</v>
      </c>
      <c r="J138" s="154">
        <f>J105*Input!G$30/1000*$E138</f>
        <v>0</v>
      </c>
      <c r="K138" s="154">
        <f>K105*Input!H$30/1000*$E138</f>
        <v>0</v>
      </c>
      <c r="L138" s="154">
        <f>L105*Input!I$30/1000*$E138</f>
        <v>0</v>
      </c>
      <c r="M138" s="154">
        <f>M105*Input!J$30/1000*$E138</f>
        <v>0</v>
      </c>
      <c r="N138" s="154">
        <f>N105*Input!K$30/1000*$E138</f>
        <v>0</v>
      </c>
      <c r="O138" s="154">
        <f>O105*Input!L$30/1000*$E138</f>
        <v>0</v>
      </c>
      <c r="P138" s="154">
        <f>P105*Input!M$30/1000*$E138</f>
        <v>0</v>
      </c>
      <c r="Q138" s="154">
        <f>Q105*Input!N$30/1000*$E138</f>
        <v>0</v>
      </c>
      <c r="R138" s="154">
        <f>R105*Input!O$30/1000*$E138</f>
        <v>0</v>
      </c>
      <c r="S138" s="154">
        <f>S105*Input!P$30/1000*$E138</f>
        <v>0</v>
      </c>
      <c r="T138" s="154">
        <f>T105*Input!Q$30/1000*$E138</f>
        <v>0</v>
      </c>
      <c r="U138" s="154">
        <f>U105*Input!R$30/1000*$E138</f>
        <v>0</v>
      </c>
      <c r="V138" s="154">
        <f>V105*Input!S$30/1000*$E138</f>
        <v>0</v>
      </c>
      <c r="W138" s="154">
        <f>W105*Input!T$30/1000*$E138</f>
        <v>0</v>
      </c>
      <c r="X138" s="154">
        <f>X105*Input!U$30/1000*$E138</f>
        <v>0</v>
      </c>
      <c r="Y138" s="154">
        <f>Y105*Input!V$30/1000*$E138</f>
        <v>0</v>
      </c>
      <c r="Z138" s="154">
        <f>Z105*Input!W$30/1000*$E138</f>
        <v>0</v>
      </c>
      <c r="AA138" s="1"/>
      <c r="AB138" s="3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  <c r="AU138" s="158"/>
      <c r="AV138" s="158"/>
      <c r="AW138" s="158"/>
      <c r="AX138" s="158"/>
      <c r="AY138" s="158"/>
      <c r="AZ138" s="158"/>
      <c r="BA138" s="159"/>
      <c r="BB138" s="159"/>
      <c r="BC138" s="159"/>
      <c r="BD138" s="159"/>
      <c r="BE138" s="159"/>
      <c r="BF138" s="158"/>
      <c r="BG138" s="158"/>
      <c r="BH138" s="158"/>
      <c r="BI138" s="158"/>
      <c r="BJ138" s="158"/>
      <c r="BK138" s="158"/>
      <c r="BL138" s="158"/>
      <c r="BM138" s="158"/>
      <c r="BN138" s="158"/>
      <c r="BO138" s="158"/>
      <c r="BP138" s="158"/>
      <c r="BQ138" s="158"/>
      <c r="BR138" s="158"/>
      <c r="BS138" s="158"/>
      <c r="BT138" s="158"/>
      <c r="BU138" s="158"/>
    </row>
    <row r="139" spans="1:73" x14ac:dyDescent="0.15">
      <c r="A139" s="1"/>
      <c r="B139" s="20"/>
      <c r="C139" s="156">
        <f>Eksist!C139+Input!$D$48</f>
        <v>25</v>
      </c>
      <c r="D139" s="2" t="s">
        <v>99</v>
      </c>
      <c r="E139" s="188">
        <f>VLOOKUP(C139,Eksist!$C$114:$E$144,3)</f>
        <v>1.1249999999999996</v>
      </c>
      <c r="F139" s="156">
        <f t="shared" si="87"/>
        <v>5.9062499999999982</v>
      </c>
      <c r="G139" s="154">
        <f>G106*Input!D$30/1000*$E139</f>
        <v>0</v>
      </c>
      <c r="H139" s="154">
        <f>H106*Input!E$30/1000*$E139</f>
        <v>2.5593749999999988</v>
      </c>
      <c r="I139" s="154">
        <f>I106*Input!F$30/1000*$E139</f>
        <v>3.3468749999999994</v>
      </c>
      <c r="J139" s="154">
        <f>J106*Input!G$30/1000*$E139</f>
        <v>0</v>
      </c>
      <c r="K139" s="154">
        <f>K106*Input!H$30/1000*$E139</f>
        <v>0</v>
      </c>
      <c r="L139" s="154">
        <f>L106*Input!I$30/1000*$E139</f>
        <v>0</v>
      </c>
      <c r="M139" s="154">
        <f>M106*Input!J$30/1000*$E139</f>
        <v>0</v>
      </c>
      <c r="N139" s="154">
        <f>N106*Input!K$30/1000*$E139</f>
        <v>0</v>
      </c>
      <c r="O139" s="154">
        <f>O106*Input!L$30/1000*$E139</f>
        <v>0</v>
      </c>
      <c r="P139" s="154">
        <f>P106*Input!M$30/1000*$E139</f>
        <v>0</v>
      </c>
      <c r="Q139" s="154">
        <f>Q106*Input!N$30/1000*$E139</f>
        <v>0</v>
      </c>
      <c r="R139" s="154">
        <f>R106*Input!O$30/1000*$E139</f>
        <v>0</v>
      </c>
      <c r="S139" s="154">
        <f>S106*Input!P$30/1000*$E139</f>
        <v>0</v>
      </c>
      <c r="T139" s="154">
        <f>T106*Input!Q$30/1000*$E139</f>
        <v>0</v>
      </c>
      <c r="U139" s="154">
        <f>U106*Input!R$30/1000*$E139</f>
        <v>0</v>
      </c>
      <c r="V139" s="154">
        <f>V106*Input!S$30/1000*$E139</f>
        <v>0</v>
      </c>
      <c r="W139" s="154">
        <f>W106*Input!T$30/1000*$E139</f>
        <v>0</v>
      </c>
      <c r="X139" s="154">
        <f>X106*Input!U$30/1000*$E139</f>
        <v>0</v>
      </c>
      <c r="Y139" s="154">
        <f>Y106*Input!V$30/1000*$E139</f>
        <v>0</v>
      </c>
      <c r="Z139" s="154">
        <f>Z106*Input!W$30/1000*$E139</f>
        <v>0</v>
      </c>
      <c r="AA139" s="1"/>
      <c r="AB139" s="3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  <c r="AU139" s="158"/>
      <c r="AV139" s="158"/>
      <c r="AW139" s="158"/>
      <c r="AX139" s="158"/>
      <c r="AY139" s="158"/>
      <c r="AZ139" s="158"/>
      <c r="BA139" s="159"/>
      <c r="BB139" s="159"/>
      <c r="BC139" s="159"/>
      <c r="BD139" s="159"/>
      <c r="BE139" s="159"/>
      <c r="BF139" s="158"/>
      <c r="BG139" s="158"/>
      <c r="BH139" s="158"/>
      <c r="BI139" s="158"/>
      <c r="BJ139" s="158"/>
      <c r="BK139" s="158"/>
      <c r="BL139" s="158"/>
      <c r="BM139" s="158"/>
      <c r="BN139" s="158"/>
      <c r="BO139" s="158"/>
      <c r="BP139" s="158"/>
      <c r="BQ139" s="158"/>
      <c r="BR139" s="158"/>
      <c r="BS139" s="158"/>
      <c r="BT139" s="158"/>
      <c r="BU139" s="158"/>
    </row>
    <row r="140" spans="1:73" x14ac:dyDescent="0.15">
      <c r="A140" s="1"/>
      <c r="B140" s="20"/>
      <c r="C140" s="156">
        <f>Eksist!C140+Input!$D$48</f>
        <v>26</v>
      </c>
      <c r="D140" s="2" t="s">
        <v>99</v>
      </c>
      <c r="E140" s="188">
        <f>VLOOKUP(C140,Eksist!$C$114:$E$144,3)</f>
        <v>1.1299999999999994</v>
      </c>
      <c r="F140" s="156">
        <f t="shared" si="87"/>
        <v>6.1019999999999985</v>
      </c>
      <c r="G140" s="154">
        <f>G107*Input!D$30/1000*$E140</f>
        <v>0</v>
      </c>
      <c r="H140" s="154">
        <f>H107*Input!E$30/1000*$E140</f>
        <v>2.6441999999999992</v>
      </c>
      <c r="I140" s="154">
        <f>I107*Input!F$30/1000*$E140</f>
        <v>3.4577999999999989</v>
      </c>
      <c r="J140" s="154">
        <f>J107*Input!G$30/1000*$E140</f>
        <v>0</v>
      </c>
      <c r="K140" s="154">
        <f>K107*Input!H$30/1000*$E140</f>
        <v>0</v>
      </c>
      <c r="L140" s="154">
        <f>L107*Input!I$30/1000*$E140</f>
        <v>0</v>
      </c>
      <c r="M140" s="154">
        <f>M107*Input!J$30/1000*$E140</f>
        <v>0</v>
      </c>
      <c r="N140" s="154">
        <f>N107*Input!K$30/1000*$E140</f>
        <v>0</v>
      </c>
      <c r="O140" s="154">
        <f>O107*Input!L$30/1000*$E140</f>
        <v>0</v>
      </c>
      <c r="P140" s="154">
        <f>P107*Input!M$30/1000*$E140</f>
        <v>0</v>
      </c>
      <c r="Q140" s="154">
        <f>Q107*Input!N$30/1000*$E140</f>
        <v>0</v>
      </c>
      <c r="R140" s="154">
        <f>R107*Input!O$30/1000*$E140</f>
        <v>0</v>
      </c>
      <c r="S140" s="154">
        <f>S107*Input!P$30/1000*$E140</f>
        <v>0</v>
      </c>
      <c r="T140" s="154">
        <f>T107*Input!Q$30/1000*$E140</f>
        <v>0</v>
      </c>
      <c r="U140" s="154">
        <f>U107*Input!R$30/1000*$E140</f>
        <v>0</v>
      </c>
      <c r="V140" s="154">
        <f>V107*Input!S$30/1000*$E140</f>
        <v>0</v>
      </c>
      <c r="W140" s="154">
        <f>W107*Input!T$30/1000*$E140</f>
        <v>0</v>
      </c>
      <c r="X140" s="154">
        <f>X107*Input!U$30/1000*$E140</f>
        <v>0</v>
      </c>
      <c r="Y140" s="154">
        <f>Y107*Input!V$30/1000*$E140</f>
        <v>0</v>
      </c>
      <c r="Z140" s="154">
        <f>Z107*Input!W$30/1000*$E140</f>
        <v>0</v>
      </c>
      <c r="AA140" s="1"/>
      <c r="AB140" s="3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  <c r="AU140" s="158"/>
      <c r="AV140" s="158"/>
      <c r="AW140" s="158"/>
      <c r="AX140" s="158"/>
      <c r="AY140" s="158"/>
      <c r="AZ140" s="158"/>
      <c r="BA140" s="159"/>
      <c r="BB140" s="159"/>
      <c r="BC140" s="159"/>
      <c r="BD140" s="159"/>
      <c r="BE140" s="159"/>
      <c r="BF140" s="158"/>
      <c r="BG140" s="158"/>
      <c r="BH140" s="158"/>
      <c r="BI140" s="158"/>
      <c r="BJ140" s="158"/>
      <c r="BK140" s="158"/>
      <c r="BL140" s="158"/>
      <c r="BM140" s="158"/>
      <c r="BN140" s="158"/>
      <c r="BO140" s="158"/>
      <c r="BP140" s="158"/>
      <c r="BQ140" s="158"/>
      <c r="BR140" s="158"/>
      <c r="BS140" s="158"/>
      <c r="BT140" s="158"/>
      <c r="BU140" s="158"/>
    </row>
    <row r="141" spans="1:73" x14ac:dyDescent="0.15">
      <c r="A141" s="1"/>
      <c r="B141" s="20"/>
      <c r="C141" s="156">
        <f>Eksist!C141+Input!$D$48</f>
        <v>27</v>
      </c>
      <c r="D141" s="2" t="s">
        <v>99</v>
      </c>
      <c r="E141" s="188">
        <f>VLOOKUP(C141,Eksist!$C$114:$E$144,3)</f>
        <v>1.1349999999999993</v>
      </c>
      <c r="F141" s="156">
        <f t="shared" si="87"/>
        <v>6.2992499999999971</v>
      </c>
      <c r="G141" s="154">
        <f>G108*Input!D$30/1000*$E141</f>
        <v>0</v>
      </c>
      <c r="H141" s="154">
        <f>H108*Input!E$30/1000*$E141</f>
        <v>2.7296749999999985</v>
      </c>
      <c r="I141" s="154">
        <f>I108*Input!F$30/1000*$E141</f>
        <v>3.5695749999999986</v>
      </c>
      <c r="J141" s="154">
        <f>J108*Input!G$30/1000*$E141</f>
        <v>0</v>
      </c>
      <c r="K141" s="154">
        <f>K108*Input!H$30/1000*$E141</f>
        <v>0</v>
      </c>
      <c r="L141" s="154">
        <f>L108*Input!I$30/1000*$E141</f>
        <v>0</v>
      </c>
      <c r="M141" s="154">
        <f>M108*Input!J$30/1000*$E141</f>
        <v>0</v>
      </c>
      <c r="N141" s="154">
        <f>N108*Input!K$30/1000*$E141</f>
        <v>0</v>
      </c>
      <c r="O141" s="154">
        <f>O108*Input!L$30/1000*$E141</f>
        <v>0</v>
      </c>
      <c r="P141" s="154">
        <f>P108*Input!M$30/1000*$E141</f>
        <v>0</v>
      </c>
      <c r="Q141" s="154">
        <f>Q108*Input!N$30/1000*$E141</f>
        <v>0</v>
      </c>
      <c r="R141" s="154">
        <f>R108*Input!O$30/1000*$E141</f>
        <v>0</v>
      </c>
      <c r="S141" s="154">
        <f>S108*Input!P$30/1000*$E141</f>
        <v>0</v>
      </c>
      <c r="T141" s="154">
        <f>T108*Input!Q$30/1000*$E141</f>
        <v>0</v>
      </c>
      <c r="U141" s="154">
        <f>U108*Input!R$30/1000*$E141</f>
        <v>0</v>
      </c>
      <c r="V141" s="154">
        <f>V108*Input!S$30/1000*$E141</f>
        <v>0</v>
      </c>
      <c r="W141" s="154">
        <f>W108*Input!T$30/1000*$E141</f>
        <v>0</v>
      </c>
      <c r="X141" s="154">
        <f>X108*Input!U$30/1000*$E141</f>
        <v>0</v>
      </c>
      <c r="Y141" s="154">
        <f>Y108*Input!V$30/1000*$E141</f>
        <v>0</v>
      </c>
      <c r="Z141" s="154">
        <f>Z108*Input!W$30/1000*$E141</f>
        <v>0</v>
      </c>
      <c r="AA141" s="1"/>
      <c r="AB141" s="3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  <c r="AU141" s="158"/>
      <c r="AV141" s="158"/>
      <c r="AW141" s="158"/>
      <c r="AX141" s="158"/>
      <c r="AY141" s="158"/>
      <c r="AZ141" s="158"/>
      <c r="BA141" s="159"/>
      <c r="BB141" s="159"/>
      <c r="BC141" s="159"/>
      <c r="BD141" s="159"/>
      <c r="BE141" s="159"/>
      <c r="BF141" s="158"/>
      <c r="BG141" s="158"/>
      <c r="BH141" s="158"/>
      <c r="BI141" s="158"/>
      <c r="BJ141" s="158"/>
      <c r="BK141" s="158"/>
      <c r="BL141" s="158"/>
      <c r="BM141" s="158"/>
      <c r="BN141" s="158"/>
      <c r="BO141" s="158"/>
      <c r="BP141" s="158"/>
      <c r="BQ141" s="158"/>
      <c r="BR141" s="158"/>
      <c r="BS141" s="158"/>
      <c r="BT141" s="158"/>
      <c r="BU141" s="158"/>
    </row>
    <row r="142" spans="1:73" x14ac:dyDescent="0.15">
      <c r="A142" s="1"/>
      <c r="B142" s="20"/>
      <c r="C142" s="156">
        <f>Eksist!C142+Input!$D$48</f>
        <v>28</v>
      </c>
      <c r="D142" s="2" t="s">
        <v>99</v>
      </c>
      <c r="E142" s="188">
        <f>VLOOKUP(C142,Eksist!$C$114:$E$144,3)</f>
        <v>1.1399999999999992</v>
      </c>
      <c r="F142" s="156">
        <f t="shared" si="87"/>
        <v>6.4979999999999976</v>
      </c>
      <c r="G142" s="154">
        <f>G109*Input!D$30/1000*$E142</f>
        <v>0</v>
      </c>
      <c r="H142" s="154">
        <f>H109*Input!E$30/1000*$E142</f>
        <v>2.815799999999999</v>
      </c>
      <c r="I142" s="154">
        <f>I109*Input!F$30/1000*$E142</f>
        <v>3.6821999999999981</v>
      </c>
      <c r="J142" s="154">
        <f>J109*Input!G$30/1000*$E142</f>
        <v>0</v>
      </c>
      <c r="K142" s="154">
        <f>K109*Input!H$30/1000*$E142</f>
        <v>0</v>
      </c>
      <c r="L142" s="154">
        <f>L109*Input!I$30/1000*$E142</f>
        <v>0</v>
      </c>
      <c r="M142" s="154">
        <f>M109*Input!J$30/1000*$E142</f>
        <v>0</v>
      </c>
      <c r="N142" s="154">
        <f>N109*Input!K$30/1000*$E142</f>
        <v>0</v>
      </c>
      <c r="O142" s="154">
        <f>O109*Input!L$30/1000*$E142</f>
        <v>0</v>
      </c>
      <c r="P142" s="154">
        <f>P109*Input!M$30/1000*$E142</f>
        <v>0</v>
      </c>
      <c r="Q142" s="154">
        <f>Q109*Input!N$30/1000*$E142</f>
        <v>0</v>
      </c>
      <c r="R142" s="154">
        <f>R109*Input!O$30/1000*$E142</f>
        <v>0</v>
      </c>
      <c r="S142" s="154">
        <f>S109*Input!P$30/1000*$E142</f>
        <v>0</v>
      </c>
      <c r="T142" s="154">
        <f>T109*Input!Q$30/1000*$E142</f>
        <v>0</v>
      </c>
      <c r="U142" s="154">
        <f>U109*Input!R$30/1000*$E142</f>
        <v>0</v>
      </c>
      <c r="V142" s="154">
        <f>V109*Input!S$30/1000*$E142</f>
        <v>0</v>
      </c>
      <c r="W142" s="154">
        <f>W109*Input!T$30/1000*$E142</f>
        <v>0</v>
      </c>
      <c r="X142" s="154">
        <f>X109*Input!U$30/1000*$E142</f>
        <v>0</v>
      </c>
      <c r="Y142" s="154">
        <f>Y109*Input!V$30/1000*$E142</f>
        <v>0</v>
      </c>
      <c r="Z142" s="154">
        <f>Z109*Input!W$30/1000*$E142</f>
        <v>0</v>
      </c>
      <c r="AA142" s="1"/>
      <c r="AB142" s="3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  <c r="AU142" s="158"/>
      <c r="AV142" s="158"/>
      <c r="AW142" s="158"/>
      <c r="AX142" s="158"/>
      <c r="AY142" s="158"/>
      <c r="AZ142" s="158"/>
      <c r="BA142" s="159"/>
      <c r="BB142" s="159"/>
      <c r="BC142" s="159"/>
      <c r="BD142" s="159"/>
      <c r="BE142" s="159"/>
      <c r="BF142" s="158"/>
      <c r="BG142" s="158"/>
      <c r="BH142" s="158"/>
      <c r="BI142" s="158"/>
      <c r="BJ142" s="158"/>
      <c r="BK142" s="158"/>
      <c r="BL142" s="158"/>
      <c r="BM142" s="158"/>
      <c r="BN142" s="158"/>
      <c r="BO142" s="158"/>
      <c r="BP142" s="158"/>
      <c r="BQ142" s="158"/>
      <c r="BR142" s="158"/>
      <c r="BS142" s="158"/>
      <c r="BT142" s="158"/>
      <c r="BU142" s="158"/>
    </row>
    <row r="143" spans="1:73" x14ac:dyDescent="0.15">
      <c r="A143" s="1"/>
      <c r="B143" s="20"/>
      <c r="C143" s="156">
        <f>Eksist!C143+Input!$D$48</f>
        <v>29</v>
      </c>
      <c r="D143" s="2" t="s">
        <v>99</v>
      </c>
      <c r="E143" s="188">
        <f>VLOOKUP(C143,Eksist!$C$114:$E$144,3)</f>
        <v>1.1449999999999991</v>
      </c>
      <c r="F143" s="156">
        <f t="shared" si="87"/>
        <v>6.6982499999999963</v>
      </c>
      <c r="G143" s="154">
        <f>G110*Input!D$30/1000*$E143</f>
        <v>0</v>
      </c>
      <c r="H143" s="154">
        <f>H110*Input!E$30/1000*$E143</f>
        <v>2.9025749999999984</v>
      </c>
      <c r="I143" s="154">
        <f>I110*Input!F$30/1000*$E143</f>
        <v>3.7956749999999975</v>
      </c>
      <c r="J143" s="154">
        <f>J110*Input!G$30/1000*$E143</f>
        <v>0</v>
      </c>
      <c r="K143" s="154">
        <f>K110*Input!H$30/1000*$E143</f>
        <v>0</v>
      </c>
      <c r="L143" s="154">
        <f>L110*Input!I$30/1000*$E143</f>
        <v>0</v>
      </c>
      <c r="M143" s="154">
        <f>M110*Input!J$30/1000*$E143</f>
        <v>0</v>
      </c>
      <c r="N143" s="154">
        <f>N110*Input!K$30/1000*$E143</f>
        <v>0</v>
      </c>
      <c r="O143" s="154">
        <f>O110*Input!L$30/1000*$E143</f>
        <v>0</v>
      </c>
      <c r="P143" s="154">
        <f>P110*Input!M$30/1000*$E143</f>
        <v>0</v>
      </c>
      <c r="Q143" s="154">
        <f>Q110*Input!N$30/1000*$E143</f>
        <v>0</v>
      </c>
      <c r="R143" s="154">
        <f>R110*Input!O$30/1000*$E143</f>
        <v>0</v>
      </c>
      <c r="S143" s="154">
        <f>S110*Input!P$30/1000*$E143</f>
        <v>0</v>
      </c>
      <c r="T143" s="154">
        <f>T110*Input!Q$30/1000*$E143</f>
        <v>0</v>
      </c>
      <c r="U143" s="154">
        <f>U110*Input!R$30/1000*$E143</f>
        <v>0</v>
      </c>
      <c r="V143" s="154">
        <f>V110*Input!S$30/1000*$E143</f>
        <v>0</v>
      </c>
      <c r="W143" s="154">
        <f>W110*Input!T$30/1000*$E143</f>
        <v>0</v>
      </c>
      <c r="X143" s="154">
        <f>X110*Input!U$30/1000*$E143</f>
        <v>0</v>
      </c>
      <c r="Y143" s="154">
        <f>Y110*Input!V$30/1000*$E143</f>
        <v>0</v>
      </c>
      <c r="Z143" s="154">
        <f>Z110*Input!W$30/1000*$E143</f>
        <v>0</v>
      </c>
      <c r="AA143" s="1"/>
      <c r="AB143" s="3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  <c r="AU143" s="158"/>
      <c r="AV143" s="158"/>
      <c r="AW143" s="158"/>
      <c r="AX143" s="158"/>
      <c r="AY143" s="158"/>
      <c r="AZ143" s="158"/>
      <c r="BA143" s="159"/>
      <c r="BB143" s="159"/>
      <c r="BC143" s="159"/>
      <c r="BD143" s="159"/>
      <c r="BE143" s="159"/>
      <c r="BF143" s="158"/>
      <c r="BG143" s="158"/>
      <c r="BH143" s="158"/>
      <c r="BI143" s="158"/>
      <c r="BJ143" s="158"/>
      <c r="BK143" s="158"/>
      <c r="BL143" s="158"/>
      <c r="BM143" s="158"/>
      <c r="BN143" s="158"/>
      <c r="BO143" s="158"/>
      <c r="BP143" s="158"/>
      <c r="BQ143" s="158"/>
      <c r="BR143" s="158"/>
      <c r="BS143" s="158"/>
      <c r="BT143" s="158"/>
      <c r="BU143" s="158"/>
    </row>
    <row r="144" spans="1:73" x14ac:dyDescent="0.15">
      <c r="A144" s="1"/>
      <c r="B144" s="20" t="s">
        <v>189</v>
      </c>
      <c r="C144" s="156">
        <f>Eksist!C144+Input!$D$48</f>
        <v>30</v>
      </c>
      <c r="D144" s="2" t="s">
        <v>99</v>
      </c>
      <c r="E144" s="188">
        <f>VLOOKUP(C144,Eksist!$C$114:$E$144,3)</f>
        <v>1.1499999999999999</v>
      </c>
      <c r="F144" s="156">
        <f t="shared" si="87"/>
        <v>6.8999999999999995</v>
      </c>
      <c r="G144" s="154">
        <f>G111*Input!D$30/1000*$E144</f>
        <v>0</v>
      </c>
      <c r="H144" s="154">
        <f>H111*Input!E$30/1000*$E144</f>
        <v>2.9899999999999998</v>
      </c>
      <c r="I144" s="154">
        <f>I111*Input!F$30/1000*$E144</f>
        <v>3.9099999999999997</v>
      </c>
      <c r="J144" s="154">
        <f>J111*Input!G$30/1000*$E144</f>
        <v>0</v>
      </c>
      <c r="K144" s="154">
        <f>K111*Input!H$30/1000*$E144</f>
        <v>0</v>
      </c>
      <c r="L144" s="154">
        <f>L111*Input!I$30/1000*$E144</f>
        <v>0</v>
      </c>
      <c r="M144" s="154">
        <f>M111*Input!J$30/1000*$E144</f>
        <v>0</v>
      </c>
      <c r="N144" s="154">
        <f>N111*Input!K$30/1000*$E144</f>
        <v>0</v>
      </c>
      <c r="O144" s="154">
        <f>O111*Input!L$30/1000*$E144</f>
        <v>0</v>
      </c>
      <c r="P144" s="154">
        <f>P111*Input!M$30/1000*$E144</f>
        <v>0</v>
      </c>
      <c r="Q144" s="154">
        <f>Q111*Input!N$30/1000*$E144</f>
        <v>0</v>
      </c>
      <c r="R144" s="154">
        <f>R111*Input!O$30/1000*$E144</f>
        <v>0</v>
      </c>
      <c r="S144" s="154">
        <f>S111*Input!P$30/1000*$E144</f>
        <v>0</v>
      </c>
      <c r="T144" s="154">
        <f>T111*Input!Q$30/1000*$E144</f>
        <v>0</v>
      </c>
      <c r="U144" s="154">
        <f>U111*Input!R$30/1000*$E144</f>
        <v>0</v>
      </c>
      <c r="V144" s="154">
        <f>V111*Input!S$30/1000*$E144</f>
        <v>0</v>
      </c>
      <c r="W144" s="154">
        <f>W111*Input!T$30/1000*$E144</f>
        <v>0</v>
      </c>
      <c r="X144" s="154">
        <f>X111*Input!U$30/1000*$E144</f>
        <v>0</v>
      </c>
      <c r="Y144" s="154">
        <f>Y111*Input!V$30/1000*$E144</f>
        <v>0</v>
      </c>
      <c r="Z144" s="154">
        <f>Z111*Input!W$30/1000*$E144</f>
        <v>0</v>
      </c>
      <c r="AA144" s="1"/>
      <c r="AB144" s="3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  <c r="AU144" s="158"/>
      <c r="AV144" s="158"/>
      <c r="AW144" s="158"/>
      <c r="AX144" s="158"/>
      <c r="AY144" s="158"/>
      <c r="AZ144" s="158"/>
      <c r="BA144" s="159"/>
      <c r="BB144" s="159"/>
      <c r="BC144" s="159"/>
      <c r="BD144" s="159"/>
      <c r="BE144" s="159"/>
      <c r="BF144" s="158"/>
      <c r="BG144" s="158"/>
      <c r="BH144" s="158"/>
      <c r="BI144" s="158"/>
      <c r="BJ144" s="158"/>
      <c r="BK144" s="158"/>
      <c r="BL144" s="158"/>
      <c r="BM144" s="158"/>
      <c r="BN144" s="158"/>
      <c r="BO144" s="158"/>
      <c r="BP144" s="158"/>
      <c r="BQ144" s="158"/>
      <c r="BR144" s="158"/>
      <c r="BS144" s="158"/>
      <c r="BT144" s="158"/>
      <c r="BU144" s="158"/>
    </row>
    <row r="145" spans="1:73" x14ac:dyDescent="0.15">
      <c r="A145" s="1"/>
      <c r="B145" s="20"/>
      <c r="C145" s="2"/>
      <c r="D145" s="2"/>
      <c r="E145" s="2"/>
      <c r="F145" s="1"/>
      <c r="G145" s="1"/>
      <c r="H145" s="2"/>
      <c r="I145" s="2"/>
      <c r="J145" s="2"/>
      <c r="K145" s="2"/>
      <c r="L145" s="2"/>
      <c r="M145" s="2"/>
      <c r="N145" s="2"/>
      <c r="O145" s="2"/>
      <c r="P145" s="135"/>
      <c r="Q145" s="2"/>
      <c r="R145" s="2"/>
      <c r="S145" s="2"/>
      <c r="T145" s="2"/>
      <c r="U145" s="2"/>
      <c r="V145" s="2"/>
      <c r="W145" s="1"/>
      <c r="X145" s="1"/>
      <c r="Y145" s="1"/>
      <c r="Z145" s="3"/>
      <c r="AA145" s="1"/>
      <c r="AB145" s="3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  <c r="AU145" s="158"/>
      <c r="AV145" s="158"/>
      <c r="AW145" s="158"/>
      <c r="AX145" s="158"/>
      <c r="AY145" s="158"/>
      <c r="AZ145" s="158"/>
      <c r="BA145" s="159"/>
      <c r="BB145" s="159"/>
      <c r="BC145" s="159"/>
      <c r="BD145" s="159"/>
      <c r="BE145" s="159"/>
      <c r="BF145" s="158"/>
      <c r="BG145" s="158"/>
      <c r="BH145" s="158"/>
      <c r="BI145" s="158"/>
      <c r="BJ145" s="158"/>
      <c r="BK145" s="158"/>
      <c r="BL145" s="158"/>
      <c r="BM145" s="158"/>
      <c r="BN145" s="158"/>
      <c r="BO145" s="158"/>
      <c r="BP145" s="158"/>
      <c r="BQ145" s="158"/>
      <c r="BR145" s="158"/>
      <c r="BS145" s="158"/>
      <c r="BT145" s="158"/>
      <c r="BU145" s="158"/>
    </row>
    <row r="146" spans="1:73" x14ac:dyDescent="0.15">
      <c r="A146" s="1"/>
      <c r="B146" s="170" t="s">
        <v>157</v>
      </c>
      <c r="C146" s="171"/>
      <c r="D146" s="171"/>
      <c r="E146" s="172"/>
      <c r="F146" s="168"/>
      <c r="G146" s="168"/>
      <c r="H146" s="172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"/>
      <c r="AB146" s="3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  <c r="AU146" s="158"/>
      <c r="AV146" s="158"/>
      <c r="AW146" s="158"/>
      <c r="AX146" s="158"/>
      <c r="AY146" s="158"/>
      <c r="AZ146" s="158"/>
      <c r="BA146" s="159"/>
      <c r="BB146" s="159"/>
      <c r="BC146" s="159"/>
      <c r="BD146" s="159"/>
      <c r="BE146" s="159"/>
      <c r="BF146" s="158"/>
      <c r="BG146" s="158"/>
      <c r="BH146" s="158"/>
      <c r="BI146" s="158"/>
      <c r="BJ146" s="158"/>
      <c r="BK146" s="158"/>
      <c r="BL146" s="158"/>
      <c r="BM146" s="158"/>
      <c r="BN146" s="158"/>
      <c r="BO146" s="158"/>
      <c r="BP146" s="158"/>
      <c r="BQ146" s="158"/>
      <c r="BR146" s="158"/>
      <c r="BS146" s="158"/>
      <c r="BT146" s="158"/>
      <c r="BU146" s="158"/>
    </row>
    <row r="147" spans="1:73" x14ac:dyDescent="0.15">
      <c r="A147" s="1"/>
      <c r="B147" s="20"/>
      <c r="C147" s="2"/>
      <c r="D147" s="2"/>
      <c r="E147" s="2"/>
      <c r="F147" s="1"/>
      <c r="G147" s="1"/>
      <c r="H147" s="2"/>
      <c r="I147" s="2"/>
      <c r="J147" s="2"/>
      <c r="K147" s="2"/>
      <c r="L147" s="2"/>
      <c r="M147" s="2"/>
      <c r="N147" s="2"/>
      <c r="O147" s="2"/>
      <c r="P147" s="135"/>
      <c r="Q147" s="2"/>
      <c r="R147" s="2"/>
      <c r="S147" s="2"/>
      <c r="T147" s="2"/>
      <c r="U147" s="2"/>
      <c r="V147" s="2"/>
      <c r="W147" s="1"/>
      <c r="X147" s="1"/>
      <c r="Y147" s="1"/>
      <c r="Z147" s="3"/>
      <c r="AA147" s="1"/>
      <c r="AB147" s="3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  <c r="AU147" s="158"/>
      <c r="AV147" s="158"/>
      <c r="AW147" s="158"/>
      <c r="AX147" s="158"/>
      <c r="AY147" s="158"/>
      <c r="AZ147" s="158"/>
      <c r="BA147" s="159"/>
      <c r="BB147" s="159"/>
      <c r="BC147" s="159"/>
      <c r="BD147" s="159"/>
      <c r="BE147" s="159"/>
      <c r="BF147" s="158"/>
      <c r="BG147" s="158"/>
      <c r="BH147" s="158"/>
      <c r="BI147" s="158"/>
      <c r="BJ147" s="158"/>
      <c r="BK147" s="158"/>
      <c r="BL147" s="158"/>
      <c r="BM147" s="158"/>
      <c r="BN147" s="158"/>
      <c r="BO147" s="158"/>
      <c r="BP147" s="158"/>
      <c r="BQ147" s="158"/>
      <c r="BR147" s="158"/>
      <c r="BS147" s="158"/>
      <c r="BT147" s="158"/>
      <c r="BU147" s="158"/>
    </row>
    <row r="148" spans="1:73" x14ac:dyDescent="0.15">
      <c r="A148" s="1"/>
      <c r="B148" s="1" t="s">
        <v>164</v>
      </c>
      <c r="C148" s="2"/>
      <c r="D148" s="164" t="s">
        <v>30</v>
      </c>
      <c r="E148" s="2"/>
      <c r="F148" s="153"/>
      <c r="G148" s="153">
        <f>Valg!D70</f>
        <v>0.4826923076923077</v>
      </c>
      <c r="H148" s="153">
        <f>Valg!E70</f>
        <v>0.3807692307692308</v>
      </c>
      <c r="I148" s="153">
        <f>Valg!F70</f>
        <v>0.46346153846153848</v>
      </c>
      <c r="J148" s="153">
        <f>Valg!G70</f>
        <v>0.47307692307692312</v>
      </c>
      <c r="K148" s="153">
        <f>Valg!H70</f>
        <v>0.52884615384615385</v>
      </c>
      <c r="L148" s="153">
        <f>Valg!I70</f>
        <v>0.57692307692307687</v>
      </c>
      <c r="M148" s="153">
        <f>Valg!J70</f>
        <v>0.66538461538461546</v>
      </c>
      <c r="N148" s="153">
        <f>Valg!K70</f>
        <v>0.6711538461538461</v>
      </c>
      <c r="O148" s="153">
        <f>Valg!L70</f>
        <v>0.68653846153846154</v>
      </c>
      <c r="P148" s="153">
        <f>Valg!M70</f>
        <v>0.77307692307692311</v>
      </c>
      <c r="Q148" s="153">
        <f>Valg!N70</f>
        <v>0.91346153846153844</v>
      </c>
      <c r="R148" s="153">
        <f>Valg!O70</f>
        <v>0.9673076923076922</v>
      </c>
      <c r="S148" s="153">
        <f>Valg!P70</f>
        <v>0.99038461538461542</v>
      </c>
      <c r="T148" s="153">
        <f>Valg!Q70</f>
        <v>0.96923076923076923</v>
      </c>
      <c r="U148" s="153">
        <f>Valg!R70</f>
        <v>0.95769230769230762</v>
      </c>
      <c r="V148" s="153">
        <f>Valg!S70</f>
        <v>1.0961538461538463</v>
      </c>
      <c r="W148" s="153">
        <f>Valg!T70</f>
        <v>1.0673076923076923</v>
      </c>
      <c r="X148" s="153">
        <f>Valg!U70</f>
        <v>1.4134615384615385</v>
      </c>
      <c r="Y148" s="153">
        <f>Valg!V70</f>
        <v>1.6673076923076924</v>
      </c>
      <c r="Z148" s="153">
        <f>Valg!W70</f>
        <v>1.6038461538461539</v>
      </c>
      <c r="AA148" s="1"/>
      <c r="AB148" s="3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  <c r="AU148" s="158"/>
      <c r="AV148" s="158"/>
      <c r="AW148" s="158"/>
      <c r="AX148" s="158"/>
      <c r="AY148" s="158"/>
      <c r="AZ148" s="158"/>
      <c r="BA148" s="159"/>
      <c r="BB148" s="159"/>
      <c r="BC148" s="159"/>
      <c r="BD148" s="159"/>
      <c r="BE148" s="159"/>
      <c r="BF148" s="158"/>
      <c r="BG148" s="158"/>
      <c r="BH148" s="158"/>
      <c r="BI148" s="158"/>
      <c r="BJ148" s="158"/>
      <c r="BK148" s="158"/>
      <c r="BL148" s="158"/>
      <c r="BM148" s="158"/>
      <c r="BN148" s="158"/>
      <c r="BO148" s="158"/>
      <c r="BP148" s="158"/>
      <c r="BQ148" s="158"/>
      <c r="BR148" s="158"/>
      <c r="BS148" s="158"/>
      <c r="BT148" s="158"/>
      <c r="BU148" s="158"/>
    </row>
    <row r="149" spans="1:73" x14ac:dyDescent="0.15">
      <c r="A149" s="1"/>
      <c r="B149" s="20"/>
      <c r="C149" s="2"/>
      <c r="D149" s="2"/>
      <c r="E149" s="2"/>
      <c r="F149" s="1"/>
      <c r="G149" s="1"/>
      <c r="H149" s="2"/>
      <c r="I149" s="2"/>
      <c r="J149" s="2"/>
      <c r="K149" s="2"/>
      <c r="L149" s="2"/>
      <c r="M149" s="2"/>
      <c r="N149" s="2"/>
      <c r="O149" s="2"/>
      <c r="P149" s="135"/>
      <c r="Q149" s="2"/>
      <c r="R149" s="2"/>
      <c r="S149" s="2"/>
      <c r="T149" s="2"/>
      <c r="U149" s="2"/>
      <c r="V149" s="2"/>
      <c r="W149" s="1"/>
      <c r="X149" s="1"/>
      <c r="Y149" s="1"/>
      <c r="Z149" s="3"/>
      <c r="AA149" s="1"/>
      <c r="AB149" s="3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  <c r="AU149" s="158"/>
      <c r="AV149" s="158"/>
      <c r="AW149" s="158"/>
      <c r="AX149" s="158"/>
      <c r="AY149" s="158"/>
      <c r="AZ149" s="158"/>
      <c r="BA149" s="159"/>
      <c r="BB149" s="159"/>
      <c r="BC149" s="159"/>
      <c r="BD149" s="159"/>
      <c r="BE149" s="159"/>
      <c r="BF149" s="158"/>
      <c r="BG149" s="158"/>
      <c r="BH149" s="158"/>
      <c r="BI149" s="158"/>
      <c r="BJ149" s="158"/>
      <c r="BK149" s="158"/>
      <c r="BL149" s="158"/>
      <c r="BM149" s="158"/>
      <c r="BN149" s="158"/>
      <c r="BO149" s="158"/>
      <c r="BP149" s="158"/>
      <c r="BQ149" s="158"/>
      <c r="BR149" s="158"/>
      <c r="BS149" s="158"/>
      <c r="BT149" s="158"/>
      <c r="BU149" s="158"/>
    </row>
    <row r="150" spans="1:73" x14ac:dyDescent="0.15">
      <c r="A150" s="1"/>
      <c r="B150" s="1" t="s">
        <v>208</v>
      </c>
      <c r="C150" s="2"/>
      <c r="D150" s="2"/>
      <c r="E150" s="187" t="s">
        <v>211</v>
      </c>
      <c r="F150" s="156" t="s">
        <v>11</v>
      </c>
      <c r="G150" s="156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3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  <c r="AU150" s="158"/>
      <c r="AV150" s="158"/>
      <c r="AW150" s="158"/>
      <c r="AX150" s="158"/>
      <c r="AY150" s="158"/>
      <c r="AZ150" s="158"/>
      <c r="BA150" s="159"/>
      <c r="BB150" s="159"/>
      <c r="BC150" s="159"/>
      <c r="BD150" s="159"/>
      <c r="BE150" s="159"/>
      <c r="BF150" s="158"/>
      <c r="BG150" s="158"/>
      <c r="BH150" s="158"/>
      <c r="BI150" s="158"/>
      <c r="BJ150" s="158"/>
      <c r="BK150" s="158"/>
      <c r="BL150" s="158"/>
      <c r="BM150" s="158"/>
      <c r="BN150" s="158"/>
      <c r="BO150" s="158"/>
      <c r="BP150" s="158"/>
      <c r="BQ150" s="158"/>
      <c r="BR150" s="158"/>
      <c r="BS150" s="158"/>
      <c r="BT150" s="158"/>
      <c r="BU150" s="158"/>
    </row>
    <row r="151" spans="1:73" x14ac:dyDescent="0.15">
      <c r="A151" s="1"/>
      <c r="B151" s="20" t="s">
        <v>187</v>
      </c>
      <c r="C151" s="156">
        <f>Eksist!C151+Input!$D$48</f>
        <v>0</v>
      </c>
      <c r="D151" s="2" t="s">
        <v>98</v>
      </c>
      <c r="E151" s="187">
        <f>VLOOKUP(C151,Eksist!$C$151:$E$181,3)</f>
        <v>0.45551999999999998</v>
      </c>
      <c r="F151" s="156">
        <f>SUM(G151:Z151)</f>
        <v>430.71168000000006</v>
      </c>
      <c r="G151" s="307">
        <f>G$148*Input!D$26*$E151*Eksist!$AA151</f>
        <v>0</v>
      </c>
      <c r="H151" s="156">
        <f>H$148*Input!E$26*$E151*$AA151</f>
        <v>194.26176000000004</v>
      </c>
      <c r="I151" s="156">
        <f>I$148*Input!F$26*$E151*$AA151</f>
        <v>236.44992000000002</v>
      </c>
      <c r="J151" s="156">
        <f>J$148*Input!G$26*$E151*$AA151</f>
        <v>0</v>
      </c>
      <c r="K151" s="156">
        <f>K$148*Input!H$26*$E151*$AA151</f>
        <v>0</v>
      </c>
      <c r="L151" s="156">
        <f>L$148*Input!I$26*$E151*$AA151</f>
        <v>0</v>
      </c>
      <c r="M151" s="156">
        <f>M$148*Input!J$26*$E151*$AA151</f>
        <v>0</v>
      </c>
      <c r="N151" s="156">
        <f>N$148*Input!K$26*$E151*$AA151</f>
        <v>0</v>
      </c>
      <c r="O151" s="156">
        <f>O$148*Input!L$26*$E151*$AA151</f>
        <v>0</v>
      </c>
      <c r="P151" s="156">
        <f>P$148*Input!M$26*$E151*$AA151</f>
        <v>0</v>
      </c>
      <c r="Q151" s="156">
        <f>Q$148*Input!N$26*$E151*$AA151</f>
        <v>0</v>
      </c>
      <c r="R151" s="156">
        <f>R$148*Input!O$26*$E151*$AA151</f>
        <v>0</v>
      </c>
      <c r="S151" s="156">
        <f>S$148*Input!P$26*$E151*$AA151</f>
        <v>0</v>
      </c>
      <c r="T151" s="156">
        <f>T$148*Input!Q$26*$E151*$AA151</f>
        <v>0</v>
      </c>
      <c r="U151" s="156">
        <f>U$148*Input!R$26*$E151*$AA151</f>
        <v>0</v>
      </c>
      <c r="V151" s="156">
        <f>V$148*Input!S$26*$E151*$AA151</f>
        <v>0</v>
      </c>
      <c r="W151" s="156">
        <f>W$148*Input!T$26*$E151*$AA151</f>
        <v>0</v>
      </c>
      <c r="X151" s="156">
        <f>X$148*Input!U$26*$E151*$AA151</f>
        <v>0</v>
      </c>
      <c r="Y151" s="156">
        <f>Y$148*Input!V$26*$E151*$AA151</f>
        <v>0</v>
      </c>
      <c r="Z151" s="156">
        <f>Z$148*Input!W$26*$E151*$AA151</f>
        <v>0</v>
      </c>
      <c r="AA151" s="188">
        <f>(1+Input!$D$64)</f>
        <v>1.1200000000000001</v>
      </c>
      <c r="AB151" s="3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  <c r="AU151" s="158"/>
      <c r="AV151" s="158"/>
      <c r="AW151" s="158"/>
      <c r="AX151" s="158"/>
      <c r="AY151" s="158"/>
      <c r="AZ151" s="158"/>
      <c r="BA151" s="159"/>
      <c r="BB151" s="159"/>
      <c r="BC151" s="159"/>
      <c r="BD151" s="159"/>
      <c r="BE151" s="159"/>
      <c r="BF151" s="158"/>
      <c r="BG151" s="158"/>
      <c r="BH151" s="158"/>
      <c r="BI151" s="158"/>
      <c r="BJ151" s="158"/>
      <c r="BK151" s="158"/>
      <c r="BL151" s="158"/>
      <c r="BM151" s="158"/>
      <c r="BN151" s="158"/>
      <c r="BO151" s="158"/>
      <c r="BP151" s="158"/>
      <c r="BQ151" s="158"/>
      <c r="BR151" s="158"/>
      <c r="BS151" s="158"/>
      <c r="BT151" s="158"/>
      <c r="BU151" s="158"/>
    </row>
    <row r="152" spans="1:73" x14ac:dyDescent="0.15">
      <c r="A152" s="1"/>
      <c r="B152" s="20"/>
      <c r="C152" s="156">
        <f>Eksist!C152+Input!$D$48</f>
        <v>1</v>
      </c>
      <c r="D152" s="2" t="s">
        <v>98</v>
      </c>
      <c r="E152" s="187">
        <f>VLOOKUP(C152,Eksist!$C$151:$E$181,3)</f>
        <v>0.45551999999999998</v>
      </c>
      <c r="F152" s="156">
        <f t="shared" ref="F152:F181" si="88">SUM(G152:Z152)</f>
        <v>430.71168000000006</v>
      </c>
      <c r="G152" s="307">
        <f>G$148*Input!D$26*$E152*Eksist!$AA152</f>
        <v>0</v>
      </c>
      <c r="H152" s="156">
        <f>H$148*Input!E$26*$E152*$AA152</f>
        <v>194.26176000000004</v>
      </c>
      <c r="I152" s="156">
        <f>I$148*Input!F$26*$E152*$AA152</f>
        <v>236.44992000000002</v>
      </c>
      <c r="J152" s="156">
        <f>J$148*Input!G$26*$E152*$AA152</f>
        <v>0</v>
      </c>
      <c r="K152" s="156">
        <f>K$148*Input!H$26*$E152*$AA152</f>
        <v>0</v>
      </c>
      <c r="L152" s="156">
        <f>L$148*Input!I$26*$E152*$AA152</f>
        <v>0</v>
      </c>
      <c r="M152" s="156">
        <f>M$148*Input!J$26*$E152*$AA152</f>
        <v>0</v>
      </c>
      <c r="N152" s="156">
        <f>N$148*Input!K$26*$E152*$AA152</f>
        <v>0</v>
      </c>
      <c r="O152" s="156">
        <f>O$148*Input!L$26*$E152*$AA152</f>
        <v>0</v>
      </c>
      <c r="P152" s="156">
        <f>P$148*Input!M$26*$E152*$AA152</f>
        <v>0</v>
      </c>
      <c r="Q152" s="156">
        <f>Q$148*Input!N$26*$E152*$AA152</f>
        <v>0</v>
      </c>
      <c r="R152" s="156">
        <f>R$148*Input!O$26*$E152*$AA152</f>
        <v>0</v>
      </c>
      <c r="S152" s="156">
        <f>S$148*Input!P$26*$E152*$AA152</f>
        <v>0</v>
      </c>
      <c r="T152" s="156">
        <f>T$148*Input!Q$26*$E152*$AA152</f>
        <v>0</v>
      </c>
      <c r="U152" s="156">
        <f>U$148*Input!R$26*$E152*$AA152</f>
        <v>0</v>
      </c>
      <c r="V152" s="156">
        <f>V$148*Input!S$26*$E152*$AA152</f>
        <v>0</v>
      </c>
      <c r="W152" s="156">
        <f>W$148*Input!T$26*$E152*$AA152</f>
        <v>0</v>
      </c>
      <c r="X152" s="156">
        <f>X$148*Input!U$26*$E152*$AA152</f>
        <v>0</v>
      </c>
      <c r="Y152" s="156">
        <f>Y$148*Input!V$26*$E152*$AA152</f>
        <v>0</v>
      </c>
      <c r="Z152" s="156">
        <f>Z$148*Input!W$26*$E152*$AA152</f>
        <v>0</v>
      </c>
      <c r="AA152" s="188">
        <f t="shared" ref="AA152:AA160" si="89">(AA$161-AA$151)/10+AA151</f>
        <v>1.1200000000000001</v>
      </c>
      <c r="AB152" s="3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  <c r="AU152" s="158"/>
      <c r="AV152" s="158"/>
      <c r="AW152" s="158"/>
      <c r="AX152" s="158"/>
      <c r="AY152" s="158"/>
      <c r="AZ152" s="158"/>
      <c r="BA152" s="159"/>
      <c r="BB152" s="159"/>
      <c r="BC152" s="159"/>
      <c r="BD152" s="159"/>
      <c r="BE152" s="159"/>
      <c r="BF152" s="158"/>
      <c r="BG152" s="158"/>
      <c r="BH152" s="158"/>
      <c r="BI152" s="158"/>
      <c r="BJ152" s="158"/>
      <c r="BK152" s="158"/>
      <c r="BL152" s="158"/>
      <c r="BM152" s="158"/>
      <c r="BN152" s="158"/>
      <c r="BO152" s="158"/>
      <c r="BP152" s="158"/>
      <c r="BQ152" s="158"/>
      <c r="BR152" s="158"/>
      <c r="BS152" s="158"/>
      <c r="BT152" s="158"/>
      <c r="BU152" s="158"/>
    </row>
    <row r="153" spans="1:73" x14ac:dyDescent="0.15">
      <c r="A153" s="1"/>
      <c r="B153" s="20"/>
      <c r="C153" s="156">
        <f>Eksist!C153+Input!$D$48</f>
        <v>2</v>
      </c>
      <c r="D153" s="2" t="s">
        <v>98</v>
      </c>
      <c r="E153" s="187">
        <f>VLOOKUP(C153,Eksist!$C$151:$E$181,3)</f>
        <v>0.45551999999999998</v>
      </c>
      <c r="F153" s="156">
        <f t="shared" si="88"/>
        <v>430.71168000000006</v>
      </c>
      <c r="G153" s="307">
        <f>G$148*Input!D$26*$E153*Eksist!$AA153</f>
        <v>0</v>
      </c>
      <c r="H153" s="156">
        <f>H$148*Input!E$26*$E153*$AA153</f>
        <v>194.26176000000004</v>
      </c>
      <c r="I153" s="156">
        <f>I$148*Input!F$26*$E153*$AA153</f>
        <v>236.44992000000002</v>
      </c>
      <c r="J153" s="156">
        <f>J$148*Input!G$26*$E153*$AA153</f>
        <v>0</v>
      </c>
      <c r="K153" s="156">
        <f>K$148*Input!H$26*$E153*$AA153</f>
        <v>0</v>
      </c>
      <c r="L153" s="156">
        <f>L$148*Input!I$26*$E153*$AA153</f>
        <v>0</v>
      </c>
      <c r="M153" s="156">
        <f>M$148*Input!J$26*$E153*$AA153</f>
        <v>0</v>
      </c>
      <c r="N153" s="156">
        <f>N$148*Input!K$26*$E153*$AA153</f>
        <v>0</v>
      </c>
      <c r="O153" s="156">
        <f>O$148*Input!L$26*$E153*$AA153</f>
        <v>0</v>
      </c>
      <c r="P153" s="156">
        <f>P$148*Input!M$26*$E153*$AA153</f>
        <v>0</v>
      </c>
      <c r="Q153" s="156">
        <f>Q$148*Input!N$26*$E153*$AA153</f>
        <v>0</v>
      </c>
      <c r="R153" s="156">
        <f>R$148*Input!O$26*$E153*$AA153</f>
        <v>0</v>
      </c>
      <c r="S153" s="156">
        <f>S$148*Input!P$26*$E153*$AA153</f>
        <v>0</v>
      </c>
      <c r="T153" s="156">
        <f>T$148*Input!Q$26*$E153*$AA153</f>
        <v>0</v>
      </c>
      <c r="U153" s="156">
        <f>U$148*Input!R$26*$E153*$AA153</f>
        <v>0</v>
      </c>
      <c r="V153" s="156">
        <f>V$148*Input!S$26*$E153*$AA153</f>
        <v>0</v>
      </c>
      <c r="W153" s="156">
        <f>W$148*Input!T$26*$E153*$AA153</f>
        <v>0</v>
      </c>
      <c r="X153" s="156">
        <f>X$148*Input!U$26*$E153*$AA153</f>
        <v>0</v>
      </c>
      <c r="Y153" s="156">
        <f>Y$148*Input!V$26*$E153*$AA153</f>
        <v>0</v>
      </c>
      <c r="Z153" s="156">
        <f>Z$148*Input!W$26*$E153*$AA153</f>
        <v>0</v>
      </c>
      <c r="AA153" s="188">
        <f t="shared" si="89"/>
        <v>1.1200000000000001</v>
      </c>
      <c r="AB153" s="3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  <c r="AU153" s="158"/>
      <c r="AV153" s="158"/>
      <c r="AW153" s="158"/>
      <c r="AX153" s="158"/>
      <c r="AY153" s="158"/>
      <c r="AZ153" s="158"/>
      <c r="BA153" s="159"/>
      <c r="BB153" s="159"/>
      <c r="BC153" s="159"/>
      <c r="BD153" s="159"/>
      <c r="BE153" s="159"/>
      <c r="BF153" s="158"/>
      <c r="BG153" s="158"/>
      <c r="BH153" s="158"/>
      <c r="BI153" s="158"/>
      <c r="BJ153" s="158"/>
      <c r="BK153" s="158"/>
      <c r="BL153" s="158"/>
      <c r="BM153" s="158"/>
      <c r="BN153" s="158"/>
      <c r="BO153" s="158"/>
      <c r="BP153" s="158"/>
      <c r="BQ153" s="158"/>
      <c r="BR153" s="158"/>
      <c r="BS153" s="158"/>
      <c r="BT153" s="158"/>
      <c r="BU153" s="158"/>
    </row>
    <row r="154" spans="1:73" x14ac:dyDescent="0.15">
      <c r="A154" s="1"/>
      <c r="B154" s="20"/>
      <c r="C154" s="156">
        <f>Eksist!C154+Input!$D$48</f>
        <v>3</v>
      </c>
      <c r="D154" s="2" t="s">
        <v>98</v>
      </c>
      <c r="E154" s="187">
        <f>VLOOKUP(C154,Eksist!$C$151:$E$181,3)</f>
        <v>0.45551999999999998</v>
      </c>
      <c r="F154" s="156">
        <f t="shared" si="88"/>
        <v>430.71168000000006</v>
      </c>
      <c r="G154" s="307">
        <f>G$148*Input!D$26*$E154*Eksist!$AA154</f>
        <v>0</v>
      </c>
      <c r="H154" s="156">
        <f>H$148*Input!E$26*$E154*$AA154</f>
        <v>194.26176000000004</v>
      </c>
      <c r="I154" s="156">
        <f>I$148*Input!F$26*$E154*$AA154</f>
        <v>236.44992000000002</v>
      </c>
      <c r="J154" s="156">
        <f>J$148*Input!G$26*$E154*$AA154</f>
        <v>0</v>
      </c>
      <c r="K154" s="156">
        <f>K$148*Input!H$26*$E154*$AA154</f>
        <v>0</v>
      </c>
      <c r="L154" s="156">
        <f>L$148*Input!I$26*$E154*$AA154</f>
        <v>0</v>
      </c>
      <c r="M154" s="156">
        <f>M$148*Input!J$26*$E154*$AA154</f>
        <v>0</v>
      </c>
      <c r="N154" s="156">
        <f>N$148*Input!K$26*$E154*$AA154</f>
        <v>0</v>
      </c>
      <c r="O154" s="156">
        <f>O$148*Input!L$26*$E154*$AA154</f>
        <v>0</v>
      </c>
      <c r="P154" s="156">
        <f>P$148*Input!M$26*$E154*$AA154</f>
        <v>0</v>
      </c>
      <c r="Q154" s="156">
        <f>Q$148*Input!N$26*$E154*$AA154</f>
        <v>0</v>
      </c>
      <c r="R154" s="156">
        <f>R$148*Input!O$26*$E154*$AA154</f>
        <v>0</v>
      </c>
      <c r="S154" s="156">
        <f>S$148*Input!P$26*$E154*$AA154</f>
        <v>0</v>
      </c>
      <c r="T154" s="156">
        <f>T$148*Input!Q$26*$E154*$AA154</f>
        <v>0</v>
      </c>
      <c r="U154" s="156">
        <f>U$148*Input!R$26*$E154*$AA154</f>
        <v>0</v>
      </c>
      <c r="V154" s="156">
        <f>V$148*Input!S$26*$E154*$AA154</f>
        <v>0</v>
      </c>
      <c r="W154" s="156">
        <f>W$148*Input!T$26*$E154*$AA154</f>
        <v>0</v>
      </c>
      <c r="X154" s="156">
        <f>X$148*Input!U$26*$E154*$AA154</f>
        <v>0</v>
      </c>
      <c r="Y154" s="156">
        <f>Y$148*Input!V$26*$E154*$AA154</f>
        <v>0</v>
      </c>
      <c r="Z154" s="156">
        <f>Z$148*Input!W$26*$E154*$AA154</f>
        <v>0</v>
      </c>
      <c r="AA154" s="188">
        <f t="shared" si="89"/>
        <v>1.1200000000000001</v>
      </c>
      <c r="AB154" s="3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  <c r="AU154" s="158"/>
      <c r="AV154" s="158"/>
      <c r="AW154" s="158"/>
      <c r="AX154" s="158"/>
      <c r="AY154" s="158"/>
      <c r="AZ154" s="158"/>
      <c r="BA154" s="159"/>
      <c r="BB154" s="159"/>
      <c r="BC154" s="159"/>
      <c r="BD154" s="159"/>
      <c r="BE154" s="159"/>
      <c r="BF154" s="158"/>
      <c r="BG154" s="158"/>
      <c r="BH154" s="158"/>
      <c r="BI154" s="158"/>
      <c r="BJ154" s="158"/>
      <c r="BK154" s="158"/>
      <c r="BL154" s="158"/>
      <c r="BM154" s="158"/>
      <c r="BN154" s="158"/>
      <c r="BO154" s="158"/>
      <c r="BP154" s="158"/>
      <c r="BQ154" s="158"/>
      <c r="BR154" s="158"/>
      <c r="BS154" s="158"/>
      <c r="BT154" s="158"/>
      <c r="BU154" s="158"/>
    </row>
    <row r="155" spans="1:73" x14ac:dyDescent="0.15">
      <c r="A155" s="1"/>
      <c r="B155" s="20"/>
      <c r="C155" s="156">
        <f>Eksist!C155+Input!$D$48</f>
        <v>4</v>
      </c>
      <c r="D155" s="2" t="s">
        <v>98</v>
      </c>
      <c r="E155" s="187">
        <f>VLOOKUP(C155,Eksist!$C$151:$E$181,3)</f>
        <v>0.45551999999999998</v>
      </c>
      <c r="F155" s="156">
        <f t="shared" si="88"/>
        <v>430.71168000000006</v>
      </c>
      <c r="G155" s="307">
        <f>G$148*Input!D$26*$E155*Eksist!$AA155</f>
        <v>0</v>
      </c>
      <c r="H155" s="156">
        <f>H$148*Input!E$26*$E155*$AA155</f>
        <v>194.26176000000004</v>
      </c>
      <c r="I155" s="156">
        <f>I$148*Input!F$26*$E155*$AA155</f>
        <v>236.44992000000002</v>
      </c>
      <c r="J155" s="156">
        <f>J$148*Input!G$26*$E155*$AA155</f>
        <v>0</v>
      </c>
      <c r="K155" s="156">
        <f>K$148*Input!H$26*$E155*$AA155</f>
        <v>0</v>
      </c>
      <c r="L155" s="156">
        <f>L$148*Input!I$26*$E155*$AA155</f>
        <v>0</v>
      </c>
      <c r="M155" s="156">
        <f>M$148*Input!J$26*$E155*$AA155</f>
        <v>0</v>
      </c>
      <c r="N155" s="156">
        <f>N$148*Input!K$26*$E155*$AA155</f>
        <v>0</v>
      </c>
      <c r="O155" s="156">
        <f>O$148*Input!L$26*$E155*$AA155</f>
        <v>0</v>
      </c>
      <c r="P155" s="156">
        <f>P$148*Input!M$26*$E155*$AA155</f>
        <v>0</v>
      </c>
      <c r="Q155" s="156">
        <f>Q$148*Input!N$26*$E155*$AA155</f>
        <v>0</v>
      </c>
      <c r="R155" s="156">
        <f>R$148*Input!O$26*$E155*$AA155</f>
        <v>0</v>
      </c>
      <c r="S155" s="156">
        <f>S$148*Input!P$26*$E155*$AA155</f>
        <v>0</v>
      </c>
      <c r="T155" s="156">
        <f>T$148*Input!Q$26*$E155*$AA155</f>
        <v>0</v>
      </c>
      <c r="U155" s="156">
        <f>U$148*Input!R$26*$E155*$AA155</f>
        <v>0</v>
      </c>
      <c r="V155" s="156">
        <f>V$148*Input!S$26*$E155*$AA155</f>
        <v>0</v>
      </c>
      <c r="W155" s="156">
        <f>W$148*Input!T$26*$E155*$AA155</f>
        <v>0</v>
      </c>
      <c r="X155" s="156">
        <f>X$148*Input!U$26*$E155*$AA155</f>
        <v>0</v>
      </c>
      <c r="Y155" s="156">
        <f>Y$148*Input!V$26*$E155*$AA155</f>
        <v>0</v>
      </c>
      <c r="Z155" s="156">
        <f>Z$148*Input!W$26*$E155*$AA155</f>
        <v>0</v>
      </c>
      <c r="AA155" s="188">
        <f t="shared" si="89"/>
        <v>1.1200000000000001</v>
      </c>
      <c r="AB155" s="3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  <c r="AU155" s="158"/>
      <c r="AV155" s="158"/>
      <c r="AW155" s="158"/>
      <c r="AX155" s="158"/>
      <c r="AY155" s="158"/>
      <c r="AZ155" s="158"/>
      <c r="BA155" s="159"/>
      <c r="BB155" s="159"/>
      <c r="BC155" s="159"/>
      <c r="BD155" s="159"/>
      <c r="BE155" s="159"/>
      <c r="BF155" s="158"/>
      <c r="BG155" s="158"/>
      <c r="BH155" s="158"/>
      <c r="BI155" s="158"/>
      <c r="BJ155" s="158"/>
      <c r="BK155" s="158"/>
      <c r="BL155" s="158"/>
      <c r="BM155" s="158"/>
      <c r="BN155" s="158"/>
      <c r="BO155" s="158"/>
      <c r="BP155" s="158"/>
      <c r="BQ155" s="158"/>
      <c r="BR155" s="158"/>
      <c r="BS155" s="158"/>
      <c r="BT155" s="158"/>
      <c r="BU155" s="158"/>
    </row>
    <row r="156" spans="1:73" x14ac:dyDescent="0.15">
      <c r="A156" s="1"/>
      <c r="B156" s="20"/>
      <c r="C156" s="156">
        <f>Eksist!C156+Input!$D$48</f>
        <v>5</v>
      </c>
      <c r="D156" s="2" t="s">
        <v>98</v>
      </c>
      <c r="E156" s="187">
        <f>VLOOKUP(C156,Eksist!$C$151:$E$181,3)</f>
        <v>0.45551999999999998</v>
      </c>
      <c r="F156" s="156">
        <f t="shared" si="88"/>
        <v>430.71168000000006</v>
      </c>
      <c r="G156" s="307">
        <f>G$148*Input!D$26*$E156*Eksist!$AA156</f>
        <v>0</v>
      </c>
      <c r="H156" s="156">
        <f>H$148*Input!E$26*$E156*$AA156</f>
        <v>194.26176000000004</v>
      </c>
      <c r="I156" s="156">
        <f>I$148*Input!F$26*$E156*$AA156</f>
        <v>236.44992000000002</v>
      </c>
      <c r="J156" s="156">
        <f>J$148*Input!G$26*$E156*$AA156</f>
        <v>0</v>
      </c>
      <c r="K156" s="156">
        <f>K$148*Input!H$26*$E156*$AA156</f>
        <v>0</v>
      </c>
      <c r="L156" s="156">
        <f>L$148*Input!I$26*$E156*$AA156</f>
        <v>0</v>
      </c>
      <c r="M156" s="156">
        <f>M$148*Input!J$26*$E156*$AA156</f>
        <v>0</v>
      </c>
      <c r="N156" s="156">
        <f>N$148*Input!K$26*$E156*$AA156</f>
        <v>0</v>
      </c>
      <c r="O156" s="156">
        <f>O$148*Input!L$26*$E156*$AA156</f>
        <v>0</v>
      </c>
      <c r="P156" s="156">
        <f>P$148*Input!M$26*$E156*$AA156</f>
        <v>0</v>
      </c>
      <c r="Q156" s="156">
        <f>Q$148*Input!N$26*$E156*$AA156</f>
        <v>0</v>
      </c>
      <c r="R156" s="156">
        <f>R$148*Input!O$26*$E156*$AA156</f>
        <v>0</v>
      </c>
      <c r="S156" s="156">
        <f>S$148*Input!P$26*$E156*$AA156</f>
        <v>0</v>
      </c>
      <c r="T156" s="156">
        <f>T$148*Input!Q$26*$E156*$AA156</f>
        <v>0</v>
      </c>
      <c r="U156" s="156">
        <f>U$148*Input!R$26*$E156*$AA156</f>
        <v>0</v>
      </c>
      <c r="V156" s="156">
        <f>V$148*Input!S$26*$E156*$AA156</f>
        <v>0</v>
      </c>
      <c r="W156" s="156">
        <f>W$148*Input!T$26*$E156*$AA156</f>
        <v>0</v>
      </c>
      <c r="X156" s="156">
        <f>X$148*Input!U$26*$E156*$AA156</f>
        <v>0</v>
      </c>
      <c r="Y156" s="156">
        <f>Y$148*Input!V$26*$E156*$AA156</f>
        <v>0</v>
      </c>
      <c r="Z156" s="156">
        <f>Z$148*Input!W$26*$E156*$AA156</f>
        <v>0</v>
      </c>
      <c r="AA156" s="188">
        <f t="shared" si="89"/>
        <v>1.1200000000000001</v>
      </c>
      <c r="AB156" s="3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  <c r="AU156" s="158"/>
      <c r="AV156" s="158"/>
      <c r="AW156" s="158"/>
      <c r="AX156" s="158"/>
      <c r="AY156" s="158"/>
      <c r="AZ156" s="158"/>
      <c r="BA156" s="159"/>
      <c r="BB156" s="159"/>
      <c r="BC156" s="159"/>
      <c r="BD156" s="159"/>
      <c r="BE156" s="159"/>
      <c r="BF156" s="158"/>
      <c r="BG156" s="158"/>
      <c r="BH156" s="158"/>
      <c r="BI156" s="158"/>
      <c r="BJ156" s="158"/>
      <c r="BK156" s="158"/>
      <c r="BL156" s="158"/>
      <c r="BM156" s="158"/>
      <c r="BN156" s="158"/>
      <c r="BO156" s="158"/>
      <c r="BP156" s="158"/>
      <c r="BQ156" s="158"/>
      <c r="BR156" s="158"/>
      <c r="BS156" s="158"/>
      <c r="BT156" s="158"/>
      <c r="BU156" s="158"/>
    </row>
    <row r="157" spans="1:73" x14ac:dyDescent="0.15">
      <c r="A157" s="1"/>
      <c r="B157" s="20"/>
      <c r="C157" s="156">
        <f>Eksist!C157+Input!$D$48</f>
        <v>6</v>
      </c>
      <c r="D157" s="2" t="s">
        <v>98</v>
      </c>
      <c r="E157" s="187">
        <f>VLOOKUP(C157,Eksist!$C$151:$E$181,3)</f>
        <v>0.45551999999999998</v>
      </c>
      <c r="F157" s="156">
        <f t="shared" si="88"/>
        <v>430.71168000000006</v>
      </c>
      <c r="G157" s="307">
        <f>G$148*Input!D$26*$E157*Eksist!$AA157</f>
        <v>0</v>
      </c>
      <c r="H157" s="156">
        <f>H$148*Input!E$26*$E157*$AA157</f>
        <v>194.26176000000004</v>
      </c>
      <c r="I157" s="156">
        <f>I$148*Input!F$26*$E157*$AA157</f>
        <v>236.44992000000002</v>
      </c>
      <c r="J157" s="156">
        <f>J$148*Input!G$26*$E157*$AA157</f>
        <v>0</v>
      </c>
      <c r="K157" s="156">
        <f>K$148*Input!H$26*$E157*$AA157</f>
        <v>0</v>
      </c>
      <c r="L157" s="156">
        <f>L$148*Input!I$26*$E157*$AA157</f>
        <v>0</v>
      </c>
      <c r="M157" s="156">
        <f>M$148*Input!J$26*$E157*$AA157</f>
        <v>0</v>
      </c>
      <c r="N157" s="156">
        <f>N$148*Input!K$26*$E157*$AA157</f>
        <v>0</v>
      </c>
      <c r="O157" s="156">
        <f>O$148*Input!L$26*$E157*$AA157</f>
        <v>0</v>
      </c>
      <c r="P157" s="156">
        <f>P$148*Input!M$26*$E157*$AA157</f>
        <v>0</v>
      </c>
      <c r="Q157" s="156">
        <f>Q$148*Input!N$26*$E157*$AA157</f>
        <v>0</v>
      </c>
      <c r="R157" s="156">
        <f>R$148*Input!O$26*$E157*$AA157</f>
        <v>0</v>
      </c>
      <c r="S157" s="156">
        <f>S$148*Input!P$26*$E157*$AA157</f>
        <v>0</v>
      </c>
      <c r="T157" s="156">
        <f>T$148*Input!Q$26*$E157*$AA157</f>
        <v>0</v>
      </c>
      <c r="U157" s="156">
        <f>U$148*Input!R$26*$E157*$AA157</f>
        <v>0</v>
      </c>
      <c r="V157" s="156">
        <f>V$148*Input!S$26*$E157*$AA157</f>
        <v>0</v>
      </c>
      <c r="W157" s="156">
        <f>W$148*Input!T$26*$E157*$AA157</f>
        <v>0</v>
      </c>
      <c r="X157" s="156">
        <f>X$148*Input!U$26*$E157*$AA157</f>
        <v>0</v>
      </c>
      <c r="Y157" s="156">
        <f>Y$148*Input!V$26*$E157*$AA157</f>
        <v>0</v>
      </c>
      <c r="Z157" s="156">
        <f>Z$148*Input!W$26*$E157*$AA157</f>
        <v>0</v>
      </c>
      <c r="AA157" s="188">
        <f t="shared" si="89"/>
        <v>1.1200000000000001</v>
      </c>
      <c r="AB157" s="3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  <c r="AU157" s="158"/>
      <c r="AV157" s="158"/>
      <c r="AW157" s="158"/>
      <c r="AX157" s="158"/>
      <c r="AY157" s="158"/>
      <c r="AZ157" s="158"/>
      <c r="BA157" s="159"/>
      <c r="BB157" s="159"/>
      <c r="BC157" s="159"/>
      <c r="BD157" s="159"/>
      <c r="BE157" s="159"/>
      <c r="BF157" s="158"/>
      <c r="BG157" s="158"/>
      <c r="BH157" s="158"/>
      <c r="BI157" s="158"/>
      <c r="BJ157" s="158"/>
      <c r="BK157" s="158"/>
      <c r="BL157" s="158"/>
      <c r="BM157" s="158"/>
      <c r="BN157" s="158"/>
      <c r="BO157" s="158"/>
      <c r="BP157" s="158"/>
      <c r="BQ157" s="158"/>
      <c r="BR157" s="158"/>
      <c r="BS157" s="158"/>
      <c r="BT157" s="158"/>
      <c r="BU157" s="158"/>
    </row>
    <row r="158" spans="1:73" x14ac:dyDescent="0.15">
      <c r="A158" s="1"/>
      <c r="B158" s="20"/>
      <c r="C158" s="156">
        <f>Eksist!C158+Input!$D$48</f>
        <v>7</v>
      </c>
      <c r="D158" s="2" t="s">
        <v>98</v>
      </c>
      <c r="E158" s="187">
        <f>VLOOKUP(C158,Eksist!$C$151:$E$181,3)</f>
        <v>0.45551999999999998</v>
      </c>
      <c r="F158" s="156">
        <f>SUM(G158:Z158)</f>
        <v>430.71168000000006</v>
      </c>
      <c r="G158" s="307">
        <f>G$148*Input!D$26*$E158*Eksist!$AA158</f>
        <v>0</v>
      </c>
      <c r="H158" s="156">
        <f>H$148*Input!E$26*$E158*$AA158</f>
        <v>194.26176000000004</v>
      </c>
      <c r="I158" s="156">
        <f>I$148*Input!F$26*$E158*$AA158</f>
        <v>236.44992000000002</v>
      </c>
      <c r="J158" s="156">
        <f>J$148*Input!G$26*$E158*$AA158</f>
        <v>0</v>
      </c>
      <c r="K158" s="156">
        <f>K$148*Input!H$26*$E158*$AA158</f>
        <v>0</v>
      </c>
      <c r="L158" s="156">
        <f>L$148*Input!I$26*$E158*$AA158</f>
        <v>0</v>
      </c>
      <c r="M158" s="156">
        <f>M$148*Input!J$26*$E158*$AA158</f>
        <v>0</v>
      </c>
      <c r="N158" s="156">
        <f>N$148*Input!K$26*$E158*$AA158</f>
        <v>0</v>
      </c>
      <c r="O158" s="156">
        <f>O$148*Input!L$26*$E158*$AA158</f>
        <v>0</v>
      </c>
      <c r="P158" s="156">
        <f>P$148*Input!M$26*$E158*$AA158</f>
        <v>0</v>
      </c>
      <c r="Q158" s="156">
        <f>Q$148*Input!N$26*$E158*$AA158</f>
        <v>0</v>
      </c>
      <c r="R158" s="156">
        <f>R$148*Input!O$26*$E158*$AA158</f>
        <v>0</v>
      </c>
      <c r="S158" s="156">
        <f>S$148*Input!P$26*$E158*$AA158</f>
        <v>0</v>
      </c>
      <c r="T158" s="156">
        <f>T$148*Input!Q$26*$E158*$AA158</f>
        <v>0</v>
      </c>
      <c r="U158" s="156">
        <f>U$148*Input!R$26*$E158*$AA158</f>
        <v>0</v>
      </c>
      <c r="V158" s="156">
        <f>V$148*Input!S$26*$E158*$AA158</f>
        <v>0</v>
      </c>
      <c r="W158" s="156">
        <f>W$148*Input!T$26*$E158*$AA158</f>
        <v>0</v>
      </c>
      <c r="X158" s="156">
        <f>X$148*Input!U$26*$E158*$AA158</f>
        <v>0</v>
      </c>
      <c r="Y158" s="156">
        <f>Y$148*Input!V$26*$E158*$AA158</f>
        <v>0</v>
      </c>
      <c r="Z158" s="156">
        <f>Z$148*Input!W$26*$E158*$AA158</f>
        <v>0</v>
      </c>
      <c r="AA158" s="188">
        <f t="shared" si="89"/>
        <v>1.1200000000000001</v>
      </c>
      <c r="AB158" s="3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  <c r="AU158" s="158"/>
      <c r="AV158" s="158"/>
      <c r="AW158" s="158"/>
      <c r="AX158" s="158"/>
      <c r="AY158" s="158"/>
      <c r="AZ158" s="158"/>
      <c r="BA158" s="159"/>
      <c r="BB158" s="159"/>
      <c r="BC158" s="159"/>
      <c r="BD158" s="159"/>
      <c r="BE158" s="159"/>
      <c r="BF158" s="158"/>
      <c r="BG158" s="158"/>
      <c r="BH158" s="158"/>
      <c r="BI158" s="158"/>
      <c r="BJ158" s="158"/>
      <c r="BK158" s="158"/>
      <c r="BL158" s="158"/>
      <c r="BM158" s="158"/>
      <c r="BN158" s="158"/>
      <c r="BO158" s="158"/>
      <c r="BP158" s="158"/>
      <c r="BQ158" s="158"/>
      <c r="BR158" s="158"/>
      <c r="BS158" s="158"/>
      <c r="BT158" s="158"/>
      <c r="BU158" s="158"/>
    </row>
    <row r="159" spans="1:73" x14ac:dyDescent="0.15">
      <c r="A159" s="1"/>
      <c r="B159" s="20"/>
      <c r="C159" s="156">
        <f>Eksist!C159+Input!$D$48</f>
        <v>8</v>
      </c>
      <c r="D159" s="2" t="s">
        <v>98</v>
      </c>
      <c r="E159" s="187">
        <f>VLOOKUP(C159,Eksist!$C$151:$E$181,3)</f>
        <v>0.45551999999999998</v>
      </c>
      <c r="F159" s="156">
        <f t="shared" si="88"/>
        <v>430.71168000000006</v>
      </c>
      <c r="G159" s="307">
        <f>G$148*Input!D$26*$E159*Eksist!$AA159</f>
        <v>0</v>
      </c>
      <c r="H159" s="156">
        <f>H$148*Input!E$26*$E159*$AA159</f>
        <v>194.26176000000004</v>
      </c>
      <c r="I159" s="156">
        <f>I$148*Input!F$26*$E159*$AA159</f>
        <v>236.44992000000002</v>
      </c>
      <c r="J159" s="156">
        <f>J$148*Input!G$26*$E159*$AA159</f>
        <v>0</v>
      </c>
      <c r="K159" s="156">
        <f>K$148*Input!H$26*$E159*$AA159</f>
        <v>0</v>
      </c>
      <c r="L159" s="156">
        <f>L$148*Input!I$26*$E159*$AA159</f>
        <v>0</v>
      </c>
      <c r="M159" s="156">
        <f>M$148*Input!J$26*$E159*$AA159</f>
        <v>0</v>
      </c>
      <c r="N159" s="156">
        <f>N$148*Input!K$26*$E159*$AA159</f>
        <v>0</v>
      </c>
      <c r="O159" s="156">
        <f>O$148*Input!L$26*$E159*$AA159</f>
        <v>0</v>
      </c>
      <c r="P159" s="156">
        <f>P$148*Input!M$26*$E159*$AA159</f>
        <v>0</v>
      </c>
      <c r="Q159" s="156">
        <f>Q$148*Input!N$26*$E159*$AA159</f>
        <v>0</v>
      </c>
      <c r="R159" s="156">
        <f>R$148*Input!O$26*$E159*$AA159</f>
        <v>0</v>
      </c>
      <c r="S159" s="156">
        <f>S$148*Input!P$26*$E159*$AA159</f>
        <v>0</v>
      </c>
      <c r="T159" s="156">
        <f>T$148*Input!Q$26*$E159*$AA159</f>
        <v>0</v>
      </c>
      <c r="U159" s="156">
        <f>U$148*Input!R$26*$E159*$AA159</f>
        <v>0</v>
      </c>
      <c r="V159" s="156">
        <f>V$148*Input!S$26*$E159*$AA159</f>
        <v>0</v>
      </c>
      <c r="W159" s="156">
        <f>W$148*Input!T$26*$E159*$AA159</f>
        <v>0</v>
      </c>
      <c r="X159" s="156">
        <f>X$148*Input!U$26*$E159*$AA159</f>
        <v>0</v>
      </c>
      <c r="Y159" s="156">
        <f>Y$148*Input!V$26*$E159*$AA159</f>
        <v>0</v>
      </c>
      <c r="Z159" s="156">
        <f>Z$148*Input!W$26*$E159*$AA159</f>
        <v>0</v>
      </c>
      <c r="AA159" s="188">
        <f t="shared" si="89"/>
        <v>1.1200000000000001</v>
      </c>
      <c r="AB159" s="3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  <c r="AU159" s="158"/>
      <c r="AV159" s="158"/>
      <c r="AW159" s="158"/>
      <c r="AX159" s="158"/>
      <c r="AY159" s="158"/>
      <c r="AZ159" s="158"/>
      <c r="BA159" s="159"/>
      <c r="BB159" s="159"/>
      <c r="BC159" s="159"/>
      <c r="BD159" s="159"/>
      <c r="BE159" s="159"/>
      <c r="BF159" s="158"/>
      <c r="BG159" s="158"/>
      <c r="BH159" s="158"/>
      <c r="BI159" s="158"/>
      <c r="BJ159" s="158"/>
      <c r="BK159" s="158"/>
      <c r="BL159" s="158"/>
      <c r="BM159" s="158"/>
      <c r="BN159" s="158"/>
      <c r="BO159" s="158"/>
      <c r="BP159" s="158"/>
      <c r="BQ159" s="158"/>
      <c r="BR159" s="158"/>
      <c r="BS159" s="158"/>
      <c r="BT159" s="158"/>
      <c r="BU159" s="158"/>
    </row>
    <row r="160" spans="1:73" x14ac:dyDescent="0.15">
      <c r="A160" s="1"/>
      <c r="B160" s="20"/>
      <c r="C160" s="156">
        <f>Eksist!C160+Input!$D$48</f>
        <v>9</v>
      </c>
      <c r="D160" s="2" t="s">
        <v>98</v>
      </c>
      <c r="E160" s="187">
        <f>VLOOKUP(C160,Eksist!$C$151:$E$181,3)</f>
        <v>0.45551999999999998</v>
      </c>
      <c r="F160" s="156">
        <f t="shared" si="88"/>
        <v>430.71168000000006</v>
      </c>
      <c r="G160" s="307">
        <f>G$148*Input!D$26*$E160*Eksist!$AA160</f>
        <v>0</v>
      </c>
      <c r="H160" s="156">
        <f>H$148*Input!E$26*$E160*$AA160</f>
        <v>194.26176000000004</v>
      </c>
      <c r="I160" s="156">
        <f>I$148*Input!F$26*$E160*$AA160</f>
        <v>236.44992000000002</v>
      </c>
      <c r="J160" s="156">
        <f>J$148*Input!G$26*$E160*$AA160</f>
        <v>0</v>
      </c>
      <c r="K160" s="156">
        <f>K$148*Input!H$26*$E160*$AA160</f>
        <v>0</v>
      </c>
      <c r="L160" s="156">
        <f>L$148*Input!I$26*$E160*$AA160</f>
        <v>0</v>
      </c>
      <c r="M160" s="156">
        <f>M$148*Input!J$26*$E160*$AA160</f>
        <v>0</v>
      </c>
      <c r="N160" s="156">
        <f>N$148*Input!K$26*$E160*$AA160</f>
        <v>0</v>
      </c>
      <c r="O160" s="156">
        <f>O$148*Input!L$26*$E160*$AA160</f>
        <v>0</v>
      </c>
      <c r="P160" s="156">
        <f>P$148*Input!M$26*$E160*$AA160</f>
        <v>0</v>
      </c>
      <c r="Q160" s="156">
        <f>Q$148*Input!N$26*$E160*$AA160</f>
        <v>0</v>
      </c>
      <c r="R160" s="156">
        <f>R$148*Input!O$26*$E160*$AA160</f>
        <v>0</v>
      </c>
      <c r="S160" s="156">
        <f>S$148*Input!P$26*$E160*$AA160</f>
        <v>0</v>
      </c>
      <c r="T160" s="156">
        <f>T$148*Input!Q$26*$E160*$AA160</f>
        <v>0</v>
      </c>
      <c r="U160" s="156">
        <f>U$148*Input!R$26*$E160*$AA160</f>
        <v>0</v>
      </c>
      <c r="V160" s="156">
        <f>V$148*Input!S$26*$E160*$AA160</f>
        <v>0</v>
      </c>
      <c r="W160" s="156">
        <f>W$148*Input!T$26*$E160*$AA160</f>
        <v>0</v>
      </c>
      <c r="X160" s="156">
        <f>X$148*Input!U$26*$E160*$AA160</f>
        <v>0</v>
      </c>
      <c r="Y160" s="156">
        <f>Y$148*Input!V$26*$E160*$AA160</f>
        <v>0</v>
      </c>
      <c r="Z160" s="156">
        <f>Z$148*Input!W$26*$E160*$AA160</f>
        <v>0</v>
      </c>
      <c r="AA160" s="188">
        <f t="shared" si="89"/>
        <v>1.1200000000000001</v>
      </c>
      <c r="AB160" s="3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  <c r="AU160" s="158"/>
      <c r="AV160" s="158"/>
      <c r="AW160" s="158"/>
      <c r="AX160" s="158"/>
      <c r="AY160" s="158"/>
      <c r="AZ160" s="158"/>
      <c r="BA160" s="159"/>
      <c r="BB160" s="159"/>
      <c r="BC160" s="159"/>
      <c r="BD160" s="159"/>
      <c r="BE160" s="159"/>
      <c r="BF160" s="158"/>
      <c r="BG160" s="158"/>
      <c r="BH160" s="158"/>
      <c r="BI160" s="158"/>
      <c r="BJ160" s="158"/>
      <c r="BK160" s="158"/>
      <c r="BL160" s="158"/>
      <c r="BM160" s="158"/>
      <c r="BN160" s="158"/>
      <c r="BO160" s="158"/>
      <c r="BP160" s="158"/>
      <c r="BQ160" s="158"/>
      <c r="BR160" s="158"/>
      <c r="BS160" s="158"/>
      <c r="BT160" s="158"/>
      <c r="BU160" s="158"/>
    </row>
    <row r="161" spans="1:73" x14ac:dyDescent="0.15">
      <c r="A161" s="1"/>
      <c r="B161" s="20" t="s">
        <v>186</v>
      </c>
      <c r="C161" s="156">
        <f>Eksist!C161+Input!$D$48</f>
        <v>10</v>
      </c>
      <c r="D161" s="2" t="s">
        <v>98</v>
      </c>
      <c r="E161" s="187">
        <f>VLOOKUP(C161,Eksist!$C$151:$E$181,3)</f>
        <v>0.45551999999999998</v>
      </c>
      <c r="F161" s="156">
        <f t="shared" si="88"/>
        <v>430.71168000000006</v>
      </c>
      <c r="G161" s="307">
        <f>G$148*Input!D$26*$E161*Eksist!$AA161</f>
        <v>0</v>
      </c>
      <c r="H161" s="156">
        <f>H$148*Input!E$26*$E161*$AA161</f>
        <v>194.26176000000004</v>
      </c>
      <c r="I161" s="156">
        <f>I$148*Input!F$26*$E161*$AA161</f>
        <v>236.44992000000002</v>
      </c>
      <c r="J161" s="156">
        <f>J$148*Input!G$26*$E161*$AA161</f>
        <v>0</v>
      </c>
      <c r="K161" s="156">
        <f>K$148*Input!H$26*$E161*$AA161</f>
        <v>0</v>
      </c>
      <c r="L161" s="156">
        <f>L$148*Input!I$26*$E161*$AA161</f>
        <v>0</v>
      </c>
      <c r="M161" s="156">
        <f>M$148*Input!J$26*$E161*$AA161</f>
        <v>0</v>
      </c>
      <c r="N161" s="156">
        <f>N$148*Input!K$26*$E161*$AA161</f>
        <v>0</v>
      </c>
      <c r="O161" s="156">
        <f>O$148*Input!L$26*$E161*$AA161</f>
        <v>0</v>
      </c>
      <c r="P161" s="156">
        <f>P$148*Input!M$26*$E161*$AA161</f>
        <v>0</v>
      </c>
      <c r="Q161" s="156">
        <f>Q$148*Input!N$26*$E161*$AA161</f>
        <v>0</v>
      </c>
      <c r="R161" s="156">
        <f>R$148*Input!O$26*$E161*$AA161</f>
        <v>0</v>
      </c>
      <c r="S161" s="156">
        <f>S$148*Input!P$26*$E161*$AA161</f>
        <v>0</v>
      </c>
      <c r="T161" s="156">
        <f>T$148*Input!Q$26*$E161*$AA161</f>
        <v>0</v>
      </c>
      <c r="U161" s="156">
        <f>U$148*Input!R$26*$E161*$AA161</f>
        <v>0</v>
      </c>
      <c r="V161" s="156">
        <f>V$148*Input!S$26*$E161*$AA161</f>
        <v>0</v>
      </c>
      <c r="W161" s="156">
        <f>W$148*Input!T$26*$E161*$AA161</f>
        <v>0</v>
      </c>
      <c r="X161" s="156">
        <f>X$148*Input!U$26*$E161*$AA161</f>
        <v>0</v>
      </c>
      <c r="Y161" s="156">
        <f>Y$148*Input!V$26*$E161*$AA161</f>
        <v>0</v>
      </c>
      <c r="Z161" s="156">
        <f>Z$148*Input!W$26*$E161*$AA161</f>
        <v>0</v>
      </c>
      <c r="AA161" s="188">
        <f>(1+Input!$E$64)</f>
        <v>1.1200000000000001</v>
      </c>
      <c r="AB161" s="3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  <c r="AU161" s="158"/>
      <c r="AV161" s="158"/>
      <c r="AW161" s="158"/>
      <c r="AX161" s="158"/>
      <c r="AY161" s="158"/>
      <c r="AZ161" s="158"/>
      <c r="BA161" s="159"/>
      <c r="BB161" s="159"/>
      <c r="BC161" s="159"/>
      <c r="BD161" s="159"/>
      <c r="BE161" s="159"/>
      <c r="BF161" s="158"/>
      <c r="BG161" s="158"/>
      <c r="BH161" s="158"/>
      <c r="BI161" s="158"/>
      <c r="BJ161" s="158"/>
      <c r="BK161" s="158"/>
      <c r="BL161" s="158"/>
      <c r="BM161" s="158"/>
      <c r="BN161" s="158"/>
      <c r="BO161" s="158"/>
      <c r="BP161" s="158"/>
      <c r="BQ161" s="158"/>
      <c r="BR161" s="158"/>
      <c r="BS161" s="158"/>
      <c r="BT161" s="158"/>
      <c r="BU161" s="158"/>
    </row>
    <row r="162" spans="1:73" x14ac:dyDescent="0.15">
      <c r="A162" s="1"/>
      <c r="B162" s="20"/>
      <c r="C162" s="156">
        <f>Eksist!C162+Input!$D$48</f>
        <v>11</v>
      </c>
      <c r="D162" s="2" t="s">
        <v>98</v>
      </c>
      <c r="E162" s="187">
        <f>VLOOKUP(C162,Eksist!$C$151:$E$181,3)</f>
        <v>0.45551999999999998</v>
      </c>
      <c r="F162" s="156">
        <f t="shared" si="88"/>
        <v>430.71168000000006</v>
      </c>
      <c r="G162" s="307">
        <f>G$148*Input!D$26*$E162*Eksist!$AA162</f>
        <v>0</v>
      </c>
      <c r="H162" s="156">
        <f>H$148*Input!E$26*$E162*$AA162</f>
        <v>194.26176000000004</v>
      </c>
      <c r="I162" s="156">
        <f>I$148*Input!F$26*$E162*$AA162</f>
        <v>236.44992000000002</v>
      </c>
      <c r="J162" s="156">
        <f>J$148*Input!G$26*$E162*$AA162</f>
        <v>0</v>
      </c>
      <c r="K162" s="156">
        <f>K$148*Input!H$26*$E162*$AA162</f>
        <v>0</v>
      </c>
      <c r="L162" s="156">
        <f>L$148*Input!I$26*$E162*$AA162</f>
        <v>0</v>
      </c>
      <c r="M162" s="156">
        <f>M$148*Input!J$26*$E162*$AA162</f>
        <v>0</v>
      </c>
      <c r="N162" s="156">
        <f>N$148*Input!K$26*$E162*$AA162</f>
        <v>0</v>
      </c>
      <c r="O162" s="156">
        <f>O$148*Input!L$26*$E162*$AA162</f>
        <v>0</v>
      </c>
      <c r="P162" s="156">
        <f>P$148*Input!M$26*$E162*$AA162</f>
        <v>0</v>
      </c>
      <c r="Q162" s="156">
        <f>Q$148*Input!N$26*$E162*$AA162</f>
        <v>0</v>
      </c>
      <c r="R162" s="156">
        <f>R$148*Input!O$26*$E162*$AA162</f>
        <v>0</v>
      </c>
      <c r="S162" s="156">
        <f>S$148*Input!P$26*$E162*$AA162</f>
        <v>0</v>
      </c>
      <c r="T162" s="156">
        <f>T$148*Input!Q$26*$E162*$AA162</f>
        <v>0</v>
      </c>
      <c r="U162" s="156">
        <f>U$148*Input!R$26*$E162*$AA162</f>
        <v>0</v>
      </c>
      <c r="V162" s="156">
        <f>V$148*Input!S$26*$E162*$AA162</f>
        <v>0</v>
      </c>
      <c r="W162" s="156">
        <f>W$148*Input!T$26*$E162*$AA162</f>
        <v>0</v>
      </c>
      <c r="X162" s="156">
        <f>X$148*Input!U$26*$E162*$AA162</f>
        <v>0</v>
      </c>
      <c r="Y162" s="156">
        <f>Y$148*Input!V$26*$E162*$AA162</f>
        <v>0</v>
      </c>
      <c r="Z162" s="156">
        <f>Z$148*Input!W$26*$E162*$AA162</f>
        <v>0</v>
      </c>
      <c r="AA162" s="188">
        <f t="shared" ref="AA162:AA170" si="90">(AA$171-AA$161)/10+AA161</f>
        <v>1.1200000000000001</v>
      </c>
      <c r="AB162" s="3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  <c r="AU162" s="158"/>
      <c r="AV162" s="158"/>
      <c r="AW162" s="158"/>
      <c r="AX162" s="158"/>
      <c r="AY162" s="158"/>
      <c r="AZ162" s="158"/>
      <c r="BA162" s="159"/>
      <c r="BB162" s="159"/>
      <c r="BC162" s="159"/>
      <c r="BD162" s="159"/>
      <c r="BE162" s="159"/>
      <c r="BF162" s="158"/>
      <c r="BG162" s="158"/>
      <c r="BH162" s="158"/>
      <c r="BI162" s="158"/>
      <c r="BJ162" s="158"/>
      <c r="BK162" s="158"/>
      <c r="BL162" s="158"/>
      <c r="BM162" s="158"/>
      <c r="BN162" s="158"/>
      <c r="BO162" s="158"/>
      <c r="BP162" s="158"/>
      <c r="BQ162" s="158"/>
      <c r="BR162" s="158"/>
      <c r="BS162" s="158"/>
      <c r="BT162" s="158"/>
      <c r="BU162" s="158"/>
    </row>
    <row r="163" spans="1:73" x14ac:dyDescent="0.15">
      <c r="A163" s="1"/>
      <c r="B163" s="20"/>
      <c r="C163" s="156">
        <f>Eksist!C163+Input!$D$48</f>
        <v>12</v>
      </c>
      <c r="D163" s="2" t="s">
        <v>98</v>
      </c>
      <c r="E163" s="187">
        <f>VLOOKUP(C163,Eksist!$C$151:$E$181,3)</f>
        <v>0.45551999999999998</v>
      </c>
      <c r="F163" s="156">
        <f t="shared" si="88"/>
        <v>430.71168000000006</v>
      </c>
      <c r="G163" s="307">
        <f>G$148*Input!D$26*$E163*Eksist!$AA163</f>
        <v>0</v>
      </c>
      <c r="H163" s="156">
        <f>H$148*Input!E$26*$E163*$AA163</f>
        <v>194.26176000000004</v>
      </c>
      <c r="I163" s="156">
        <f>I$148*Input!F$26*$E163*$AA163</f>
        <v>236.44992000000002</v>
      </c>
      <c r="J163" s="156">
        <f>J$148*Input!G$26*$E163*$AA163</f>
        <v>0</v>
      </c>
      <c r="K163" s="156">
        <f>K$148*Input!H$26*$E163*$AA163</f>
        <v>0</v>
      </c>
      <c r="L163" s="156">
        <f>L$148*Input!I$26*$E163*$AA163</f>
        <v>0</v>
      </c>
      <c r="M163" s="156">
        <f>M$148*Input!J$26*$E163*$AA163</f>
        <v>0</v>
      </c>
      <c r="N163" s="156">
        <f>N$148*Input!K$26*$E163*$AA163</f>
        <v>0</v>
      </c>
      <c r="O163" s="156">
        <f>O$148*Input!L$26*$E163*$AA163</f>
        <v>0</v>
      </c>
      <c r="P163" s="156">
        <f>P$148*Input!M$26*$E163*$AA163</f>
        <v>0</v>
      </c>
      <c r="Q163" s="156">
        <f>Q$148*Input!N$26*$E163*$AA163</f>
        <v>0</v>
      </c>
      <c r="R163" s="156">
        <f>R$148*Input!O$26*$E163*$AA163</f>
        <v>0</v>
      </c>
      <c r="S163" s="156">
        <f>S$148*Input!P$26*$E163*$AA163</f>
        <v>0</v>
      </c>
      <c r="T163" s="156">
        <f>T$148*Input!Q$26*$E163*$AA163</f>
        <v>0</v>
      </c>
      <c r="U163" s="156">
        <f>U$148*Input!R$26*$E163*$AA163</f>
        <v>0</v>
      </c>
      <c r="V163" s="156">
        <f>V$148*Input!S$26*$E163*$AA163</f>
        <v>0</v>
      </c>
      <c r="W163" s="156">
        <f>W$148*Input!T$26*$E163*$AA163</f>
        <v>0</v>
      </c>
      <c r="X163" s="156">
        <f>X$148*Input!U$26*$E163*$AA163</f>
        <v>0</v>
      </c>
      <c r="Y163" s="156">
        <f>Y$148*Input!V$26*$E163*$AA163</f>
        <v>0</v>
      </c>
      <c r="Z163" s="156">
        <f>Z$148*Input!W$26*$E163*$AA163</f>
        <v>0</v>
      </c>
      <c r="AA163" s="188">
        <f t="shared" si="90"/>
        <v>1.1200000000000001</v>
      </c>
      <c r="AB163" s="3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  <c r="AU163" s="158"/>
      <c r="AV163" s="158"/>
      <c r="AW163" s="158"/>
      <c r="AX163" s="158"/>
      <c r="AY163" s="158"/>
      <c r="AZ163" s="158"/>
      <c r="BA163" s="159"/>
      <c r="BB163" s="159"/>
      <c r="BC163" s="159"/>
      <c r="BD163" s="159"/>
      <c r="BE163" s="159"/>
      <c r="BF163" s="158"/>
      <c r="BG163" s="158"/>
      <c r="BH163" s="158"/>
      <c r="BI163" s="158"/>
      <c r="BJ163" s="158"/>
      <c r="BK163" s="158"/>
      <c r="BL163" s="158"/>
      <c r="BM163" s="158"/>
      <c r="BN163" s="158"/>
      <c r="BO163" s="158"/>
      <c r="BP163" s="158"/>
      <c r="BQ163" s="158"/>
      <c r="BR163" s="158"/>
      <c r="BS163" s="158"/>
      <c r="BT163" s="158"/>
      <c r="BU163" s="158"/>
    </row>
    <row r="164" spans="1:73" x14ac:dyDescent="0.15">
      <c r="A164" s="1"/>
      <c r="B164" s="20"/>
      <c r="C164" s="156">
        <f>Eksist!C164+Input!$D$48</f>
        <v>13</v>
      </c>
      <c r="D164" s="2" t="s">
        <v>98</v>
      </c>
      <c r="E164" s="187">
        <f>VLOOKUP(C164,Eksist!$C$151:$E$181,3)</f>
        <v>0.45551999999999998</v>
      </c>
      <c r="F164" s="156">
        <f t="shared" si="88"/>
        <v>430.71168000000006</v>
      </c>
      <c r="G164" s="307">
        <f>G$148*Input!D$26*$E164*Eksist!$AA164</f>
        <v>0</v>
      </c>
      <c r="H164" s="156">
        <f>H$148*Input!E$26*$E164*$AA164</f>
        <v>194.26176000000004</v>
      </c>
      <c r="I164" s="156">
        <f>I$148*Input!F$26*$E164*$AA164</f>
        <v>236.44992000000002</v>
      </c>
      <c r="J164" s="156">
        <f>J$148*Input!G$26*$E164*$AA164</f>
        <v>0</v>
      </c>
      <c r="K164" s="156">
        <f>K$148*Input!H$26*$E164*$AA164</f>
        <v>0</v>
      </c>
      <c r="L164" s="156">
        <f>L$148*Input!I$26*$E164*$AA164</f>
        <v>0</v>
      </c>
      <c r="M164" s="156">
        <f>M$148*Input!J$26*$E164*$AA164</f>
        <v>0</v>
      </c>
      <c r="N164" s="156">
        <f>N$148*Input!K$26*$E164*$AA164</f>
        <v>0</v>
      </c>
      <c r="O164" s="156">
        <f>O$148*Input!L$26*$E164*$AA164</f>
        <v>0</v>
      </c>
      <c r="P164" s="156">
        <f>P$148*Input!M$26*$E164*$AA164</f>
        <v>0</v>
      </c>
      <c r="Q164" s="156">
        <f>Q$148*Input!N$26*$E164*$AA164</f>
        <v>0</v>
      </c>
      <c r="R164" s="156">
        <f>R$148*Input!O$26*$E164*$AA164</f>
        <v>0</v>
      </c>
      <c r="S164" s="156">
        <f>S$148*Input!P$26*$E164*$AA164</f>
        <v>0</v>
      </c>
      <c r="T164" s="156">
        <f>T$148*Input!Q$26*$E164*$AA164</f>
        <v>0</v>
      </c>
      <c r="U164" s="156">
        <f>U$148*Input!R$26*$E164*$AA164</f>
        <v>0</v>
      </c>
      <c r="V164" s="156">
        <f>V$148*Input!S$26*$E164*$AA164</f>
        <v>0</v>
      </c>
      <c r="W164" s="156">
        <f>W$148*Input!T$26*$E164*$AA164</f>
        <v>0</v>
      </c>
      <c r="X164" s="156">
        <f>X$148*Input!U$26*$E164*$AA164</f>
        <v>0</v>
      </c>
      <c r="Y164" s="156">
        <f>Y$148*Input!V$26*$E164*$AA164</f>
        <v>0</v>
      </c>
      <c r="Z164" s="156">
        <f>Z$148*Input!W$26*$E164*$AA164</f>
        <v>0</v>
      </c>
      <c r="AA164" s="188">
        <f t="shared" si="90"/>
        <v>1.1200000000000001</v>
      </c>
      <c r="AB164" s="3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  <c r="AU164" s="158"/>
      <c r="AV164" s="158"/>
      <c r="AW164" s="158"/>
      <c r="AX164" s="158"/>
      <c r="AY164" s="158"/>
      <c r="AZ164" s="158"/>
      <c r="BA164" s="159"/>
      <c r="BB164" s="159"/>
      <c r="BC164" s="159"/>
      <c r="BD164" s="159"/>
      <c r="BE164" s="159"/>
      <c r="BF164" s="158"/>
      <c r="BG164" s="158"/>
      <c r="BH164" s="158"/>
      <c r="BI164" s="158"/>
      <c r="BJ164" s="158"/>
      <c r="BK164" s="158"/>
      <c r="BL164" s="158"/>
      <c r="BM164" s="158"/>
      <c r="BN164" s="158"/>
      <c r="BO164" s="158"/>
      <c r="BP164" s="158"/>
      <c r="BQ164" s="158"/>
      <c r="BR164" s="158"/>
      <c r="BS164" s="158"/>
      <c r="BT164" s="158"/>
      <c r="BU164" s="158"/>
    </row>
    <row r="165" spans="1:73" x14ac:dyDescent="0.15">
      <c r="A165" s="1"/>
      <c r="B165" s="20"/>
      <c r="C165" s="156">
        <f>Eksist!C165+Input!$D$48</f>
        <v>14</v>
      </c>
      <c r="D165" s="2" t="s">
        <v>98</v>
      </c>
      <c r="E165" s="187">
        <f>VLOOKUP(C165,Eksist!$C$151:$E$181,3)</f>
        <v>0.45551999999999998</v>
      </c>
      <c r="F165" s="156">
        <f t="shared" si="88"/>
        <v>430.71168000000006</v>
      </c>
      <c r="G165" s="307">
        <f>G$148*Input!D$26*$E165*Eksist!$AA165</f>
        <v>0</v>
      </c>
      <c r="H165" s="156">
        <f>H$148*Input!E$26*$E165*$AA165</f>
        <v>194.26176000000004</v>
      </c>
      <c r="I165" s="156">
        <f>I$148*Input!F$26*$E165*$AA165</f>
        <v>236.44992000000002</v>
      </c>
      <c r="J165" s="156">
        <f>J$148*Input!G$26*$E165*$AA165</f>
        <v>0</v>
      </c>
      <c r="K165" s="156">
        <f>K$148*Input!H$26*$E165*$AA165</f>
        <v>0</v>
      </c>
      <c r="L165" s="156">
        <f>L$148*Input!I$26*$E165*$AA165</f>
        <v>0</v>
      </c>
      <c r="M165" s="156">
        <f>M$148*Input!J$26*$E165*$AA165</f>
        <v>0</v>
      </c>
      <c r="N165" s="156">
        <f>N$148*Input!K$26*$E165*$AA165</f>
        <v>0</v>
      </c>
      <c r="O165" s="156">
        <f>O$148*Input!L$26*$E165*$AA165</f>
        <v>0</v>
      </c>
      <c r="P165" s="156">
        <f>P$148*Input!M$26*$E165*$AA165</f>
        <v>0</v>
      </c>
      <c r="Q165" s="156">
        <f>Q$148*Input!N$26*$E165*$AA165</f>
        <v>0</v>
      </c>
      <c r="R165" s="156">
        <f>R$148*Input!O$26*$E165*$AA165</f>
        <v>0</v>
      </c>
      <c r="S165" s="156">
        <f>S$148*Input!P$26*$E165*$AA165</f>
        <v>0</v>
      </c>
      <c r="T165" s="156">
        <f>T$148*Input!Q$26*$E165*$AA165</f>
        <v>0</v>
      </c>
      <c r="U165" s="156">
        <f>U$148*Input!R$26*$E165*$AA165</f>
        <v>0</v>
      </c>
      <c r="V165" s="156">
        <f>V$148*Input!S$26*$E165*$AA165</f>
        <v>0</v>
      </c>
      <c r="W165" s="156">
        <f>W$148*Input!T$26*$E165*$AA165</f>
        <v>0</v>
      </c>
      <c r="X165" s="156">
        <f>X$148*Input!U$26*$E165*$AA165</f>
        <v>0</v>
      </c>
      <c r="Y165" s="156">
        <f>Y$148*Input!V$26*$E165*$AA165</f>
        <v>0</v>
      </c>
      <c r="Z165" s="156">
        <f>Z$148*Input!W$26*$E165*$AA165</f>
        <v>0</v>
      </c>
      <c r="AA165" s="188">
        <f t="shared" si="90"/>
        <v>1.1200000000000001</v>
      </c>
      <c r="AB165" s="3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  <c r="AU165" s="158"/>
      <c r="AV165" s="158"/>
      <c r="AW165" s="158"/>
      <c r="AX165" s="158"/>
      <c r="AY165" s="158"/>
      <c r="AZ165" s="158"/>
      <c r="BA165" s="159"/>
      <c r="BB165" s="159"/>
      <c r="BC165" s="159"/>
      <c r="BD165" s="159"/>
      <c r="BE165" s="159"/>
      <c r="BF165" s="158"/>
      <c r="BG165" s="158"/>
      <c r="BH165" s="158"/>
      <c r="BI165" s="158"/>
      <c r="BJ165" s="158"/>
      <c r="BK165" s="158"/>
      <c r="BL165" s="158"/>
      <c r="BM165" s="158"/>
      <c r="BN165" s="158"/>
      <c r="BO165" s="158"/>
      <c r="BP165" s="158"/>
      <c r="BQ165" s="158"/>
      <c r="BR165" s="158"/>
      <c r="BS165" s="158"/>
      <c r="BT165" s="158"/>
      <c r="BU165" s="158"/>
    </row>
    <row r="166" spans="1:73" x14ac:dyDescent="0.15">
      <c r="A166" s="1"/>
      <c r="B166" s="20"/>
      <c r="C166" s="156">
        <f>Eksist!C166+Input!$D$48</f>
        <v>15</v>
      </c>
      <c r="D166" s="2" t="s">
        <v>98</v>
      </c>
      <c r="E166" s="187">
        <f>VLOOKUP(C166,Eksist!$C$151:$E$181,3)</f>
        <v>0.45551999999999998</v>
      </c>
      <c r="F166" s="156">
        <f t="shared" si="88"/>
        <v>430.71168000000006</v>
      </c>
      <c r="G166" s="307">
        <f>G$148*Input!D$26*$E166*Eksist!$AA166</f>
        <v>0</v>
      </c>
      <c r="H166" s="156">
        <f>H$148*Input!E$26*$E166*$AA166</f>
        <v>194.26176000000004</v>
      </c>
      <c r="I166" s="156">
        <f>I$148*Input!F$26*$E166*$AA166</f>
        <v>236.44992000000002</v>
      </c>
      <c r="J166" s="156">
        <f>J$148*Input!G$26*$E166*$AA166</f>
        <v>0</v>
      </c>
      <c r="K166" s="156">
        <f>K$148*Input!H$26*$E166*$AA166</f>
        <v>0</v>
      </c>
      <c r="L166" s="156">
        <f>L$148*Input!I$26*$E166*$AA166</f>
        <v>0</v>
      </c>
      <c r="M166" s="156">
        <f>M$148*Input!J$26*$E166*$AA166</f>
        <v>0</v>
      </c>
      <c r="N166" s="156">
        <f>N$148*Input!K$26*$E166*$AA166</f>
        <v>0</v>
      </c>
      <c r="O166" s="156">
        <f>O$148*Input!L$26*$E166*$AA166</f>
        <v>0</v>
      </c>
      <c r="P166" s="156">
        <f>P$148*Input!M$26*$E166*$AA166</f>
        <v>0</v>
      </c>
      <c r="Q166" s="156">
        <f>Q$148*Input!N$26*$E166*$AA166</f>
        <v>0</v>
      </c>
      <c r="R166" s="156">
        <f>R$148*Input!O$26*$E166*$AA166</f>
        <v>0</v>
      </c>
      <c r="S166" s="156">
        <f>S$148*Input!P$26*$E166*$AA166</f>
        <v>0</v>
      </c>
      <c r="T166" s="156">
        <f>T$148*Input!Q$26*$E166*$AA166</f>
        <v>0</v>
      </c>
      <c r="U166" s="156">
        <f>U$148*Input!R$26*$E166*$AA166</f>
        <v>0</v>
      </c>
      <c r="V166" s="156">
        <f>V$148*Input!S$26*$E166*$AA166</f>
        <v>0</v>
      </c>
      <c r="W166" s="156">
        <f>W$148*Input!T$26*$E166*$AA166</f>
        <v>0</v>
      </c>
      <c r="X166" s="156">
        <f>X$148*Input!U$26*$E166*$AA166</f>
        <v>0</v>
      </c>
      <c r="Y166" s="156">
        <f>Y$148*Input!V$26*$E166*$AA166</f>
        <v>0</v>
      </c>
      <c r="Z166" s="156">
        <f>Z$148*Input!W$26*$E166*$AA166</f>
        <v>0</v>
      </c>
      <c r="AA166" s="188">
        <f t="shared" si="90"/>
        <v>1.1200000000000001</v>
      </c>
      <c r="AB166" s="3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  <c r="AU166" s="158"/>
      <c r="AV166" s="158"/>
      <c r="AW166" s="158"/>
      <c r="AX166" s="158"/>
      <c r="AY166" s="158"/>
      <c r="AZ166" s="158"/>
      <c r="BA166" s="159"/>
      <c r="BB166" s="159"/>
      <c r="BC166" s="159"/>
      <c r="BD166" s="159"/>
      <c r="BE166" s="159"/>
      <c r="BF166" s="158"/>
      <c r="BG166" s="158"/>
      <c r="BH166" s="158"/>
      <c r="BI166" s="158"/>
      <c r="BJ166" s="158"/>
      <c r="BK166" s="158"/>
      <c r="BL166" s="158"/>
      <c r="BM166" s="158"/>
      <c r="BN166" s="158"/>
      <c r="BO166" s="158"/>
      <c r="BP166" s="158"/>
      <c r="BQ166" s="158"/>
      <c r="BR166" s="158"/>
      <c r="BS166" s="158"/>
      <c r="BT166" s="158"/>
      <c r="BU166" s="158"/>
    </row>
    <row r="167" spans="1:73" x14ac:dyDescent="0.15">
      <c r="A167" s="1"/>
      <c r="B167" s="20"/>
      <c r="C167" s="156">
        <f>Eksist!C167+Input!$D$48</f>
        <v>16</v>
      </c>
      <c r="D167" s="2" t="s">
        <v>98</v>
      </c>
      <c r="E167" s="187">
        <f>VLOOKUP(C167,Eksist!$C$151:$E$181,3)</f>
        <v>0.45551999999999998</v>
      </c>
      <c r="F167" s="156">
        <f t="shared" si="88"/>
        <v>430.71168000000006</v>
      </c>
      <c r="G167" s="307">
        <f>G$148*Input!D$26*$E167*Eksist!$AA167</f>
        <v>0</v>
      </c>
      <c r="H167" s="156">
        <f>H$148*Input!E$26*$E167*$AA167</f>
        <v>194.26176000000004</v>
      </c>
      <c r="I167" s="156">
        <f>I$148*Input!F$26*$E167*$AA167</f>
        <v>236.44992000000002</v>
      </c>
      <c r="J167" s="156">
        <f>J$148*Input!G$26*$E167*$AA167</f>
        <v>0</v>
      </c>
      <c r="K167" s="156">
        <f>K$148*Input!H$26*$E167*$AA167</f>
        <v>0</v>
      </c>
      <c r="L167" s="156">
        <f>L$148*Input!I$26*$E167*$AA167</f>
        <v>0</v>
      </c>
      <c r="M167" s="156">
        <f>M$148*Input!J$26*$E167*$AA167</f>
        <v>0</v>
      </c>
      <c r="N167" s="156">
        <f>N$148*Input!K$26*$E167*$AA167</f>
        <v>0</v>
      </c>
      <c r="O167" s="156">
        <f>O$148*Input!L$26*$E167*$AA167</f>
        <v>0</v>
      </c>
      <c r="P167" s="156">
        <f>P$148*Input!M$26*$E167*$AA167</f>
        <v>0</v>
      </c>
      <c r="Q167" s="156">
        <f>Q$148*Input!N$26*$E167*$AA167</f>
        <v>0</v>
      </c>
      <c r="R167" s="156">
        <f>R$148*Input!O$26*$E167*$AA167</f>
        <v>0</v>
      </c>
      <c r="S167" s="156">
        <f>S$148*Input!P$26*$E167*$AA167</f>
        <v>0</v>
      </c>
      <c r="T167" s="156">
        <f>T$148*Input!Q$26*$E167*$AA167</f>
        <v>0</v>
      </c>
      <c r="U167" s="156">
        <f>U$148*Input!R$26*$E167*$AA167</f>
        <v>0</v>
      </c>
      <c r="V167" s="156">
        <f>V$148*Input!S$26*$E167*$AA167</f>
        <v>0</v>
      </c>
      <c r="W167" s="156">
        <f>W$148*Input!T$26*$E167*$AA167</f>
        <v>0</v>
      </c>
      <c r="X167" s="156">
        <f>X$148*Input!U$26*$E167*$AA167</f>
        <v>0</v>
      </c>
      <c r="Y167" s="156">
        <f>Y$148*Input!V$26*$E167*$AA167</f>
        <v>0</v>
      </c>
      <c r="Z167" s="156">
        <f>Z$148*Input!W$26*$E167*$AA167</f>
        <v>0</v>
      </c>
      <c r="AA167" s="188">
        <f t="shared" si="90"/>
        <v>1.1200000000000001</v>
      </c>
      <c r="AB167" s="3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  <c r="AU167" s="158"/>
      <c r="AV167" s="158"/>
      <c r="AW167" s="158"/>
      <c r="AX167" s="158"/>
      <c r="AY167" s="158"/>
      <c r="AZ167" s="158"/>
      <c r="BA167" s="159"/>
      <c r="BB167" s="159"/>
      <c r="BC167" s="159"/>
      <c r="BD167" s="159"/>
      <c r="BE167" s="159"/>
      <c r="BF167" s="158"/>
      <c r="BG167" s="158"/>
      <c r="BH167" s="158"/>
      <c r="BI167" s="158"/>
      <c r="BJ167" s="158"/>
      <c r="BK167" s="158"/>
      <c r="BL167" s="158"/>
      <c r="BM167" s="158"/>
      <c r="BN167" s="158"/>
      <c r="BO167" s="158"/>
      <c r="BP167" s="158"/>
      <c r="BQ167" s="158"/>
      <c r="BR167" s="158"/>
      <c r="BS167" s="158"/>
      <c r="BT167" s="158"/>
      <c r="BU167" s="158"/>
    </row>
    <row r="168" spans="1:73" x14ac:dyDescent="0.15">
      <c r="A168" s="1"/>
      <c r="B168" s="20"/>
      <c r="C168" s="156">
        <f>Eksist!C168+Input!$D$48</f>
        <v>17</v>
      </c>
      <c r="D168" s="2" t="s">
        <v>98</v>
      </c>
      <c r="E168" s="187">
        <f>VLOOKUP(C168,Eksist!$C$151:$E$181,3)</f>
        <v>0.45551999999999998</v>
      </c>
      <c r="F168" s="156">
        <f t="shared" si="88"/>
        <v>430.71168000000006</v>
      </c>
      <c r="G168" s="307">
        <f>G$148*Input!D$26*$E168*Eksist!$AA168</f>
        <v>0</v>
      </c>
      <c r="H168" s="156">
        <f>H$148*Input!E$26*$E168*$AA168</f>
        <v>194.26176000000004</v>
      </c>
      <c r="I168" s="156">
        <f>I$148*Input!F$26*$E168*$AA168</f>
        <v>236.44992000000002</v>
      </c>
      <c r="J168" s="156">
        <f>J$148*Input!G$26*$E168*$AA168</f>
        <v>0</v>
      </c>
      <c r="K168" s="156">
        <f>K$148*Input!H$26*$E168*$AA168</f>
        <v>0</v>
      </c>
      <c r="L168" s="156">
        <f>L$148*Input!I$26*$E168*$AA168</f>
        <v>0</v>
      </c>
      <c r="M168" s="156">
        <f>M$148*Input!J$26*$E168*$AA168</f>
        <v>0</v>
      </c>
      <c r="N168" s="156">
        <f>N$148*Input!K$26*$E168*$AA168</f>
        <v>0</v>
      </c>
      <c r="O168" s="156">
        <f>O$148*Input!L$26*$E168*$AA168</f>
        <v>0</v>
      </c>
      <c r="P168" s="156">
        <f>P$148*Input!M$26*$E168*$AA168</f>
        <v>0</v>
      </c>
      <c r="Q168" s="156">
        <f>Q$148*Input!N$26*$E168*$AA168</f>
        <v>0</v>
      </c>
      <c r="R168" s="156">
        <f>R$148*Input!O$26*$E168*$AA168</f>
        <v>0</v>
      </c>
      <c r="S168" s="156">
        <f>S$148*Input!P$26*$E168*$AA168</f>
        <v>0</v>
      </c>
      <c r="T168" s="156">
        <f>T$148*Input!Q$26*$E168*$AA168</f>
        <v>0</v>
      </c>
      <c r="U168" s="156">
        <f>U$148*Input!R$26*$E168*$AA168</f>
        <v>0</v>
      </c>
      <c r="V168" s="156">
        <f>V$148*Input!S$26*$E168*$AA168</f>
        <v>0</v>
      </c>
      <c r="W168" s="156">
        <f>W$148*Input!T$26*$E168*$AA168</f>
        <v>0</v>
      </c>
      <c r="X168" s="156">
        <f>X$148*Input!U$26*$E168*$AA168</f>
        <v>0</v>
      </c>
      <c r="Y168" s="156">
        <f>Y$148*Input!V$26*$E168*$AA168</f>
        <v>0</v>
      </c>
      <c r="Z168" s="156">
        <f>Z$148*Input!W$26*$E168*$AA168</f>
        <v>0</v>
      </c>
      <c r="AA168" s="188">
        <f t="shared" si="90"/>
        <v>1.1200000000000001</v>
      </c>
      <c r="AB168" s="3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  <c r="AU168" s="158"/>
      <c r="AV168" s="158"/>
      <c r="AW168" s="158"/>
      <c r="AX168" s="158"/>
      <c r="AY168" s="158"/>
      <c r="AZ168" s="158"/>
      <c r="BA168" s="159"/>
      <c r="BB168" s="159"/>
      <c r="BC168" s="159"/>
      <c r="BD168" s="159"/>
      <c r="BE168" s="159"/>
      <c r="BF168" s="158"/>
      <c r="BG168" s="158"/>
      <c r="BH168" s="158"/>
      <c r="BI168" s="158"/>
      <c r="BJ168" s="158"/>
      <c r="BK168" s="158"/>
      <c r="BL168" s="158"/>
      <c r="BM168" s="158"/>
      <c r="BN168" s="158"/>
      <c r="BO168" s="158"/>
      <c r="BP168" s="158"/>
      <c r="BQ168" s="158"/>
      <c r="BR168" s="158"/>
      <c r="BS168" s="158"/>
      <c r="BT168" s="158"/>
      <c r="BU168" s="158"/>
    </row>
    <row r="169" spans="1:73" x14ac:dyDescent="0.15">
      <c r="A169" s="1"/>
      <c r="B169" s="20"/>
      <c r="C169" s="156">
        <f>Eksist!C169+Input!$D$48</f>
        <v>18</v>
      </c>
      <c r="D169" s="2" t="s">
        <v>98</v>
      </c>
      <c r="E169" s="187">
        <f>VLOOKUP(C169,Eksist!$C$151:$E$181,3)</f>
        <v>0.45551999999999998</v>
      </c>
      <c r="F169" s="156">
        <f t="shared" si="88"/>
        <v>430.71168000000006</v>
      </c>
      <c r="G169" s="307">
        <f>G$148*Input!D$26*$E169*Eksist!$AA169</f>
        <v>0</v>
      </c>
      <c r="H169" s="156">
        <f>H$148*Input!E$26*$E169*$AA169</f>
        <v>194.26176000000004</v>
      </c>
      <c r="I169" s="156">
        <f>I$148*Input!F$26*$E169*$AA169</f>
        <v>236.44992000000002</v>
      </c>
      <c r="J169" s="156">
        <f>J$148*Input!G$26*$E169*$AA169</f>
        <v>0</v>
      </c>
      <c r="K169" s="156">
        <f>K$148*Input!H$26*$E169*$AA169</f>
        <v>0</v>
      </c>
      <c r="L169" s="156">
        <f>L$148*Input!I$26*$E169*$AA169</f>
        <v>0</v>
      </c>
      <c r="M169" s="156">
        <f>M$148*Input!J$26*$E169*$AA169</f>
        <v>0</v>
      </c>
      <c r="N169" s="156">
        <f>N$148*Input!K$26*$E169*$AA169</f>
        <v>0</v>
      </c>
      <c r="O169" s="156">
        <f>O$148*Input!L$26*$E169*$AA169</f>
        <v>0</v>
      </c>
      <c r="P169" s="156">
        <f>P$148*Input!M$26*$E169*$AA169</f>
        <v>0</v>
      </c>
      <c r="Q169" s="156">
        <f>Q$148*Input!N$26*$E169*$AA169</f>
        <v>0</v>
      </c>
      <c r="R169" s="156">
        <f>R$148*Input!O$26*$E169*$AA169</f>
        <v>0</v>
      </c>
      <c r="S169" s="156">
        <f>S$148*Input!P$26*$E169*$AA169</f>
        <v>0</v>
      </c>
      <c r="T169" s="156">
        <f>T$148*Input!Q$26*$E169*$AA169</f>
        <v>0</v>
      </c>
      <c r="U169" s="156">
        <f>U$148*Input!R$26*$E169*$AA169</f>
        <v>0</v>
      </c>
      <c r="V169" s="156">
        <f>V$148*Input!S$26*$E169*$AA169</f>
        <v>0</v>
      </c>
      <c r="W169" s="156">
        <f>W$148*Input!T$26*$E169*$AA169</f>
        <v>0</v>
      </c>
      <c r="X169" s="156">
        <f>X$148*Input!U$26*$E169*$AA169</f>
        <v>0</v>
      </c>
      <c r="Y169" s="156">
        <f>Y$148*Input!V$26*$E169*$AA169</f>
        <v>0</v>
      </c>
      <c r="Z169" s="156">
        <f>Z$148*Input!W$26*$E169*$AA169</f>
        <v>0</v>
      </c>
      <c r="AA169" s="188">
        <f t="shared" si="90"/>
        <v>1.1200000000000001</v>
      </c>
      <c r="AB169" s="3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  <c r="AU169" s="158"/>
      <c r="AV169" s="158"/>
      <c r="AW169" s="158"/>
      <c r="AX169" s="158"/>
      <c r="AY169" s="158"/>
      <c r="AZ169" s="158"/>
      <c r="BA169" s="159"/>
      <c r="BB169" s="159"/>
      <c r="BC169" s="159"/>
      <c r="BD169" s="159"/>
      <c r="BE169" s="159"/>
      <c r="BF169" s="158"/>
      <c r="BG169" s="158"/>
      <c r="BH169" s="158"/>
      <c r="BI169" s="158"/>
      <c r="BJ169" s="158"/>
      <c r="BK169" s="158"/>
      <c r="BL169" s="158"/>
      <c r="BM169" s="158"/>
      <c r="BN169" s="158"/>
      <c r="BO169" s="158"/>
      <c r="BP169" s="158"/>
      <c r="BQ169" s="158"/>
      <c r="BR169" s="158"/>
      <c r="BS169" s="158"/>
      <c r="BT169" s="158"/>
      <c r="BU169" s="158"/>
    </row>
    <row r="170" spans="1:73" x14ac:dyDescent="0.15">
      <c r="A170" s="1"/>
      <c r="B170" s="20"/>
      <c r="C170" s="156">
        <f>Eksist!C170+Input!$D$48</f>
        <v>19</v>
      </c>
      <c r="D170" s="2" t="s">
        <v>98</v>
      </c>
      <c r="E170" s="187">
        <f>VLOOKUP(C170,Eksist!$C$151:$E$181,3)</f>
        <v>0.45551999999999998</v>
      </c>
      <c r="F170" s="156">
        <f t="shared" si="88"/>
        <v>430.71168000000006</v>
      </c>
      <c r="G170" s="307">
        <f>G$148*Input!D$26*$E170*Eksist!$AA170</f>
        <v>0</v>
      </c>
      <c r="H170" s="156">
        <f>H$148*Input!E$26*$E170*$AA170</f>
        <v>194.26176000000004</v>
      </c>
      <c r="I170" s="156">
        <f>I$148*Input!F$26*$E170*$AA170</f>
        <v>236.44992000000002</v>
      </c>
      <c r="J170" s="156">
        <f>J$148*Input!G$26*$E170*$AA170</f>
        <v>0</v>
      </c>
      <c r="K170" s="156">
        <f>K$148*Input!H$26*$E170*$AA170</f>
        <v>0</v>
      </c>
      <c r="L170" s="156">
        <f>L$148*Input!I$26*$E170*$AA170</f>
        <v>0</v>
      </c>
      <c r="M170" s="156">
        <f>M$148*Input!J$26*$E170*$AA170</f>
        <v>0</v>
      </c>
      <c r="N170" s="156">
        <f>N$148*Input!K$26*$E170*$AA170</f>
        <v>0</v>
      </c>
      <c r="O170" s="156">
        <f>O$148*Input!L$26*$E170*$AA170</f>
        <v>0</v>
      </c>
      <c r="P170" s="156">
        <f>P$148*Input!M$26*$E170*$AA170</f>
        <v>0</v>
      </c>
      <c r="Q170" s="156">
        <f>Q$148*Input!N$26*$E170*$AA170</f>
        <v>0</v>
      </c>
      <c r="R170" s="156">
        <f>R$148*Input!O$26*$E170*$AA170</f>
        <v>0</v>
      </c>
      <c r="S170" s="156">
        <f>S$148*Input!P$26*$E170*$AA170</f>
        <v>0</v>
      </c>
      <c r="T170" s="156">
        <f>T$148*Input!Q$26*$E170*$AA170</f>
        <v>0</v>
      </c>
      <c r="U170" s="156">
        <f>U$148*Input!R$26*$E170*$AA170</f>
        <v>0</v>
      </c>
      <c r="V170" s="156">
        <f>V$148*Input!S$26*$E170*$AA170</f>
        <v>0</v>
      </c>
      <c r="W170" s="156">
        <f>W$148*Input!T$26*$E170*$AA170</f>
        <v>0</v>
      </c>
      <c r="X170" s="156">
        <f>X$148*Input!U$26*$E170*$AA170</f>
        <v>0</v>
      </c>
      <c r="Y170" s="156">
        <f>Y$148*Input!V$26*$E170*$AA170</f>
        <v>0</v>
      </c>
      <c r="Z170" s="156">
        <f>Z$148*Input!W$26*$E170*$AA170</f>
        <v>0</v>
      </c>
      <c r="AA170" s="188">
        <f t="shared" si="90"/>
        <v>1.1200000000000001</v>
      </c>
      <c r="AB170" s="3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  <c r="AU170" s="158"/>
      <c r="AV170" s="158"/>
      <c r="AW170" s="158"/>
      <c r="AX170" s="158"/>
      <c r="AY170" s="158"/>
      <c r="AZ170" s="158"/>
      <c r="BA170" s="159"/>
      <c r="BB170" s="159"/>
      <c r="BC170" s="159"/>
      <c r="BD170" s="159"/>
      <c r="BE170" s="159"/>
      <c r="BF170" s="158"/>
      <c r="BG170" s="158"/>
      <c r="BH170" s="158"/>
      <c r="BI170" s="158"/>
      <c r="BJ170" s="158"/>
      <c r="BK170" s="158"/>
      <c r="BL170" s="158"/>
      <c r="BM170" s="158"/>
      <c r="BN170" s="158"/>
      <c r="BO170" s="158"/>
      <c r="BP170" s="158"/>
      <c r="BQ170" s="158"/>
      <c r="BR170" s="158"/>
      <c r="BS170" s="158"/>
      <c r="BT170" s="158"/>
      <c r="BU170" s="158"/>
    </row>
    <row r="171" spans="1:73" x14ac:dyDescent="0.15">
      <c r="A171" s="1"/>
      <c r="B171" s="20" t="s">
        <v>188</v>
      </c>
      <c r="C171" s="156">
        <f>Eksist!C171+Input!$D$48</f>
        <v>20</v>
      </c>
      <c r="D171" s="2" t="s">
        <v>98</v>
      </c>
      <c r="E171" s="187">
        <f>VLOOKUP(C171,Eksist!$C$151:$E$181,3)</f>
        <v>0.45551999999999998</v>
      </c>
      <c r="F171" s="156">
        <f t="shared" si="88"/>
        <v>430.71168000000006</v>
      </c>
      <c r="G171" s="307">
        <f>G$148*Input!D$26*$E171*Eksist!$AA171</f>
        <v>0</v>
      </c>
      <c r="H171" s="156">
        <f>H$148*Input!E$26*$E171*$AA171</f>
        <v>194.26176000000004</v>
      </c>
      <c r="I171" s="156">
        <f>I$148*Input!F$26*$E171*$AA171</f>
        <v>236.44992000000002</v>
      </c>
      <c r="J171" s="156">
        <f>J$148*Input!G$26*$E171*$AA171</f>
        <v>0</v>
      </c>
      <c r="K171" s="156">
        <f>K$148*Input!H$26*$E171*$AA171</f>
        <v>0</v>
      </c>
      <c r="L171" s="156">
        <f>L$148*Input!I$26*$E171*$AA171</f>
        <v>0</v>
      </c>
      <c r="M171" s="156">
        <f>M$148*Input!J$26*$E171*$AA171</f>
        <v>0</v>
      </c>
      <c r="N171" s="156">
        <f>N$148*Input!K$26*$E171*$AA171</f>
        <v>0</v>
      </c>
      <c r="O171" s="156">
        <f>O$148*Input!L$26*$E171*$AA171</f>
        <v>0</v>
      </c>
      <c r="P171" s="156">
        <f>P$148*Input!M$26*$E171*$AA171</f>
        <v>0</v>
      </c>
      <c r="Q171" s="156">
        <f>Q$148*Input!N$26*$E171*$AA171</f>
        <v>0</v>
      </c>
      <c r="R171" s="156">
        <f>R$148*Input!O$26*$E171*$AA171</f>
        <v>0</v>
      </c>
      <c r="S171" s="156">
        <f>S$148*Input!P$26*$E171*$AA171</f>
        <v>0</v>
      </c>
      <c r="T171" s="156">
        <f>T$148*Input!Q$26*$E171*$AA171</f>
        <v>0</v>
      </c>
      <c r="U171" s="156">
        <f>U$148*Input!R$26*$E171*$AA171</f>
        <v>0</v>
      </c>
      <c r="V171" s="156">
        <f>V$148*Input!S$26*$E171*$AA171</f>
        <v>0</v>
      </c>
      <c r="W171" s="156">
        <f>W$148*Input!T$26*$E171*$AA171</f>
        <v>0</v>
      </c>
      <c r="X171" s="156">
        <f>X$148*Input!U$26*$E171*$AA171</f>
        <v>0</v>
      </c>
      <c r="Y171" s="156">
        <f>Y$148*Input!V$26*$E171*$AA171</f>
        <v>0</v>
      </c>
      <c r="Z171" s="156">
        <f>Z$148*Input!W$26*$E171*$AA171</f>
        <v>0</v>
      </c>
      <c r="AA171" s="188">
        <f>(1+Input!$F$64)</f>
        <v>1.1200000000000001</v>
      </c>
      <c r="AB171" s="3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  <c r="AU171" s="158"/>
      <c r="AV171" s="158"/>
      <c r="AW171" s="158"/>
      <c r="AX171" s="158"/>
      <c r="AY171" s="158"/>
      <c r="AZ171" s="158"/>
      <c r="BA171" s="159"/>
      <c r="BB171" s="159"/>
      <c r="BC171" s="159"/>
      <c r="BD171" s="159"/>
      <c r="BE171" s="159"/>
      <c r="BF171" s="158"/>
      <c r="BG171" s="158"/>
      <c r="BH171" s="158"/>
      <c r="BI171" s="158"/>
      <c r="BJ171" s="158"/>
      <c r="BK171" s="158"/>
      <c r="BL171" s="158"/>
      <c r="BM171" s="158"/>
      <c r="BN171" s="158"/>
      <c r="BO171" s="158"/>
      <c r="BP171" s="158"/>
      <c r="BQ171" s="158"/>
      <c r="BR171" s="158"/>
      <c r="BS171" s="158"/>
      <c r="BT171" s="158"/>
      <c r="BU171" s="158"/>
    </row>
    <row r="172" spans="1:73" x14ac:dyDescent="0.15">
      <c r="A172" s="1"/>
      <c r="B172" s="20"/>
      <c r="C172" s="156">
        <f>Eksist!C172+Input!$D$48</f>
        <v>21</v>
      </c>
      <c r="D172" s="2" t="s">
        <v>98</v>
      </c>
      <c r="E172" s="187">
        <f>VLOOKUP(C172,Eksist!$C$151:$E$181,3)</f>
        <v>0.45551999999999998</v>
      </c>
      <c r="F172" s="156">
        <f t="shared" si="88"/>
        <v>430.71168000000006</v>
      </c>
      <c r="G172" s="307">
        <f>G$148*Input!D$26*$E172*Eksist!$AA172</f>
        <v>0</v>
      </c>
      <c r="H172" s="156">
        <f>H$148*Input!E$26*$E172*$AA172</f>
        <v>194.26176000000004</v>
      </c>
      <c r="I172" s="156">
        <f>I$148*Input!F$26*$E172*$AA172</f>
        <v>236.44992000000002</v>
      </c>
      <c r="J172" s="156">
        <f>J$148*Input!G$26*$E172*$AA172</f>
        <v>0</v>
      </c>
      <c r="K172" s="156">
        <f>K$148*Input!H$26*$E172*$AA172</f>
        <v>0</v>
      </c>
      <c r="L172" s="156">
        <f>L$148*Input!I$26*$E172*$AA172</f>
        <v>0</v>
      </c>
      <c r="M172" s="156">
        <f>M$148*Input!J$26*$E172*$AA172</f>
        <v>0</v>
      </c>
      <c r="N172" s="156">
        <f>N$148*Input!K$26*$E172*$AA172</f>
        <v>0</v>
      </c>
      <c r="O172" s="156">
        <f>O$148*Input!L$26*$E172*$AA172</f>
        <v>0</v>
      </c>
      <c r="P172" s="156">
        <f>P$148*Input!M$26*$E172*$AA172</f>
        <v>0</v>
      </c>
      <c r="Q172" s="156">
        <f>Q$148*Input!N$26*$E172*$AA172</f>
        <v>0</v>
      </c>
      <c r="R172" s="156">
        <f>R$148*Input!O$26*$E172*$AA172</f>
        <v>0</v>
      </c>
      <c r="S172" s="156">
        <f>S$148*Input!P$26*$E172*$AA172</f>
        <v>0</v>
      </c>
      <c r="T172" s="156">
        <f>T$148*Input!Q$26*$E172*$AA172</f>
        <v>0</v>
      </c>
      <c r="U172" s="156">
        <f>U$148*Input!R$26*$E172*$AA172</f>
        <v>0</v>
      </c>
      <c r="V172" s="156">
        <f>V$148*Input!S$26*$E172*$AA172</f>
        <v>0</v>
      </c>
      <c r="W172" s="156">
        <f>W$148*Input!T$26*$E172*$AA172</f>
        <v>0</v>
      </c>
      <c r="X172" s="156">
        <f>X$148*Input!U$26*$E172*$AA172</f>
        <v>0</v>
      </c>
      <c r="Y172" s="156">
        <f>Y$148*Input!V$26*$E172*$AA172</f>
        <v>0</v>
      </c>
      <c r="Z172" s="156">
        <f>Z$148*Input!W$26*$E172*$AA172</f>
        <v>0</v>
      </c>
      <c r="AA172" s="188">
        <f t="shared" ref="AA172:AA180" si="91">(AA$181-AA$171)/10+AA171</f>
        <v>1.1200000000000001</v>
      </c>
      <c r="AB172" s="3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  <c r="AU172" s="158"/>
      <c r="AV172" s="158"/>
      <c r="AW172" s="158"/>
      <c r="AX172" s="158"/>
      <c r="AY172" s="158"/>
      <c r="AZ172" s="158"/>
      <c r="BA172" s="159"/>
      <c r="BB172" s="159"/>
      <c r="BC172" s="159"/>
      <c r="BD172" s="159"/>
      <c r="BE172" s="159"/>
      <c r="BF172" s="158"/>
      <c r="BG172" s="158"/>
      <c r="BH172" s="158"/>
      <c r="BI172" s="158"/>
      <c r="BJ172" s="158"/>
      <c r="BK172" s="158"/>
      <c r="BL172" s="158"/>
      <c r="BM172" s="158"/>
      <c r="BN172" s="158"/>
      <c r="BO172" s="158"/>
      <c r="BP172" s="158"/>
      <c r="BQ172" s="158"/>
      <c r="BR172" s="158"/>
      <c r="BS172" s="158"/>
      <c r="BT172" s="158"/>
      <c r="BU172" s="158"/>
    </row>
    <row r="173" spans="1:73" x14ac:dyDescent="0.15">
      <c r="A173" s="1"/>
      <c r="B173" s="20"/>
      <c r="C173" s="156">
        <f>Eksist!C173+Input!$D$48</f>
        <v>22</v>
      </c>
      <c r="D173" s="2" t="s">
        <v>98</v>
      </c>
      <c r="E173" s="187">
        <f>VLOOKUP(C173,Eksist!$C$151:$E$181,3)</f>
        <v>0.45551999999999998</v>
      </c>
      <c r="F173" s="156">
        <f t="shared" si="88"/>
        <v>430.71168000000006</v>
      </c>
      <c r="G173" s="307">
        <f>G$148*Input!D$26*$E173*Eksist!$AA173</f>
        <v>0</v>
      </c>
      <c r="H173" s="156">
        <f>H$148*Input!E$26*$E173*$AA173</f>
        <v>194.26176000000004</v>
      </c>
      <c r="I173" s="156">
        <f>I$148*Input!F$26*$E173*$AA173</f>
        <v>236.44992000000002</v>
      </c>
      <c r="J173" s="156">
        <f>J$148*Input!G$26*$E173*$AA173</f>
        <v>0</v>
      </c>
      <c r="K173" s="156">
        <f>K$148*Input!H$26*$E173*$AA173</f>
        <v>0</v>
      </c>
      <c r="L173" s="156">
        <f>L$148*Input!I$26*$E173*$AA173</f>
        <v>0</v>
      </c>
      <c r="M173" s="156">
        <f>M$148*Input!J$26*$E173*$AA173</f>
        <v>0</v>
      </c>
      <c r="N173" s="156">
        <f>N$148*Input!K$26*$E173*$AA173</f>
        <v>0</v>
      </c>
      <c r="O173" s="156">
        <f>O$148*Input!L$26*$E173*$AA173</f>
        <v>0</v>
      </c>
      <c r="P173" s="156">
        <f>P$148*Input!M$26*$E173*$AA173</f>
        <v>0</v>
      </c>
      <c r="Q173" s="156">
        <f>Q$148*Input!N$26*$E173*$AA173</f>
        <v>0</v>
      </c>
      <c r="R173" s="156">
        <f>R$148*Input!O$26*$E173*$AA173</f>
        <v>0</v>
      </c>
      <c r="S173" s="156">
        <f>S$148*Input!P$26*$E173*$AA173</f>
        <v>0</v>
      </c>
      <c r="T173" s="156">
        <f>T$148*Input!Q$26*$E173*$AA173</f>
        <v>0</v>
      </c>
      <c r="U173" s="156">
        <f>U$148*Input!R$26*$E173*$AA173</f>
        <v>0</v>
      </c>
      <c r="V173" s="156">
        <f>V$148*Input!S$26*$E173*$AA173</f>
        <v>0</v>
      </c>
      <c r="W173" s="156">
        <f>W$148*Input!T$26*$E173*$AA173</f>
        <v>0</v>
      </c>
      <c r="X173" s="156">
        <f>X$148*Input!U$26*$E173*$AA173</f>
        <v>0</v>
      </c>
      <c r="Y173" s="156">
        <f>Y$148*Input!V$26*$E173*$AA173</f>
        <v>0</v>
      </c>
      <c r="Z173" s="156">
        <f>Z$148*Input!W$26*$E173*$AA173</f>
        <v>0</v>
      </c>
      <c r="AA173" s="188">
        <f t="shared" si="91"/>
        <v>1.1200000000000001</v>
      </c>
      <c r="AB173" s="3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  <c r="AU173" s="158"/>
      <c r="AV173" s="158"/>
      <c r="AW173" s="158"/>
      <c r="AX173" s="158"/>
      <c r="AY173" s="158"/>
      <c r="AZ173" s="158"/>
      <c r="BA173" s="159"/>
      <c r="BB173" s="159"/>
      <c r="BC173" s="159"/>
      <c r="BD173" s="159"/>
      <c r="BE173" s="159"/>
      <c r="BF173" s="158"/>
      <c r="BG173" s="158"/>
      <c r="BH173" s="158"/>
      <c r="BI173" s="158"/>
      <c r="BJ173" s="158"/>
      <c r="BK173" s="158"/>
      <c r="BL173" s="158"/>
      <c r="BM173" s="158"/>
      <c r="BN173" s="158"/>
      <c r="BO173" s="158"/>
      <c r="BP173" s="158"/>
      <c r="BQ173" s="158"/>
      <c r="BR173" s="158"/>
      <c r="BS173" s="158"/>
      <c r="BT173" s="158"/>
      <c r="BU173" s="158"/>
    </row>
    <row r="174" spans="1:73" x14ac:dyDescent="0.15">
      <c r="A174" s="1"/>
      <c r="B174" s="20"/>
      <c r="C174" s="156">
        <f>Eksist!C174+Input!$D$48</f>
        <v>23</v>
      </c>
      <c r="D174" s="2" t="s">
        <v>98</v>
      </c>
      <c r="E174" s="187">
        <f>VLOOKUP(C174,Eksist!$C$151:$E$181,3)</f>
        <v>0.45551999999999998</v>
      </c>
      <c r="F174" s="156">
        <f t="shared" si="88"/>
        <v>430.71168000000006</v>
      </c>
      <c r="G174" s="307">
        <f>G$148*Input!D$26*$E174*Eksist!$AA174</f>
        <v>0</v>
      </c>
      <c r="H174" s="156">
        <f>H$148*Input!E$26*$E174*$AA174</f>
        <v>194.26176000000004</v>
      </c>
      <c r="I174" s="156">
        <f>I$148*Input!F$26*$E174*$AA174</f>
        <v>236.44992000000002</v>
      </c>
      <c r="J174" s="156">
        <f>J$148*Input!G$26*$E174*$AA174</f>
        <v>0</v>
      </c>
      <c r="K174" s="156">
        <f>K$148*Input!H$26*$E174*$AA174</f>
        <v>0</v>
      </c>
      <c r="L174" s="156">
        <f>L$148*Input!I$26*$E174*$AA174</f>
        <v>0</v>
      </c>
      <c r="M174" s="156">
        <f>M$148*Input!J$26*$E174*$AA174</f>
        <v>0</v>
      </c>
      <c r="N174" s="156">
        <f>N$148*Input!K$26*$E174*$AA174</f>
        <v>0</v>
      </c>
      <c r="O174" s="156">
        <f>O$148*Input!L$26*$E174*$AA174</f>
        <v>0</v>
      </c>
      <c r="P174" s="156">
        <f>P$148*Input!M$26*$E174*$AA174</f>
        <v>0</v>
      </c>
      <c r="Q174" s="156">
        <f>Q$148*Input!N$26*$E174*$AA174</f>
        <v>0</v>
      </c>
      <c r="R174" s="156">
        <f>R$148*Input!O$26*$E174*$AA174</f>
        <v>0</v>
      </c>
      <c r="S174" s="156">
        <f>S$148*Input!P$26*$E174*$AA174</f>
        <v>0</v>
      </c>
      <c r="T174" s="156">
        <f>T$148*Input!Q$26*$E174*$AA174</f>
        <v>0</v>
      </c>
      <c r="U174" s="156">
        <f>U$148*Input!R$26*$E174*$AA174</f>
        <v>0</v>
      </c>
      <c r="V174" s="156">
        <f>V$148*Input!S$26*$E174*$AA174</f>
        <v>0</v>
      </c>
      <c r="W174" s="156">
        <f>W$148*Input!T$26*$E174*$AA174</f>
        <v>0</v>
      </c>
      <c r="X174" s="156">
        <f>X$148*Input!U$26*$E174*$AA174</f>
        <v>0</v>
      </c>
      <c r="Y174" s="156">
        <f>Y$148*Input!V$26*$E174*$AA174</f>
        <v>0</v>
      </c>
      <c r="Z174" s="156">
        <f>Z$148*Input!W$26*$E174*$AA174</f>
        <v>0</v>
      </c>
      <c r="AA174" s="188">
        <f t="shared" si="91"/>
        <v>1.1200000000000001</v>
      </c>
      <c r="AB174" s="3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  <c r="AU174" s="158"/>
      <c r="AV174" s="158"/>
      <c r="AW174" s="158"/>
      <c r="AX174" s="158"/>
      <c r="AY174" s="158"/>
      <c r="AZ174" s="158"/>
      <c r="BA174" s="159"/>
      <c r="BB174" s="159"/>
      <c r="BC174" s="159"/>
      <c r="BD174" s="159"/>
      <c r="BE174" s="159"/>
      <c r="BF174" s="158"/>
      <c r="BG174" s="158"/>
      <c r="BH174" s="158"/>
      <c r="BI174" s="158"/>
      <c r="BJ174" s="158"/>
      <c r="BK174" s="158"/>
      <c r="BL174" s="158"/>
      <c r="BM174" s="158"/>
      <c r="BN174" s="158"/>
      <c r="BO174" s="158"/>
      <c r="BP174" s="158"/>
      <c r="BQ174" s="158"/>
      <c r="BR174" s="158"/>
      <c r="BS174" s="158"/>
      <c r="BT174" s="158"/>
      <c r="BU174" s="158"/>
    </row>
    <row r="175" spans="1:73" x14ac:dyDescent="0.15">
      <c r="A175" s="1"/>
      <c r="B175" s="20"/>
      <c r="C175" s="156">
        <f>Eksist!C175+Input!$D$48</f>
        <v>24</v>
      </c>
      <c r="D175" s="2" t="s">
        <v>98</v>
      </c>
      <c r="E175" s="187">
        <f>VLOOKUP(C175,Eksist!$C$151:$E$181,3)</f>
        <v>0.45551999999999998</v>
      </c>
      <c r="F175" s="156">
        <f t="shared" si="88"/>
        <v>430.71168000000006</v>
      </c>
      <c r="G175" s="307">
        <f>G$148*Input!D$26*$E175*Eksist!$AA175</f>
        <v>0</v>
      </c>
      <c r="H175" s="156">
        <f>H$148*Input!E$26*$E175*$AA175</f>
        <v>194.26176000000004</v>
      </c>
      <c r="I175" s="156">
        <f>I$148*Input!F$26*$E175*$AA175</f>
        <v>236.44992000000002</v>
      </c>
      <c r="J175" s="156">
        <f>J$148*Input!G$26*$E175*$AA175</f>
        <v>0</v>
      </c>
      <c r="K175" s="156">
        <f>K$148*Input!H$26*$E175*$AA175</f>
        <v>0</v>
      </c>
      <c r="L175" s="156">
        <f>L$148*Input!I$26*$E175*$AA175</f>
        <v>0</v>
      </c>
      <c r="M175" s="156">
        <f>M$148*Input!J$26*$E175*$AA175</f>
        <v>0</v>
      </c>
      <c r="N175" s="156">
        <f>N$148*Input!K$26*$E175*$AA175</f>
        <v>0</v>
      </c>
      <c r="O175" s="156">
        <f>O$148*Input!L$26*$E175*$AA175</f>
        <v>0</v>
      </c>
      <c r="P175" s="156">
        <f>P$148*Input!M$26*$E175*$AA175</f>
        <v>0</v>
      </c>
      <c r="Q175" s="156">
        <f>Q$148*Input!N$26*$E175*$AA175</f>
        <v>0</v>
      </c>
      <c r="R175" s="156">
        <f>R$148*Input!O$26*$E175*$AA175</f>
        <v>0</v>
      </c>
      <c r="S175" s="156">
        <f>S$148*Input!P$26*$E175*$AA175</f>
        <v>0</v>
      </c>
      <c r="T175" s="156">
        <f>T$148*Input!Q$26*$E175*$AA175</f>
        <v>0</v>
      </c>
      <c r="U175" s="156">
        <f>U$148*Input!R$26*$E175*$AA175</f>
        <v>0</v>
      </c>
      <c r="V175" s="156">
        <f>V$148*Input!S$26*$E175*$AA175</f>
        <v>0</v>
      </c>
      <c r="W175" s="156">
        <f>W$148*Input!T$26*$E175*$AA175</f>
        <v>0</v>
      </c>
      <c r="X175" s="156">
        <f>X$148*Input!U$26*$E175*$AA175</f>
        <v>0</v>
      </c>
      <c r="Y175" s="156">
        <f>Y$148*Input!V$26*$E175*$AA175</f>
        <v>0</v>
      </c>
      <c r="Z175" s="156">
        <f>Z$148*Input!W$26*$E175*$AA175</f>
        <v>0</v>
      </c>
      <c r="AA175" s="188">
        <f t="shared" si="91"/>
        <v>1.1200000000000001</v>
      </c>
      <c r="AB175" s="3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  <c r="AU175" s="158"/>
      <c r="AV175" s="158"/>
      <c r="AW175" s="158"/>
      <c r="AX175" s="158"/>
      <c r="AY175" s="158"/>
      <c r="AZ175" s="158"/>
      <c r="BA175" s="159"/>
      <c r="BB175" s="159"/>
      <c r="BC175" s="159"/>
      <c r="BD175" s="159"/>
      <c r="BE175" s="159"/>
      <c r="BF175" s="158"/>
      <c r="BG175" s="158"/>
      <c r="BH175" s="158"/>
      <c r="BI175" s="158"/>
      <c r="BJ175" s="158"/>
      <c r="BK175" s="158"/>
      <c r="BL175" s="158"/>
      <c r="BM175" s="158"/>
      <c r="BN175" s="158"/>
      <c r="BO175" s="158"/>
      <c r="BP175" s="158"/>
      <c r="BQ175" s="158"/>
      <c r="BR175" s="158"/>
      <c r="BS175" s="158"/>
      <c r="BT175" s="158"/>
      <c r="BU175" s="158"/>
    </row>
    <row r="176" spans="1:73" x14ac:dyDescent="0.15">
      <c r="A176" s="1"/>
      <c r="B176" s="20"/>
      <c r="C176" s="156">
        <f>Eksist!C176+Input!$D$48</f>
        <v>25</v>
      </c>
      <c r="D176" s="2" t="s">
        <v>98</v>
      </c>
      <c r="E176" s="187">
        <f>VLOOKUP(C176,Eksist!$C$151:$E$181,3)</f>
        <v>0.45551999999999998</v>
      </c>
      <c r="F176" s="156">
        <f t="shared" si="88"/>
        <v>430.71168000000006</v>
      </c>
      <c r="G176" s="307">
        <f>G$148*Input!D$26*$E176*Eksist!$AA176</f>
        <v>0</v>
      </c>
      <c r="H176" s="156">
        <f>H$148*Input!E$26*$E176*$AA176</f>
        <v>194.26176000000004</v>
      </c>
      <c r="I176" s="156">
        <f>I$148*Input!F$26*$E176*$AA176</f>
        <v>236.44992000000002</v>
      </c>
      <c r="J176" s="156">
        <f>J$148*Input!G$26*$E176*$AA176</f>
        <v>0</v>
      </c>
      <c r="K176" s="156">
        <f>K$148*Input!H$26*$E176*$AA176</f>
        <v>0</v>
      </c>
      <c r="L176" s="156">
        <f>L$148*Input!I$26*$E176*$AA176</f>
        <v>0</v>
      </c>
      <c r="M176" s="156">
        <f>M$148*Input!J$26*$E176*$AA176</f>
        <v>0</v>
      </c>
      <c r="N176" s="156">
        <f>N$148*Input!K$26*$E176*$AA176</f>
        <v>0</v>
      </c>
      <c r="O176" s="156">
        <f>O$148*Input!L$26*$E176*$AA176</f>
        <v>0</v>
      </c>
      <c r="P176" s="156">
        <f>P$148*Input!M$26*$E176*$AA176</f>
        <v>0</v>
      </c>
      <c r="Q176" s="156">
        <f>Q$148*Input!N$26*$E176*$AA176</f>
        <v>0</v>
      </c>
      <c r="R176" s="156">
        <f>R$148*Input!O$26*$E176*$AA176</f>
        <v>0</v>
      </c>
      <c r="S176" s="156">
        <f>S$148*Input!P$26*$E176*$AA176</f>
        <v>0</v>
      </c>
      <c r="T176" s="156">
        <f>T$148*Input!Q$26*$E176*$AA176</f>
        <v>0</v>
      </c>
      <c r="U176" s="156">
        <f>U$148*Input!R$26*$E176*$AA176</f>
        <v>0</v>
      </c>
      <c r="V176" s="156">
        <f>V$148*Input!S$26*$E176*$AA176</f>
        <v>0</v>
      </c>
      <c r="W176" s="156">
        <f>W$148*Input!T$26*$E176*$AA176</f>
        <v>0</v>
      </c>
      <c r="X176" s="156">
        <f>X$148*Input!U$26*$E176*$AA176</f>
        <v>0</v>
      </c>
      <c r="Y176" s="156">
        <f>Y$148*Input!V$26*$E176*$AA176</f>
        <v>0</v>
      </c>
      <c r="Z176" s="156">
        <f>Z$148*Input!W$26*$E176*$AA176</f>
        <v>0</v>
      </c>
      <c r="AA176" s="188">
        <f t="shared" si="91"/>
        <v>1.1200000000000001</v>
      </c>
      <c r="AB176" s="3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  <c r="AU176" s="158"/>
      <c r="AV176" s="158"/>
      <c r="AW176" s="158"/>
      <c r="AX176" s="158"/>
      <c r="AY176" s="158"/>
      <c r="AZ176" s="158"/>
      <c r="BA176" s="159"/>
      <c r="BB176" s="159"/>
      <c r="BC176" s="159"/>
      <c r="BD176" s="159"/>
      <c r="BE176" s="159"/>
      <c r="BF176" s="158"/>
      <c r="BG176" s="158"/>
      <c r="BH176" s="158"/>
      <c r="BI176" s="158"/>
      <c r="BJ176" s="158"/>
      <c r="BK176" s="158"/>
      <c r="BL176" s="158"/>
      <c r="BM176" s="158"/>
      <c r="BN176" s="158"/>
      <c r="BO176" s="158"/>
      <c r="BP176" s="158"/>
      <c r="BQ176" s="158"/>
      <c r="BR176" s="158"/>
      <c r="BS176" s="158"/>
      <c r="BT176" s="158"/>
      <c r="BU176" s="158"/>
    </row>
    <row r="177" spans="1:73" x14ac:dyDescent="0.15">
      <c r="A177" s="1"/>
      <c r="B177" s="20"/>
      <c r="C177" s="156">
        <f>Eksist!C177+Input!$D$48</f>
        <v>26</v>
      </c>
      <c r="D177" s="2" t="s">
        <v>98</v>
      </c>
      <c r="E177" s="187">
        <f>VLOOKUP(C177,Eksist!$C$151:$E$181,3)</f>
        <v>0.45551999999999998</v>
      </c>
      <c r="F177" s="156">
        <f t="shared" si="88"/>
        <v>430.71168000000006</v>
      </c>
      <c r="G177" s="307">
        <f>G$148*Input!D$26*$E177*Eksist!$AA177</f>
        <v>0</v>
      </c>
      <c r="H177" s="156">
        <f>H$148*Input!E$26*$E177*$AA177</f>
        <v>194.26176000000004</v>
      </c>
      <c r="I177" s="156">
        <f>I$148*Input!F$26*$E177*$AA177</f>
        <v>236.44992000000002</v>
      </c>
      <c r="J177" s="156">
        <f>J$148*Input!G$26*$E177*$AA177</f>
        <v>0</v>
      </c>
      <c r="K177" s="156">
        <f>K$148*Input!H$26*$E177*$AA177</f>
        <v>0</v>
      </c>
      <c r="L177" s="156">
        <f>L$148*Input!I$26*$E177*$AA177</f>
        <v>0</v>
      </c>
      <c r="M177" s="156">
        <f>M$148*Input!J$26*$E177*$AA177</f>
        <v>0</v>
      </c>
      <c r="N177" s="156">
        <f>N$148*Input!K$26*$E177*$AA177</f>
        <v>0</v>
      </c>
      <c r="O177" s="156">
        <f>O$148*Input!L$26*$E177*$AA177</f>
        <v>0</v>
      </c>
      <c r="P177" s="156">
        <f>P$148*Input!M$26*$E177*$AA177</f>
        <v>0</v>
      </c>
      <c r="Q177" s="156">
        <f>Q$148*Input!N$26*$E177*$AA177</f>
        <v>0</v>
      </c>
      <c r="R177" s="156">
        <f>R$148*Input!O$26*$E177*$AA177</f>
        <v>0</v>
      </c>
      <c r="S177" s="156">
        <f>S$148*Input!P$26*$E177*$AA177</f>
        <v>0</v>
      </c>
      <c r="T177" s="156">
        <f>T$148*Input!Q$26*$E177*$AA177</f>
        <v>0</v>
      </c>
      <c r="U177" s="156">
        <f>U$148*Input!R$26*$E177*$AA177</f>
        <v>0</v>
      </c>
      <c r="V177" s="156">
        <f>V$148*Input!S$26*$E177*$AA177</f>
        <v>0</v>
      </c>
      <c r="W177" s="156">
        <f>W$148*Input!T$26*$E177*$AA177</f>
        <v>0</v>
      </c>
      <c r="X177" s="156">
        <f>X$148*Input!U$26*$E177*$AA177</f>
        <v>0</v>
      </c>
      <c r="Y177" s="156">
        <f>Y$148*Input!V$26*$E177*$AA177</f>
        <v>0</v>
      </c>
      <c r="Z177" s="156">
        <f>Z$148*Input!W$26*$E177*$AA177</f>
        <v>0</v>
      </c>
      <c r="AA177" s="188">
        <f t="shared" si="91"/>
        <v>1.1200000000000001</v>
      </c>
      <c r="AB177" s="3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  <c r="AU177" s="158"/>
      <c r="AV177" s="158"/>
      <c r="AW177" s="158"/>
      <c r="AX177" s="158"/>
      <c r="AY177" s="158"/>
      <c r="AZ177" s="158"/>
      <c r="BA177" s="159"/>
      <c r="BB177" s="159"/>
      <c r="BC177" s="159"/>
      <c r="BD177" s="159"/>
      <c r="BE177" s="159"/>
      <c r="BF177" s="158"/>
      <c r="BG177" s="158"/>
      <c r="BH177" s="158"/>
      <c r="BI177" s="158"/>
      <c r="BJ177" s="158"/>
      <c r="BK177" s="158"/>
      <c r="BL177" s="158"/>
      <c r="BM177" s="158"/>
      <c r="BN177" s="158"/>
      <c r="BO177" s="158"/>
      <c r="BP177" s="158"/>
      <c r="BQ177" s="158"/>
      <c r="BR177" s="158"/>
      <c r="BS177" s="158"/>
      <c r="BT177" s="158"/>
      <c r="BU177" s="158"/>
    </row>
    <row r="178" spans="1:73" x14ac:dyDescent="0.15">
      <c r="A178" s="1"/>
      <c r="B178" s="20"/>
      <c r="C178" s="156">
        <f>Eksist!C178+Input!$D$48</f>
        <v>27</v>
      </c>
      <c r="D178" s="2" t="s">
        <v>98</v>
      </c>
      <c r="E178" s="187">
        <f>VLOOKUP(C178,Eksist!$C$151:$E$181,3)</f>
        <v>0.45551999999999998</v>
      </c>
      <c r="F178" s="156">
        <f t="shared" si="88"/>
        <v>430.71168000000006</v>
      </c>
      <c r="G178" s="307">
        <f>G$148*Input!D$26*$E178*Eksist!$AA178</f>
        <v>0</v>
      </c>
      <c r="H178" s="156">
        <f>H$148*Input!E$26*$E178*$AA178</f>
        <v>194.26176000000004</v>
      </c>
      <c r="I178" s="156">
        <f>I$148*Input!F$26*$E178*$AA178</f>
        <v>236.44992000000002</v>
      </c>
      <c r="J178" s="156">
        <f>J$148*Input!G$26*$E178*$AA178</f>
        <v>0</v>
      </c>
      <c r="K178" s="156">
        <f>K$148*Input!H$26*$E178*$AA178</f>
        <v>0</v>
      </c>
      <c r="L178" s="156">
        <f>L$148*Input!I$26*$E178*$AA178</f>
        <v>0</v>
      </c>
      <c r="M178" s="156">
        <f>M$148*Input!J$26*$E178*$AA178</f>
        <v>0</v>
      </c>
      <c r="N178" s="156">
        <f>N$148*Input!K$26*$E178*$AA178</f>
        <v>0</v>
      </c>
      <c r="O178" s="156">
        <f>O$148*Input!L$26*$E178*$AA178</f>
        <v>0</v>
      </c>
      <c r="P178" s="156">
        <f>P$148*Input!M$26*$E178*$AA178</f>
        <v>0</v>
      </c>
      <c r="Q178" s="156">
        <f>Q$148*Input!N$26*$E178*$AA178</f>
        <v>0</v>
      </c>
      <c r="R178" s="156">
        <f>R$148*Input!O$26*$E178*$AA178</f>
        <v>0</v>
      </c>
      <c r="S178" s="156">
        <f>S$148*Input!P$26*$E178*$AA178</f>
        <v>0</v>
      </c>
      <c r="T178" s="156">
        <f>T$148*Input!Q$26*$E178*$AA178</f>
        <v>0</v>
      </c>
      <c r="U178" s="156">
        <f>U$148*Input!R$26*$E178*$AA178</f>
        <v>0</v>
      </c>
      <c r="V178" s="156">
        <f>V$148*Input!S$26*$E178*$AA178</f>
        <v>0</v>
      </c>
      <c r="W178" s="156">
        <f>W$148*Input!T$26*$E178*$AA178</f>
        <v>0</v>
      </c>
      <c r="X178" s="156">
        <f>X$148*Input!U$26*$E178*$AA178</f>
        <v>0</v>
      </c>
      <c r="Y178" s="156">
        <f>Y$148*Input!V$26*$E178*$AA178</f>
        <v>0</v>
      </c>
      <c r="Z178" s="156">
        <f>Z$148*Input!W$26*$E178*$AA178</f>
        <v>0</v>
      </c>
      <c r="AA178" s="188">
        <f t="shared" si="91"/>
        <v>1.1200000000000001</v>
      </c>
      <c r="AB178" s="3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  <c r="AU178" s="158"/>
      <c r="AV178" s="158"/>
      <c r="AW178" s="158"/>
      <c r="AX178" s="158"/>
      <c r="AY178" s="158"/>
      <c r="AZ178" s="158"/>
      <c r="BA178" s="159"/>
      <c r="BB178" s="159"/>
      <c r="BC178" s="159"/>
      <c r="BD178" s="159"/>
      <c r="BE178" s="159"/>
      <c r="BF178" s="158"/>
      <c r="BG178" s="158"/>
      <c r="BH178" s="158"/>
      <c r="BI178" s="158"/>
      <c r="BJ178" s="158"/>
      <c r="BK178" s="158"/>
      <c r="BL178" s="158"/>
      <c r="BM178" s="158"/>
      <c r="BN178" s="158"/>
      <c r="BO178" s="158"/>
      <c r="BP178" s="158"/>
      <c r="BQ178" s="158"/>
      <c r="BR178" s="158"/>
      <c r="BS178" s="158"/>
      <c r="BT178" s="158"/>
      <c r="BU178" s="158"/>
    </row>
    <row r="179" spans="1:73" x14ac:dyDescent="0.15">
      <c r="A179" s="1"/>
      <c r="B179" s="20"/>
      <c r="C179" s="156">
        <f>Eksist!C179+Input!$D$48</f>
        <v>28</v>
      </c>
      <c r="D179" s="2" t="s">
        <v>98</v>
      </c>
      <c r="E179" s="187">
        <f>VLOOKUP(C179,Eksist!$C$151:$E$181,3)</f>
        <v>0.45551999999999998</v>
      </c>
      <c r="F179" s="156">
        <f t="shared" si="88"/>
        <v>430.71168000000006</v>
      </c>
      <c r="G179" s="307">
        <f>G$148*Input!D$26*$E179*Eksist!$AA179</f>
        <v>0</v>
      </c>
      <c r="H179" s="156">
        <f>H$148*Input!E$26*$E179*$AA179</f>
        <v>194.26176000000004</v>
      </c>
      <c r="I179" s="156">
        <f>I$148*Input!F$26*$E179*$AA179</f>
        <v>236.44992000000002</v>
      </c>
      <c r="J179" s="156">
        <f>J$148*Input!G$26*$E179*$AA179</f>
        <v>0</v>
      </c>
      <c r="K179" s="156">
        <f>K$148*Input!H$26*$E179*$AA179</f>
        <v>0</v>
      </c>
      <c r="L179" s="156">
        <f>L$148*Input!I$26*$E179*$AA179</f>
        <v>0</v>
      </c>
      <c r="M179" s="156">
        <f>M$148*Input!J$26*$E179*$AA179</f>
        <v>0</v>
      </c>
      <c r="N179" s="156">
        <f>N$148*Input!K$26*$E179*$AA179</f>
        <v>0</v>
      </c>
      <c r="O179" s="156">
        <f>O$148*Input!L$26*$E179*$AA179</f>
        <v>0</v>
      </c>
      <c r="P179" s="156">
        <f>P$148*Input!M$26*$E179*$AA179</f>
        <v>0</v>
      </c>
      <c r="Q179" s="156">
        <f>Q$148*Input!N$26*$E179*$AA179</f>
        <v>0</v>
      </c>
      <c r="R179" s="156">
        <f>R$148*Input!O$26*$E179*$AA179</f>
        <v>0</v>
      </c>
      <c r="S179" s="156">
        <f>S$148*Input!P$26*$E179*$AA179</f>
        <v>0</v>
      </c>
      <c r="T179" s="156">
        <f>T$148*Input!Q$26*$E179*$AA179</f>
        <v>0</v>
      </c>
      <c r="U179" s="156">
        <f>U$148*Input!R$26*$E179*$AA179</f>
        <v>0</v>
      </c>
      <c r="V179" s="156">
        <f>V$148*Input!S$26*$E179*$AA179</f>
        <v>0</v>
      </c>
      <c r="W179" s="156">
        <f>W$148*Input!T$26*$E179*$AA179</f>
        <v>0</v>
      </c>
      <c r="X179" s="156">
        <f>X$148*Input!U$26*$E179*$AA179</f>
        <v>0</v>
      </c>
      <c r="Y179" s="156">
        <f>Y$148*Input!V$26*$E179*$AA179</f>
        <v>0</v>
      </c>
      <c r="Z179" s="156">
        <f>Z$148*Input!W$26*$E179*$AA179</f>
        <v>0</v>
      </c>
      <c r="AA179" s="188">
        <f t="shared" si="91"/>
        <v>1.1200000000000001</v>
      </c>
      <c r="AB179" s="3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  <c r="AU179" s="158"/>
      <c r="AV179" s="158"/>
      <c r="AW179" s="158"/>
      <c r="AX179" s="158"/>
      <c r="AY179" s="158"/>
      <c r="AZ179" s="158"/>
      <c r="BA179" s="159"/>
      <c r="BB179" s="159"/>
      <c r="BC179" s="159"/>
      <c r="BD179" s="159"/>
      <c r="BE179" s="159"/>
      <c r="BF179" s="158"/>
      <c r="BG179" s="158"/>
      <c r="BH179" s="158"/>
      <c r="BI179" s="158"/>
      <c r="BJ179" s="158"/>
      <c r="BK179" s="158"/>
      <c r="BL179" s="158"/>
      <c r="BM179" s="158"/>
      <c r="BN179" s="158"/>
      <c r="BO179" s="158"/>
      <c r="BP179" s="158"/>
      <c r="BQ179" s="158"/>
      <c r="BR179" s="158"/>
      <c r="BS179" s="158"/>
      <c r="BT179" s="158"/>
      <c r="BU179" s="158"/>
    </row>
    <row r="180" spans="1:73" x14ac:dyDescent="0.15">
      <c r="A180" s="1"/>
      <c r="B180" s="20"/>
      <c r="C180" s="156">
        <f>Eksist!C180+Input!$D$48</f>
        <v>29</v>
      </c>
      <c r="D180" s="2" t="s">
        <v>98</v>
      </c>
      <c r="E180" s="187">
        <f>VLOOKUP(C180,Eksist!$C$151:$E$181,3)</f>
        <v>0.45551999999999998</v>
      </c>
      <c r="F180" s="156">
        <f t="shared" si="88"/>
        <v>430.71168000000006</v>
      </c>
      <c r="G180" s="307">
        <f>G$148*Input!D$26*$E180*Eksist!$AA180</f>
        <v>0</v>
      </c>
      <c r="H180" s="156">
        <f>H$148*Input!E$26*$E180*$AA180</f>
        <v>194.26176000000004</v>
      </c>
      <c r="I180" s="156">
        <f>I$148*Input!F$26*$E180*$AA180</f>
        <v>236.44992000000002</v>
      </c>
      <c r="J180" s="156">
        <f>J$148*Input!G$26*$E180*$AA180</f>
        <v>0</v>
      </c>
      <c r="K180" s="156">
        <f>K$148*Input!H$26*$E180*$AA180</f>
        <v>0</v>
      </c>
      <c r="L180" s="156">
        <f>L$148*Input!I$26*$E180*$AA180</f>
        <v>0</v>
      </c>
      <c r="M180" s="156">
        <f>M$148*Input!J$26*$E180*$AA180</f>
        <v>0</v>
      </c>
      <c r="N180" s="156">
        <f>N$148*Input!K$26*$E180*$AA180</f>
        <v>0</v>
      </c>
      <c r="O180" s="156">
        <f>O$148*Input!L$26*$E180*$AA180</f>
        <v>0</v>
      </c>
      <c r="P180" s="156">
        <f>P$148*Input!M$26*$E180*$AA180</f>
        <v>0</v>
      </c>
      <c r="Q180" s="156">
        <f>Q$148*Input!N$26*$E180*$AA180</f>
        <v>0</v>
      </c>
      <c r="R180" s="156">
        <f>R$148*Input!O$26*$E180*$AA180</f>
        <v>0</v>
      </c>
      <c r="S180" s="156">
        <f>S$148*Input!P$26*$E180*$AA180</f>
        <v>0</v>
      </c>
      <c r="T180" s="156">
        <f>T$148*Input!Q$26*$E180*$AA180</f>
        <v>0</v>
      </c>
      <c r="U180" s="156">
        <f>U$148*Input!R$26*$E180*$AA180</f>
        <v>0</v>
      </c>
      <c r="V180" s="156">
        <f>V$148*Input!S$26*$E180*$AA180</f>
        <v>0</v>
      </c>
      <c r="W180" s="156">
        <f>W$148*Input!T$26*$E180*$AA180</f>
        <v>0</v>
      </c>
      <c r="X180" s="156">
        <f>X$148*Input!U$26*$E180*$AA180</f>
        <v>0</v>
      </c>
      <c r="Y180" s="156">
        <f>Y$148*Input!V$26*$E180*$AA180</f>
        <v>0</v>
      </c>
      <c r="Z180" s="156">
        <f>Z$148*Input!W$26*$E180*$AA180</f>
        <v>0</v>
      </c>
      <c r="AA180" s="188">
        <f t="shared" si="91"/>
        <v>1.1200000000000001</v>
      </c>
      <c r="AB180" s="3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  <c r="AU180" s="158"/>
      <c r="AV180" s="158"/>
      <c r="AW180" s="158"/>
      <c r="AX180" s="158"/>
      <c r="AY180" s="158"/>
      <c r="AZ180" s="158"/>
      <c r="BA180" s="159"/>
      <c r="BB180" s="159"/>
      <c r="BC180" s="159"/>
      <c r="BD180" s="159"/>
      <c r="BE180" s="159"/>
      <c r="BF180" s="158"/>
      <c r="BG180" s="158"/>
      <c r="BH180" s="158"/>
      <c r="BI180" s="158"/>
      <c r="BJ180" s="158"/>
      <c r="BK180" s="158"/>
      <c r="BL180" s="158"/>
      <c r="BM180" s="158"/>
      <c r="BN180" s="158"/>
      <c r="BO180" s="158"/>
      <c r="BP180" s="158"/>
      <c r="BQ180" s="158"/>
      <c r="BR180" s="158"/>
      <c r="BS180" s="158"/>
      <c r="BT180" s="158"/>
      <c r="BU180" s="158"/>
    </row>
    <row r="181" spans="1:73" x14ac:dyDescent="0.15">
      <c r="A181" s="1"/>
      <c r="B181" s="20" t="s">
        <v>189</v>
      </c>
      <c r="C181" s="156">
        <f>Eksist!C181+Input!$D$48</f>
        <v>30</v>
      </c>
      <c r="D181" s="2" t="s">
        <v>98</v>
      </c>
      <c r="E181" s="187">
        <f>VLOOKUP(C181,Eksist!$C$151:$E$181,3)</f>
        <v>0.45551999999999998</v>
      </c>
      <c r="F181" s="156">
        <f t="shared" si="88"/>
        <v>430.71168000000006</v>
      </c>
      <c r="G181" s="307">
        <f>G$148*Input!D$26*$E181*Eksist!$AA181</f>
        <v>0</v>
      </c>
      <c r="H181" s="156">
        <f>H$148*Input!E$26*$E181*$AA181</f>
        <v>194.26176000000004</v>
      </c>
      <c r="I181" s="156">
        <f>I$148*Input!F$26*$E181*$AA181</f>
        <v>236.44992000000002</v>
      </c>
      <c r="J181" s="156">
        <f>J$148*Input!G$26*$E181*$AA181</f>
        <v>0</v>
      </c>
      <c r="K181" s="156">
        <f>K$148*Input!H$26*$E181*$AA181</f>
        <v>0</v>
      </c>
      <c r="L181" s="156">
        <f>L$148*Input!I$26*$E181*$AA181</f>
        <v>0</v>
      </c>
      <c r="M181" s="156">
        <f>M$148*Input!J$26*$E181*$AA181</f>
        <v>0</v>
      </c>
      <c r="N181" s="156">
        <f>N$148*Input!K$26*$E181*$AA181</f>
        <v>0</v>
      </c>
      <c r="O181" s="156">
        <f>O$148*Input!L$26*$E181*$AA181</f>
        <v>0</v>
      </c>
      <c r="P181" s="156">
        <f>P$148*Input!M$26*$E181*$AA181</f>
        <v>0</v>
      </c>
      <c r="Q181" s="156">
        <f>Q$148*Input!N$26*$E181*$AA181</f>
        <v>0</v>
      </c>
      <c r="R181" s="156">
        <f>R$148*Input!O$26*$E181*$AA181</f>
        <v>0</v>
      </c>
      <c r="S181" s="156">
        <f>S$148*Input!P$26*$E181*$AA181</f>
        <v>0</v>
      </c>
      <c r="T181" s="156">
        <f>T$148*Input!Q$26*$E181*$AA181</f>
        <v>0</v>
      </c>
      <c r="U181" s="156">
        <f>U$148*Input!R$26*$E181*$AA181</f>
        <v>0</v>
      </c>
      <c r="V181" s="156">
        <f>V$148*Input!S$26*$E181*$AA181</f>
        <v>0</v>
      </c>
      <c r="W181" s="156">
        <f>W$148*Input!T$26*$E181*$AA181</f>
        <v>0</v>
      </c>
      <c r="X181" s="156">
        <f>X$148*Input!U$26*$E181*$AA181</f>
        <v>0</v>
      </c>
      <c r="Y181" s="156">
        <f>Y$148*Input!V$26*$E181*$AA181</f>
        <v>0</v>
      </c>
      <c r="Z181" s="156">
        <f>Z$148*Input!W$26*$E181*$AA181</f>
        <v>0</v>
      </c>
      <c r="AA181" s="188">
        <f>(1+Input!$G$64)</f>
        <v>1.1200000000000001</v>
      </c>
      <c r="AB181" s="3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  <c r="AU181" s="158"/>
      <c r="AV181" s="158"/>
      <c r="AW181" s="158"/>
      <c r="AX181" s="158"/>
      <c r="AY181" s="158"/>
      <c r="AZ181" s="158"/>
      <c r="BA181" s="159"/>
      <c r="BB181" s="159"/>
      <c r="BC181" s="159"/>
      <c r="BD181" s="159"/>
      <c r="BE181" s="159"/>
      <c r="BF181" s="158"/>
      <c r="BG181" s="158"/>
      <c r="BH181" s="158"/>
      <c r="BI181" s="158"/>
      <c r="BJ181" s="158"/>
      <c r="BK181" s="158"/>
      <c r="BL181" s="158"/>
      <c r="BM181" s="158"/>
      <c r="BN181" s="158"/>
      <c r="BO181" s="158"/>
      <c r="BP181" s="158"/>
      <c r="BQ181" s="158"/>
      <c r="BR181" s="158"/>
      <c r="BS181" s="158"/>
      <c r="BT181" s="158"/>
      <c r="BU181" s="158"/>
    </row>
    <row r="182" spans="1:73" x14ac:dyDescent="0.15">
      <c r="A182" s="1"/>
      <c r="B182" s="20"/>
      <c r="C182" s="2"/>
      <c r="D182" s="2"/>
      <c r="E182" s="2"/>
      <c r="F182" s="1"/>
      <c r="G182" s="1"/>
      <c r="H182" s="2"/>
      <c r="I182" s="2"/>
      <c r="J182" s="2"/>
      <c r="K182" s="2"/>
      <c r="L182" s="2"/>
      <c r="M182" s="2"/>
      <c r="N182" s="2"/>
      <c r="O182" s="2"/>
      <c r="P182" s="135"/>
      <c r="Q182" s="2"/>
      <c r="R182" s="2"/>
      <c r="S182" s="2"/>
      <c r="T182" s="2"/>
      <c r="U182" s="2"/>
      <c r="V182" s="2"/>
      <c r="W182" s="1"/>
      <c r="X182" s="1"/>
      <c r="Y182" s="1"/>
      <c r="Z182" s="3"/>
      <c r="AA182" s="1"/>
      <c r="AB182" s="3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  <c r="AU182" s="158"/>
      <c r="AV182" s="158"/>
      <c r="AW182" s="158"/>
      <c r="AX182" s="158"/>
      <c r="AY182" s="158"/>
      <c r="AZ182" s="158"/>
      <c r="BA182" s="159"/>
      <c r="BB182" s="159"/>
      <c r="BC182" s="159"/>
      <c r="BD182" s="159"/>
      <c r="BE182" s="159"/>
      <c r="BF182" s="158"/>
      <c r="BG182" s="158"/>
      <c r="BH182" s="158"/>
      <c r="BI182" s="158"/>
      <c r="BJ182" s="158"/>
      <c r="BK182" s="158"/>
      <c r="BL182" s="158"/>
      <c r="BM182" s="158"/>
      <c r="BN182" s="158"/>
      <c r="BO182" s="158"/>
      <c r="BP182" s="158"/>
      <c r="BQ182" s="158"/>
      <c r="BR182" s="158"/>
      <c r="BS182" s="158"/>
      <c r="BT182" s="158"/>
      <c r="BU182" s="158"/>
    </row>
    <row r="183" spans="1:73" x14ac:dyDescent="0.15">
      <c r="A183" s="1"/>
      <c r="B183" s="1" t="s">
        <v>209</v>
      </c>
      <c r="C183" s="2"/>
      <c r="D183" s="2"/>
      <c r="E183" s="171" t="s">
        <v>97</v>
      </c>
      <c r="F183" s="156" t="s">
        <v>11</v>
      </c>
      <c r="G183" s="156"/>
      <c r="H183" s="2"/>
      <c r="I183" s="2"/>
      <c r="J183" s="2"/>
      <c r="K183" s="2"/>
      <c r="L183" s="2"/>
      <c r="M183" s="2"/>
      <c r="N183" s="2"/>
      <c r="O183" s="2"/>
      <c r="P183" s="135"/>
      <c r="Q183" s="2"/>
      <c r="R183" s="2"/>
      <c r="S183" s="2"/>
      <c r="T183" s="2"/>
      <c r="U183" s="2"/>
      <c r="V183" s="2"/>
      <c r="W183" s="1"/>
      <c r="X183" s="1"/>
      <c r="Y183" s="1"/>
      <c r="Z183" s="3"/>
      <c r="AA183" s="1"/>
      <c r="AB183" s="3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  <c r="AU183" s="158"/>
      <c r="AV183" s="158"/>
      <c r="AW183" s="158"/>
      <c r="AX183" s="158"/>
      <c r="AY183" s="158"/>
      <c r="AZ183" s="158"/>
      <c r="BA183" s="159"/>
      <c r="BB183" s="159"/>
      <c r="BC183" s="159"/>
      <c r="BD183" s="159"/>
      <c r="BE183" s="159"/>
      <c r="BF183" s="158"/>
      <c r="BG183" s="158"/>
      <c r="BH183" s="158"/>
      <c r="BI183" s="158"/>
      <c r="BJ183" s="158"/>
      <c r="BK183" s="158"/>
      <c r="BL183" s="158"/>
      <c r="BM183" s="158"/>
      <c r="BN183" s="158"/>
      <c r="BO183" s="158"/>
      <c r="BP183" s="158"/>
      <c r="BQ183" s="158"/>
      <c r="BR183" s="158"/>
      <c r="BS183" s="158"/>
      <c r="BT183" s="158"/>
      <c r="BU183" s="158"/>
    </row>
    <row r="184" spans="1:73" x14ac:dyDescent="0.15">
      <c r="A184" s="1"/>
      <c r="B184" s="20" t="s">
        <v>187</v>
      </c>
      <c r="C184" s="156">
        <f>Eksist!C184+Input!$D$48</f>
        <v>0</v>
      </c>
      <c r="D184" s="2" t="s">
        <v>99</v>
      </c>
      <c r="E184" s="175">
        <f>VLOOKUP(C184,Eksist!$C$184:$E$214,3)</f>
        <v>600</v>
      </c>
      <c r="F184" s="156">
        <f>SUM(G184:Z184)</f>
        <v>258.42700800000006</v>
      </c>
      <c r="G184" s="154">
        <f t="shared" ref="G184" si="92">$E184*G151/1000</f>
        <v>0</v>
      </c>
      <c r="H184" s="154">
        <f t="shared" ref="H184:K193" si="93">$E184*H151/1000</f>
        <v>116.55705600000003</v>
      </c>
      <c r="I184" s="154">
        <f t="shared" si="93"/>
        <v>141.86995200000001</v>
      </c>
      <c r="J184" s="154">
        <f t="shared" si="93"/>
        <v>0</v>
      </c>
      <c r="K184" s="154">
        <f t="shared" si="93"/>
        <v>0</v>
      </c>
      <c r="L184" s="154">
        <f t="shared" ref="L184:Z184" si="94">$E184*L151/1000</f>
        <v>0</v>
      </c>
      <c r="M184" s="154">
        <f t="shared" si="94"/>
        <v>0</v>
      </c>
      <c r="N184" s="154">
        <f t="shared" si="94"/>
        <v>0</v>
      </c>
      <c r="O184" s="154">
        <f t="shared" si="94"/>
        <v>0</v>
      </c>
      <c r="P184" s="154">
        <f t="shared" si="94"/>
        <v>0</v>
      </c>
      <c r="Q184" s="154">
        <f t="shared" si="94"/>
        <v>0</v>
      </c>
      <c r="R184" s="154">
        <f t="shared" si="94"/>
        <v>0</v>
      </c>
      <c r="S184" s="154">
        <f t="shared" si="94"/>
        <v>0</v>
      </c>
      <c r="T184" s="154">
        <f t="shared" si="94"/>
        <v>0</v>
      </c>
      <c r="U184" s="154">
        <f t="shared" si="94"/>
        <v>0</v>
      </c>
      <c r="V184" s="154">
        <f t="shared" si="94"/>
        <v>0</v>
      </c>
      <c r="W184" s="154">
        <f t="shared" si="94"/>
        <v>0</v>
      </c>
      <c r="X184" s="154">
        <f t="shared" si="94"/>
        <v>0</v>
      </c>
      <c r="Y184" s="154">
        <f t="shared" si="94"/>
        <v>0</v>
      </c>
      <c r="Z184" s="154">
        <f t="shared" si="94"/>
        <v>0</v>
      </c>
      <c r="AA184" s="1"/>
      <c r="AB184" s="3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  <c r="AU184" s="158"/>
      <c r="AV184" s="158"/>
      <c r="AW184" s="158"/>
      <c r="AX184" s="158"/>
      <c r="AY184" s="158"/>
      <c r="AZ184" s="158"/>
      <c r="BA184" s="159"/>
      <c r="BB184" s="159"/>
      <c r="BC184" s="159"/>
      <c r="BD184" s="159"/>
      <c r="BE184" s="159"/>
      <c r="BF184" s="158"/>
      <c r="BG184" s="158"/>
      <c r="BH184" s="158"/>
      <c r="BI184" s="158"/>
      <c r="BJ184" s="158"/>
      <c r="BK184" s="158"/>
      <c r="BL184" s="158"/>
      <c r="BM184" s="158"/>
      <c r="BN184" s="158"/>
      <c r="BO184" s="158"/>
      <c r="BP184" s="158"/>
      <c r="BQ184" s="158"/>
      <c r="BR184" s="158"/>
      <c r="BS184" s="158"/>
      <c r="BT184" s="158"/>
      <c r="BU184" s="158"/>
    </row>
    <row r="185" spans="1:73" x14ac:dyDescent="0.15">
      <c r="A185" s="1"/>
      <c r="B185" s="20"/>
      <c r="C185" s="156">
        <f>Eksist!C185+Input!$D$48</f>
        <v>1</v>
      </c>
      <c r="D185" s="2" t="s">
        <v>99</v>
      </c>
      <c r="E185" s="175">
        <f>VLOOKUP(C185,Eksist!$C$184:$E$214,3)</f>
        <v>605</v>
      </c>
      <c r="F185" s="156">
        <f t="shared" ref="F185:F214" si="95">SUM(G185:Z185)</f>
        <v>260.58056640000001</v>
      </c>
      <c r="G185" s="154">
        <f t="shared" ref="G185" si="96">$E185*G152/1000</f>
        <v>0</v>
      </c>
      <c r="H185" s="154">
        <f t="shared" si="93"/>
        <v>117.52836480000002</v>
      </c>
      <c r="I185" s="154">
        <f t="shared" si="93"/>
        <v>143.05220159999999</v>
      </c>
      <c r="J185" s="154">
        <f t="shared" si="93"/>
        <v>0</v>
      </c>
      <c r="K185" s="154">
        <f t="shared" si="93"/>
        <v>0</v>
      </c>
      <c r="L185" s="154">
        <f t="shared" ref="L185:Z185" si="97">$E185*L152/1000</f>
        <v>0</v>
      </c>
      <c r="M185" s="154">
        <f t="shared" si="97"/>
        <v>0</v>
      </c>
      <c r="N185" s="154">
        <f t="shared" si="97"/>
        <v>0</v>
      </c>
      <c r="O185" s="154">
        <f t="shared" si="97"/>
        <v>0</v>
      </c>
      <c r="P185" s="154">
        <f t="shared" si="97"/>
        <v>0</v>
      </c>
      <c r="Q185" s="154">
        <f t="shared" si="97"/>
        <v>0</v>
      </c>
      <c r="R185" s="154">
        <f t="shared" si="97"/>
        <v>0</v>
      </c>
      <c r="S185" s="154">
        <f t="shared" si="97"/>
        <v>0</v>
      </c>
      <c r="T185" s="154">
        <f t="shared" si="97"/>
        <v>0</v>
      </c>
      <c r="U185" s="154">
        <f t="shared" si="97"/>
        <v>0</v>
      </c>
      <c r="V185" s="154">
        <f t="shared" si="97"/>
        <v>0</v>
      </c>
      <c r="W185" s="154">
        <f t="shared" si="97"/>
        <v>0</v>
      </c>
      <c r="X185" s="154">
        <f t="shared" si="97"/>
        <v>0</v>
      </c>
      <c r="Y185" s="154">
        <f t="shared" si="97"/>
        <v>0</v>
      </c>
      <c r="Z185" s="154">
        <f t="shared" si="97"/>
        <v>0</v>
      </c>
      <c r="AA185" s="1"/>
      <c r="AB185" s="3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  <c r="AU185" s="158"/>
      <c r="AV185" s="158"/>
      <c r="AW185" s="158"/>
      <c r="AX185" s="158"/>
      <c r="AY185" s="158"/>
      <c r="AZ185" s="158"/>
      <c r="BA185" s="159"/>
      <c r="BB185" s="159"/>
      <c r="BC185" s="159"/>
      <c r="BD185" s="159"/>
      <c r="BE185" s="159"/>
      <c r="BF185" s="158"/>
      <c r="BG185" s="158"/>
      <c r="BH185" s="158"/>
      <c r="BI185" s="158"/>
      <c r="BJ185" s="158"/>
      <c r="BK185" s="158"/>
      <c r="BL185" s="158"/>
      <c r="BM185" s="158"/>
      <c r="BN185" s="158"/>
      <c r="BO185" s="158"/>
      <c r="BP185" s="158"/>
      <c r="BQ185" s="158"/>
      <c r="BR185" s="158"/>
      <c r="BS185" s="158"/>
      <c r="BT185" s="158"/>
      <c r="BU185" s="158"/>
    </row>
    <row r="186" spans="1:73" x14ac:dyDescent="0.15">
      <c r="A186" s="1"/>
      <c r="B186" s="20"/>
      <c r="C186" s="156">
        <f>Eksist!C186+Input!$D$48</f>
        <v>2</v>
      </c>
      <c r="D186" s="2" t="s">
        <v>99</v>
      </c>
      <c r="E186" s="175">
        <f>VLOOKUP(C186,Eksist!$C$184:$E$214,3)</f>
        <v>610</v>
      </c>
      <c r="F186" s="156">
        <f t="shared" si="95"/>
        <v>262.73412480000002</v>
      </c>
      <c r="G186" s="154">
        <f t="shared" ref="G186" si="98">$E186*G153/1000</f>
        <v>0</v>
      </c>
      <c r="H186" s="154">
        <f t="shared" si="93"/>
        <v>118.49967360000002</v>
      </c>
      <c r="I186" s="154">
        <f t="shared" si="93"/>
        <v>144.23445120000002</v>
      </c>
      <c r="J186" s="154">
        <f t="shared" si="93"/>
        <v>0</v>
      </c>
      <c r="K186" s="154">
        <f t="shared" si="93"/>
        <v>0</v>
      </c>
      <c r="L186" s="154">
        <f t="shared" ref="L186:Z186" si="99">$E186*L153/1000</f>
        <v>0</v>
      </c>
      <c r="M186" s="154">
        <f t="shared" si="99"/>
        <v>0</v>
      </c>
      <c r="N186" s="154">
        <f t="shared" si="99"/>
        <v>0</v>
      </c>
      <c r="O186" s="154">
        <f t="shared" si="99"/>
        <v>0</v>
      </c>
      <c r="P186" s="154">
        <f t="shared" si="99"/>
        <v>0</v>
      </c>
      <c r="Q186" s="154">
        <f t="shared" si="99"/>
        <v>0</v>
      </c>
      <c r="R186" s="154">
        <f t="shared" si="99"/>
        <v>0</v>
      </c>
      <c r="S186" s="154">
        <f t="shared" si="99"/>
        <v>0</v>
      </c>
      <c r="T186" s="154">
        <f t="shared" si="99"/>
        <v>0</v>
      </c>
      <c r="U186" s="154">
        <f t="shared" si="99"/>
        <v>0</v>
      </c>
      <c r="V186" s="154">
        <f t="shared" si="99"/>
        <v>0</v>
      </c>
      <c r="W186" s="154">
        <f t="shared" si="99"/>
        <v>0</v>
      </c>
      <c r="X186" s="154">
        <f t="shared" si="99"/>
        <v>0</v>
      </c>
      <c r="Y186" s="154">
        <f t="shared" si="99"/>
        <v>0</v>
      </c>
      <c r="Z186" s="154">
        <f t="shared" si="99"/>
        <v>0</v>
      </c>
      <c r="AA186" s="1"/>
      <c r="AB186" s="3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  <c r="AU186" s="158"/>
      <c r="AV186" s="158"/>
      <c r="AW186" s="158"/>
      <c r="AX186" s="158"/>
      <c r="AY186" s="158"/>
      <c r="AZ186" s="158"/>
      <c r="BA186" s="159"/>
      <c r="BB186" s="159"/>
      <c r="BC186" s="159"/>
      <c r="BD186" s="159"/>
      <c r="BE186" s="159"/>
      <c r="BF186" s="158"/>
      <c r="BG186" s="158"/>
      <c r="BH186" s="158"/>
      <c r="BI186" s="158"/>
      <c r="BJ186" s="158"/>
      <c r="BK186" s="158"/>
      <c r="BL186" s="158"/>
      <c r="BM186" s="158"/>
      <c r="BN186" s="158"/>
      <c r="BO186" s="158"/>
      <c r="BP186" s="158"/>
      <c r="BQ186" s="158"/>
      <c r="BR186" s="158"/>
      <c r="BS186" s="158"/>
      <c r="BT186" s="158"/>
      <c r="BU186" s="158"/>
    </row>
    <row r="187" spans="1:73" x14ac:dyDescent="0.15">
      <c r="A187" s="1"/>
      <c r="B187" s="20"/>
      <c r="C187" s="156">
        <f>Eksist!C187+Input!$D$48</f>
        <v>3</v>
      </c>
      <c r="D187" s="2" t="s">
        <v>99</v>
      </c>
      <c r="E187" s="175">
        <f>VLOOKUP(C187,Eksist!$C$184:$E$214,3)</f>
        <v>615</v>
      </c>
      <c r="F187" s="156">
        <f t="shared" si="95"/>
        <v>264.88768320000008</v>
      </c>
      <c r="G187" s="154">
        <f t="shared" ref="G187" si="100">$E187*G154/1000</f>
        <v>0</v>
      </c>
      <c r="H187" s="154">
        <f t="shared" si="93"/>
        <v>119.47098240000003</v>
      </c>
      <c r="I187" s="154">
        <f t="shared" si="93"/>
        <v>145.41670080000003</v>
      </c>
      <c r="J187" s="154">
        <f t="shared" si="93"/>
        <v>0</v>
      </c>
      <c r="K187" s="154">
        <f t="shared" si="93"/>
        <v>0</v>
      </c>
      <c r="L187" s="154">
        <f t="shared" ref="L187:Z187" si="101">$E187*L154/1000</f>
        <v>0</v>
      </c>
      <c r="M187" s="154">
        <f t="shared" si="101"/>
        <v>0</v>
      </c>
      <c r="N187" s="154">
        <f t="shared" si="101"/>
        <v>0</v>
      </c>
      <c r="O187" s="154">
        <f t="shared" si="101"/>
        <v>0</v>
      </c>
      <c r="P187" s="154">
        <f t="shared" si="101"/>
        <v>0</v>
      </c>
      <c r="Q187" s="154">
        <f t="shared" si="101"/>
        <v>0</v>
      </c>
      <c r="R187" s="154">
        <f t="shared" si="101"/>
        <v>0</v>
      </c>
      <c r="S187" s="154">
        <f t="shared" si="101"/>
        <v>0</v>
      </c>
      <c r="T187" s="154">
        <f t="shared" si="101"/>
        <v>0</v>
      </c>
      <c r="U187" s="154">
        <f t="shared" si="101"/>
        <v>0</v>
      </c>
      <c r="V187" s="154">
        <f t="shared" si="101"/>
        <v>0</v>
      </c>
      <c r="W187" s="154">
        <f t="shared" si="101"/>
        <v>0</v>
      </c>
      <c r="X187" s="154">
        <f t="shared" si="101"/>
        <v>0</v>
      </c>
      <c r="Y187" s="154">
        <f t="shared" si="101"/>
        <v>0</v>
      </c>
      <c r="Z187" s="154">
        <f t="shared" si="101"/>
        <v>0</v>
      </c>
      <c r="AA187" s="1"/>
      <c r="AB187" s="3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  <c r="AU187" s="158"/>
      <c r="AV187" s="158"/>
      <c r="AW187" s="158"/>
      <c r="AX187" s="158"/>
      <c r="AY187" s="158"/>
      <c r="AZ187" s="158"/>
      <c r="BA187" s="159"/>
      <c r="BB187" s="159"/>
      <c r="BC187" s="159"/>
      <c r="BD187" s="159"/>
      <c r="BE187" s="159"/>
      <c r="BF187" s="158"/>
      <c r="BG187" s="158"/>
      <c r="BH187" s="158"/>
      <c r="BI187" s="158"/>
      <c r="BJ187" s="158"/>
      <c r="BK187" s="158"/>
      <c r="BL187" s="158"/>
      <c r="BM187" s="158"/>
      <c r="BN187" s="158"/>
      <c r="BO187" s="158"/>
      <c r="BP187" s="158"/>
      <c r="BQ187" s="158"/>
      <c r="BR187" s="158"/>
      <c r="BS187" s="158"/>
      <c r="BT187" s="158"/>
      <c r="BU187" s="158"/>
    </row>
    <row r="188" spans="1:73" x14ac:dyDescent="0.15">
      <c r="A188" s="1"/>
      <c r="B188" s="20"/>
      <c r="C188" s="156">
        <f>Eksist!C188+Input!$D$48</f>
        <v>4</v>
      </c>
      <c r="D188" s="2" t="s">
        <v>99</v>
      </c>
      <c r="E188" s="175">
        <f>VLOOKUP(C188,Eksist!$C$184:$E$214,3)</f>
        <v>620</v>
      </c>
      <c r="F188" s="156">
        <f t="shared" si="95"/>
        <v>267.04124160000003</v>
      </c>
      <c r="G188" s="154">
        <f t="shared" ref="G188" si="102">$E188*G155/1000</f>
        <v>0</v>
      </c>
      <c r="H188" s="154">
        <f t="shared" si="93"/>
        <v>120.44229120000003</v>
      </c>
      <c r="I188" s="154">
        <f t="shared" si="93"/>
        <v>146.59895040000001</v>
      </c>
      <c r="J188" s="154">
        <f t="shared" si="93"/>
        <v>0</v>
      </c>
      <c r="K188" s="154">
        <f t="shared" si="93"/>
        <v>0</v>
      </c>
      <c r="L188" s="154">
        <f t="shared" ref="L188:Z188" si="103">$E188*L155/1000</f>
        <v>0</v>
      </c>
      <c r="M188" s="154">
        <f t="shared" si="103"/>
        <v>0</v>
      </c>
      <c r="N188" s="154">
        <f t="shared" si="103"/>
        <v>0</v>
      </c>
      <c r="O188" s="154">
        <f t="shared" si="103"/>
        <v>0</v>
      </c>
      <c r="P188" s="154">
        <f t="shared" si="103"/>
        <v>0</v>
      </c>
      <c r="Q188" s="154">
        <f t="shared" si="103"/>
        <v>0</v>
      </c>
      <c r="R188" s="154">
        <f t="shared" si="103"/>
        <v>0</v>
      </c>
      <c r="S188" s="154">
        <f t="shared" si="103"/>
        <v>0</v>
      </c>
      <c r="T188" s="154">
        <f t="shared" si="103"/>
        <v>0</v>
      </c>
      <c r="U188" s="154">
        <f t="shared" si="103"/>
        <v>0</v>
      </c>
      <c r="V188" s="154">
        <f t="shared" si="103"/>
        <v>0</v>
      </c>
      <c r="W188" s="154">
        <f t="shared" si="103"/>
        <v>0</v>
      </c>
      <c r="X188" s="154">
        <f t="shared" si="103"/>
        <v>0</v>
      </c>
      <c r="Y188" s="154">
        <f t="shared" si="103"/>
        <v>0</v>
      </c>
      <c r="Z188" s="154">
        <f t="shared" si="103"/>
        <v>0</v>
      </c>
      <c r="AA188" s="1"/>
      <c r="AB188" s="3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  <c r="AU188" s="158"/>
      <c r="AV188" s="158"/>
      <c r="AW188" s="158"/>
      <c r="AX188" s="158"/>
      <c r="AY188" s="158"/>
      <c r="AZ188" s="158"/>
      <c r="BA188" s="159"/>
      <c r="BB188" s="159"/>
      <c r="BC188" s="159"/>
      <c r="BD188" s="159"/>
      <c r="BE188" s="159"/>
      <c r="BF188" s="158"/>
      <c r="BG188" s="158"/>
      <c r="BH188" s="158"/>
      <c r="BI188" s="158"/>
      <c r="BJ188" s="158"/>
      <c r="BK188" s="158"/>
      <c r="BL188" s="158"/>
      <c r="BM188" s="158"/>
      <c r="BN188" s="158"/>
      <c r="BO188" s="158"/>
      <c r="BP188" s="158"/>
      <c r="BQ188" s="158"/>
      <c r="BR188" s="158"/>
      <c r="BS188" s="158"/>
      <c r="BT188" s="158"/>
      <c r="BU188" s="158"/>
    </row>
    <row r="189" spans="1:73" x14ac:dyDescent="0.15">
      <c r="A189" s="1"/>
      <c r="B189" s="20"/>
      <c r="C189" s="156">
        <f>Eksist!C189+Input!$D$48</f>
        <v>5</v>
      </c>
      <c r="D189" s="2" t="s">
        <v>99</v>
      </c>
      <c r="E189" s="175">
        <f>VLOOKUP(C189,Eksist!$C$184:$E$214,3)</f>
        <v>625</v>
      </c>
      <c r="F189" s="156">
        <f t="shared" si="95"/>
        <v>269.19480000000004</v>
      </c>
      <c r="G189" s="154">
        <f t="shared" ref="G189" si="104">$E189*G156/1000</f>
        <v>0</v>
      </c>
      <c r="H189" s="154">
        <f t="shared" si="93"/>
        <v>121.41360000000002</v>
      </c>
      <c r="I189" s="154">
        <f t="shared" si="93"/>
        <v>147.78120000000001</v>
      </c>
      <c r="J189" s="154">
        <f t="shared" si="93"/>
        <v>0</v>
      </c>
      <c r="K189" s="154">
        <f t="shared" si="93"/>
        <v>0</v>
      </c>
      <c r="L189" s="154">
        <f t="shared" ref="L189:Z189" si="105">$E189*L156/1000</f>
        <v>0</v>
      </c>
      <c r="M189" s="154">
        <f t="shared" si="105"/>
        <v>0</v>
      </c>
      <c r="N189" s="154">
        <f t="shared" si="105"/>
        <v>0</v>
      </c>
      <c r="O189" s="154">
        <f t="shared" si="105"/>
        <v>0</v>
      </c>
      <c r="P189" s="154">
        <f t="shared" si="105"/>
        <v>0</v>
      </c>
      <c r="Q189" s="154">
        <f t="shared" si="105"/>
        <v>0</v>
      </c>
      <c r="R189" s="154">
        <f t="shared" si="105"/>
        <v>0</v>
      </c>
      <c r="S189" s="154">
        <f t="shared" si="105"/>
        <v>0</v>
      </c>
      <c r="T189" s="154">
        <f t="shared" si="105"/>
        <v>0</v>
      </c>
      <c r="U189" s="154">
        <f t="shared" si="105"/>
        <v>0</v>
      </c>
      <c r="V189" s="154">
        <f t="shared" si="105"/>
        <v>0</v>
      </c>
      <c r="W189" s="154">
        <f t="shared" si="105"/>
        <v>0</v>
      </c>
      <c r="X189" s="154">
        <f t="shared" si="105"/>
        <v>0</v>
      </c>
      <c r="Y189" s="154">
        <f t="shared" si="105"/>
        <v>0</v>
      </c>
      <c r="Z189" s="154">
        <f t="shared" si="105"/>
        <v>0</v>
      </c>
      <c r="AA189" s="1"/>
      <c r="AB189" s="3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  <c r="AU189" s="158"/>
      <c r="AV189" s="158"/>
      <c r="AW189" s="158"/>
      <c r="AX189" s="158"/>
      <c r="AY189" s="158"/>
      <c r="AZ189" s="158"/>
      <c r="BA189" s="159"/>
      <c r="BB189" s="159"/>
      <c r="BC189" s="159"/>
      <c r="BD189" s="159"/>
      <c r="BE189" s="159"/>
      <c r="BF189" s="158"/>
      <c r="BG189" s="158"/>
      <c r="BH189" s="158"/>
      <c r="BI189" s="158"/>
      <c r="BJ189" s="158"/>
      <c r="BK189" s="158"/>
      <c r="BL189" s="158"/>
      <c r="BM189" s="158"/>
      <c r="BN189" s="158"/>
      <c r="BO189" s="158"/>
      <c r="BP189" s="158"/>
      <c r="BQ189" s="158"/>
      <c r="BR189" s="158"/>
      <c r="BS189" s="158"/>
      <c r="BT189" s="158"/>
      <c r="BU189" s="158"/>
    </row>
    <row r="190" spans="1:73" x14ac:dyDescent="0.15">
      <c r="A190" s="1"/>
      <c r="B190" s="20"/>
      <c r="C190" s="156">
        <f>Eksist!C190+Input!$D$48</f>
        <v>6</v>
      </c>
      <c r="D190" s="2" t="s">
        <v>99</v>
      </c>
      <c r="E190" s="175">
        <f>VLOOKUP(C190,Eksist!$C$184:$E$214,3)</f>
        <v>630</v>
      </c>
      <c r="F190" s="156">
        <f t="shared" si="95"/>
        <v>271.34835840000005</v>
      </c>
      <c r="G190" s="154">
        <f t="shared" ref="G190" si="106">$E190*G157/1000</f>
        <v>0</v>
      </c>
      <c r="H190" s="154">
        <f t="shared" si="93"/>
        <v>122.38490880000002</v>
      </c>
      <c r="I190" s="154">
        <f t="shared" si="93"/>
        <v>148.96344960000002</v>
      </c>
      <c r="J190" s="154">
        <f t="shared" si="93"/>
        <v>0</v>
      </c>
      <c r="K190" s="154">
        <f t="shared" si="93"/>
        <v>0</v>
      </c>
      <c r="L190" s="154">
        <f t="shared" ref="L190:Z190" si="107">$E190*L157/1000</f>
        <v>0</v>
      </c>
      <c r="M190" s="154">
        <f t="shared" si="107"/>
        <v>0</v>
      </c>
      <c r="N190" s="154">
        <f t="shared" si="107"/>
        <v>0</v>
      </c>
      <c r="O190" s="154">
        <f t="shared" si="107"/>
        <v>0</v>
      </c>
      <c r="P190" s="154">
        <f t="shared" si="107"/>
        <v>0</v>
      </c>
      <c r="Q190" s="154">
        <f t="shared" si="107"/>
        <v>0</v>
      </c>
      <c r="R190" s="154">
        <f t="shared" si="107"/>
        <v>0</v>
      </c>
      <c r="S190" s="154">
        <f t="shared" si="107"/>
        <v>0</v>
      </c>
      <c r="T190" s="154">
        <f t="shared" si="107"/>
        <v>0</v>
      </c>
      <c r="U190" s="154">
        <f t="shared" si="107"/>
        <v>0</v>
      </c>
      <c r="V190" s="154">
        <f t="shared" si="107"/>
        <v>0</v>
      </c>
      <c r="W190" s="154">
        <f t="shared" si="107"/>
        <v>0</v>
      </c>
      <c r="X190" s="154">
        <f t="shared" si="107"/>
        <v>0</v>
      </c>
      <c r="Y190" s="154">
        <f t="shared" si="107"/>
        <v>0</v>
      </c>
      <c r="Z190" s="154">
        <f t="shared" si="107"/>
        <v>0</v>
      </c>
      <c r="AA190" s="1"/>
      <c r="AB190" s="3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  <c r="AU190" s="158"/>
      <c r="AV190" s="158"/>
      <c r="AW190" s="158"/>
      <c r="AX190" s="158"/>
      <c r="AY190" s="158"/>
      <c r="AZ190" s="158"/>
      <c r="BA190" s="159"/>
      <c r="BB190" s="159"/>
      <c r="BC190" s="159"/>
      <c r="BD190" s="159"/>
      <c r="BE190" s="159"/>
      <c r="BF190" s="158"/>
      <c r="BG190" s="158"/>
      <c r="BH190" s="158"/>
      <c r="BI190" s="158"/>
      <c r="BJ190" s="158"/>
      <c r="BK190" s="158"/>
      <c r="BL190" s="158"/>
      <c r="BM190" s="158"/>
      <c r="BN190" s="158"/>
      <c r="BO190" s="158"/>
      <c r="BP190" s="158"/>
      <c r="BQ190" s="158"/>
      <c r="BR190" s="158"/>
      <c r="BS190" s="158"/>
      <c r="BT190" s="158"/>
      <c r="BU190" s="158"/>
    </row>
    <row r="191" spans="1:73" x14ac:dyDescent="0.15">
      <c r="A191" s="1"/>
      <c r="B191" s="20"/>
      <c r="C191" s="156">
        <f>Eksist!C191+Input!$D$48</f>
        <v>7</v>
      </c>
      <c r="D191" s="2" t="s">
        <v>99</v>
      </c>
      <c r="E191" s="175">
        <f>VLOOKUP(C191,Eksist!$C$184:$E$214,3)</f>
        <v>635</v>
      </c>
      <c r="F191" s="156">
        <f t="shared" si="95"/>
        <v>273.5019168</v>
      </c>
      <c r="G191" s="154">
        <f t="shared" ref="G191" si="108">$E191*G158/1000</f>
        <v>0</v>
      </c>
      <c r="H191" s="154">
        <f t="shared" si="93"/>
        <v>123.35621760000002</v>
      </c>
      <c r="I191" s="154">
        <f t="shared" si="93"/>
        <v>150.1456992</v>
      </c>
      <c r="J191" s="154">
        <f t="shared" si="93"/>
        <v>0</v>
      </c>
      <c r="K191" s="154">
        <f t="shared" si="93"/>
        <v>0</v>
      </c>
      <c r="L191" s="154">
        <f t="shared" ref="L191:Z191" si="109">$E191*L158/1000</f>
        <v>0</v>
      </c>
      <c r="M191" s="154">
        <f t="shared" si="109"/>
        <v>0</v>
      </c>
      <c r="N191" s="154">
        <f t="shared" si="109"/>
        <v>0</v>
      </c>
      <c r="O191" s="154">
        <f t="shared" si="109"/>
        <v>0</v>
      </c>
      <c r="P191" s="154">
        <f t="shared" si="109"/>
        <v>0</v>
      </c>
      <c r="Q191" s="154">
        <f t="shared" si="109"/>
        <v>0</v>
      </c>
      <c r="R191" s="154">
        <f t="shared" si="109"/>
        <v>0</v>
      </c>
      <c r="S191" s="154">
        <f t="shared" si="109"/>
        <v>0</v>
      </c>
      <c r="T191" s="154">
        <f t="shared" si="109"/>
        <v>0</v>
      </c>
      <c r="U191" s="154">
        <f t="shared" si="109"/>
        <v>0</v>
      </c>
      <c r="V191" s="154">
        <f t="shared" si="109"/>
        <v>0</v>
      </c>
      <c r="W191" s="154">
        <f t="shared" si="109"/>
        <v>0</v>
      </c>
      <c r="X191" s="154">
        <f t="shared" si="109"/>
        <v>0</v>
      </c>
      <c r="Y191" s="154">
        <f t="shared" si="109"/>
        <v>0</v>
      </c>
      <c r="Z191" s="154">
        <f t="shared" si="109"/>
        <v>0</v>
      </c>
      <c r="AA191" s="1"/>
      <c r="AB191" s="3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  <c r="AU191" s="158"/>
      <c r="AV191" s="158"/>
      <c r="AW191" s="158"/>
      <c r="AX191" s="158"/>
      <c r="AY191" s="158"/>
      <c r="AZ191" s="158"/>
      <c r="BA191" s="159"/>
      <c r="BB191" s="159"/>
      <c r="BC191" s="159"/>
      <c r="BD191" s="159"/>
      <c r="BE191" s="159"/>
      <c r="BF191" s="158"/>
      <c r="BG191" s="158"/>
      <c r="BH191" s="158"/>
      <c r="BI191" s="158"/>
      <c r="BJ191" s="158"/>
      <c r="BK191" s="158"/>
      <c r="BL191" s="158"/>
      <c r="BM191" s="158"/>
      <c r="BN191" s="158"/>
      <c r="BO191" s="158"/>
      <c r="BP191" s="158"/>
      <c r="BQ191" s="158"/>
      <c r="BR191" s="158"/>
      <c r="BS191" s="158"/>
      <c r="BT191" s="158"/>
      <c r="BU191" s="158"/>
    </row>
    <row r="192" spans="1:73" x14ac:dyDescent="0.15">
      <c r="A192" s="1"/>
      <c r="B192" s="20"/>
      <c r="C192" s="156">
        <f>Eksist!C192+Input!$D$48</f>
        <v>8</v>
      </c>
      <c r="D192" s="2" t="s">
        <v>99</v>
      </c>
      <c r="E192" s="175">
        <f>VLOOKUP(C192,Eksist!$C$184:$E$214,3)</f>
        <v>640</v>
      </c>
      <c r="F192" s="156">
        <f t="shared" si="95"/>
        <v>275.65547520000001</v>
      </c>
      <c r="G192" s="154">
        <f t="shared" ref="G192" si="110">$E192*G159/1000</f>
        <v>0</v>
      </c>
      <c r="H192" s="154">
        <f t="shared" si="93"/>
        <v>124.32752640000002</v>
      </c>
      <c r="I192" s="154">
        <f t="shared" si="93"/>
        <v>151.3279488</v>
      </c>
      <c r="J192" s="154">
        <f t="shared" si="93"/>
        <v>0</v>
      </c>
      <c r="K192" s="154">
        <f t="shared" si="93"/>
        <v>0</v>
      </c>
      <c r="L192" s="154">
        <f t="shared" ref="L192:Z192" si="111">$E192*L159/1000</f>
        <v>0</v>
      </c>
      <c r="M192" s="154">
        <f t="shared" si="111"/>
        <v>0</v>
      </c>
      <c r="N192" s="154">
        <f t="shared" si="111"/>
        <v>0</v>
      </c>
      <c r="O192" s="154">
        <f t="shared" si="111"/>
        <v>0</v>
      </c>
      <c r="P192" s="154">
        <f t="shared" si="111"/>
        <v>0</v>
      </c>
      <c r="Q192" s="154">
        <f t="shared" si="111"/>
        <v>0</v>
      </c>
      <c r="R192" s="154">
        <f t="shared" si="111"/>
        <v>0</v>
      </c>
      <c r="S192" s="154">
        <f t="shared" si="111"/>
        <v>0</v>
      </c>
      <c r="T192" s="154">
        <f t="shared" si="111"/>
        <v>0</v>
      </c>
      <c r="U192" s="154">
        <f t="shared" si="111"/>
        <v>0</v>
      </c>
      <c r="V192" s="154">
        <f t="shared" si="111"/>
        <v>0</v>
      </c>
      <c r="W192" s="154">
        <f t="shared" si="111"/>
        <v>0</v>
      </c>
      <c r="X192" s="154">
        <f t="shared" si="111"/>
        <v>0</v>
      </c>
      <c r="Y192" s="154">
        <f t="shared" si="111"/>
        <v>0</v>
      </c>
      <c r="Z192" s="154">
        <f t="shared" si="111"/>
        <v>0</v>
      </c>
      <c r="AA192" s="1"/>
      <c r="AB192" s="3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  <c r="AU192" s="158"/>
      <c r="AV192" s="158"/>
      <c r="AW192" s="158"/>
      <c r="AX192" s="158"/>
      <c r="AY192" s="158"/>
      <c r="AZ192" s="158"/>
      <c r="BA192" s="159"/>
      <c r="BB192" s="159"/>
      <c r="BC192" s="159"/>
      <c r="BD192" s="159"/>
      <c r="BE192" s="159"/>
      <c r="BF192" s="158"/>
      <c r="BG192" s="158"/>
      <c r="BH192" s="158"/>
      <c r="BI192" s="158"/>
      <c r="BJ192" s="158"/>
      <c r="BK192" s="158"/>
      <c r="BL192" s="158"/>
      <c r="BM192" s="158"/>
      <c r="BN192" s="158"/>
      <c r="BO192" s="158"/>
      <c r="BP192" s="158"/>
      <c r="BQ192" s="158"/>
      <c r="BR192" s="158"/>
      <c r="BS192" s="158"/>
      <c r="BT192" s="158"/>
      <c r="BU192" s="158"/>
    </row>
    <row r="193" spans="1:73" x14ac:dyDescent="0.15">
      <c r="A193" s="1"/>
      <c r="B193" s="20"/>
      <c r="C193" s="156">
        <f>Eksist!C193+Input!$D$48</f>
        <v>9</v>
      </c>
      <c r="D193" s="2" t="s">
        <v>99</v>
      </c>
      <c r="E193" s="175">
        <f>VLOOKUP(C193,Eksist!$C$184:$E$214,3)</f>
        <v>645</v>
      </c>
      <c r="F193" s="156">
        <f t="shared" si="95"/>
        <v>277.80903360000008</v>
      </c>
      <c r="G193" s="154">
        <f t="shared" ref="G193" si="112">$E193*G160/1000</f>
        <v>0</v>
      </c>
      <c r="H193" s="154">
        <f t="shared" si="93"/>
        <v>125.29883520000003</v>
      </c>
      <c r="I193" s="154">
        <f t="shared" si="93"/>
        <v>152.51019840000004</v>
      </c>
      <c r="J193" s="154">
        <f t="shared" si="93"/>
        <v>0</v>
      </c>
      <c r="K193" s="154">
        <f t="shared" si="93"/>
        <v>0</v>
      </c>
      <c r="L193" s="154">
        <f t="shared" ref="L193:Z193" si="113">$E193*L160/1000</f>
        <v>0</v>
      </c>
      <c r="M193" s="154">
        <f t="shared" si="113"/>
        <v>0</v>
      </c>
      <c r="N193" s="154">
        <f t="shared" si="113"/>
        <v>0</v>
      </c>
      <c r="O193" s="154">
        <f t="shared" si="113"/>
        <v>0</v>
      </c>
      <c r="P193" s="154">
        <f t="shared" si="113"/>
        <v>0</v>
      </c>
      <c r="Q193" s="154">
        <f t="shared" si="113"/>
        <v>0</v>
      </c>
      <c r="R193" s="154">
        <f t="shared" si="113"/>
        <v>0</v>
      </c>
      <c r="S193" s="154">
        <f t="shared" si="113"/>
        <v>0</v>
      </c>
      <c r="T193" s="154">
        <f t="shared" si="113"/>
        <v>0</v>
      </c>
      <c r="U193" s="154">
        <f t="shared" si="113"/>
        <v>0</v>
      </c>
      <c r="V193" s="154">
        <f t="shared" si="113"/>
        <v>0</v>
      </c>
      <c r="W193" s="154">
        <f t="shared" si="113"/>
        <v>0</v>
      </c>
      <c r="X193" s="154">
        <f t="shared" si="113"/>
        <v>0</v>
      </c>
      <c r="Y193" s="154">
        <f t="shared" si="113"/>
        <v>0</v>
      </c>
      <c r="Z193" s="154">
        <f t="shared" si="113"/>
        <v>0</v>
      </c>
      <c r="AA193" s="1"/>
      <c r="AB193" s="3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  <c r="AU193" s="158"/>
      <c r="AV193" s="158"/>
      <c r="AW193" s="158"/>
      <c r="AX193" s="158"/>
      <c r="AY193" s="158"/>
      <c r="AZ193" s="158"/>
      <c r="BA193" s="159"/>
      <c r="BB193" s="159"/>
      <c r="BC193" s="159"/>
      <c r="BD193" s="159"/>
      <c r="BE193" s="159"/>
      <c r="BF193" s="158"/>
      <c r="BG193" s="158"/>
      <c r="BH193" s="158"/>
      <c r="BI193" s="158"/>
      <c r="BJ193" s="158"/>
      <c r="BK193" s="158"/>
      <c r="BL193" s="158"/>
      <c r="BM193" s="158"/>
      <c r="BN193" s="158"/>
      <c r="BO193" s="158"/>
      <c r="BP193" s="158"/>
      <c r="BQ193" s="158"/>
      <c r="BR193" s="158"/>
      <c r="BS193" s="158"/>
      <c r="BT193" s="158"/>
      <c r="BU193" s="158"/>
    </row>
    <row r="194" spans="1:73" x14ac:dyDescent="0.15">
      <c r="A194" s="1"/>
      <c r="B194" s="20" t="s">
        <v>186</v>
      </c>
      <c r="C194" s="156">
        <f>Eksist!C194+Input!$D$48</f>
        <v>10</v>
      </c>
      <c r="D194" s="2" t="s">
        <v>99</v>
      </c>
      <c r="E194" s="175">
        <f>VLOOKUP(C194,Eksist!$C$184:$E$214,3)</f>
        <v>650</v>
      </c>
      <c r="F194" s="156">
        <f t="shared" si="95"/>
        <v>279.96259200000003</v>
      </c>
      <c r="G194" s="154">
        <f t="shared" ref="G194" si="114">$E194*G161/1000</f>
        <v>0</v>
      </c>
      <c r="H194" s="154">
        <f t="shared" ref="H194:K203" si="115">$E194*H161/1000</f>
        <v>126.27014400000003</v>
      </c>
      <c r="I194" s="154">
        <f t="shared" si="115"/>
        <v>153.69244800000001</v>
      </c>
      <c r="J194" s="154">
        <f t="shared" si="115"/>
        <v>0</v>
      </c>
      <c r="K194" s="154">
        <f t="shared" si="115"/>
        <v>0</v>
      </c>
      <c r="L194" s="154">
        <f t="shared" ref="L194:Z194" si="116">$E194*L161/1000</f>
        <v>0</v>
      </c>
      <c r="M194" s="154">
        <f t="shared" si="116"/>
        <v>0</v>
      </c>
      <c r="N194" s="154">
        <f t="shared" si="116"/>
        <v>0</v>
      </c>
      <c r="O194" s="154">
        <f t="shared" si="116"/>
        <v>0</v>
      </c>
      <c r="P194" s="154">
        <f t="shared" si="116"/>
        <v>0</v>
      </c>
      <c r="Q194" s="154">
        <f t="shared" si="116"/>
        <v>0</v>
      </c>
      <c r="R194" s="154">
        <f t="shared" si="116"/>
        <v>0</v>
      </c>
      <c r="S194" s="154">
        <f t="shared" si="116"/>
        <v>0</v>
      </c>
      <c r="T194" s="154">
        <f t="shared" si="116"/>
        <v>0</v>
      </c>
      <c r="U194" s="154">
        <f t="shared" si="116"/>
        <v>0</v>
      </c>
      <c r="V194" s="154">
        <f t="shared" si="116"/>
        <v>0</v>
      </c>
      <c r="W194" s="154">
        <f t="shared" si="116"/>
        <v>0</v>
      </c>
      <c r="X194" s="154">
        <f t="shared" si="116"/>
        <v>0</v>
      </c>
      <c r="Y194" s="154">
        <f t="shared" si="116"/>
        <v>0</v>
      </c>
      <c r="Z194" s="154">
        <f t="shared" si="116"/>
        <v>0</v>
      </c>
      <c r="AA194" s="1"/>
      <c r="AB194" s="3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  <c r="AU194" s="158"/>
      <c r="AV194" s="158"/>
      <c r="AW194" s="158"/>
      <c r="AX194" s="158"/>
      <c r="AY194" s="158"/>
      <c r="AZ194" s="158"/>
      <c r="BA194" s="159"/>
      <c r="BB194" s="159"/>
      <c r="BC194" s="159"/>
      <c r="BD194" s="159"/>
      <c r="BE194" s="159"/>
      <c r="BF194" s="158"/>
      <c r="BG194" s="158"/>
      <c r="BH194" s="158"/>
      <c r="BI194" s="158"/>
      <c r="BJ194" s="158"/>
      <c r="BK194" s="158"/>
      <c r="BL194" s="158"/>
      <c r="BM194" s="158"/>
      <c r="BN194" s="158"/>
      <c r="BO194" s="158"/>
      <c r="BP194" s="158"/>
      <c r="BQ194" s="158"/>
      <c r="BR194" s="158"/>
      <c r="BS194" s="158"/>
      <c r="BT194" s="158"/>
      <c r="BU194" s="158"/>
    </row>
    <row r="195" spans="1:73" x14ac:dyDescent="0.15">
      <c r="A195" s="1"/>
      <c r="B195" s="20"/>
      <c r="C195" s="156">
        <f>Eksist!C195+Input!$D$48</f>
        <v>11</v>
      </c>
      <c r="D195" s="2" t="s">
        <v>99</v>
      </c>
      <c r="E195" s="175">
        <f>VLOOKUP(C195,Eksist!$C$184:$E$214,3)</f>
        <v>650</v>
      </c>
      <c r="F195" s="156">
        <f t="shared" si="95"/>
        <v>279.96259200000003</v>
      </c>
      <c r="G195" s="154">
        <f t="shared" ref="G195" si="117">$E195*G162/1000</f>
        <v>0</v>
      </c>
      <c r="H195" s="154">
        <f t="shared" si="115"/>
        <v>126.27014400000003</v>
      </c>
      <c r="I195" s="154">
        <f t="shared" si="115"/>
        <v>153.69244800000001</v>
      </c>
      <c r="J195" s="154">
        <f t="shared" si="115"/>
        <v>0</v>
      </c>
      <c r="K195" s="154">
        <f t="shared" si="115"/>
        <v>0</v>
      </c>
      <c r="L195" s="154">
        <f t="shared" ref="L195:Z195" si="118">$E195*L162/1000</f>
        <v>0</v>
      </c>
      <c r="M195" s="154">
        <f t="shared" si="118"/>
        <v>0</v>
      </c>
      <c r="N195" s="154">
        <f t="shared" si="118"/>
        <v>0</v>
      </c>
      <c r="O195" s="154">
        <f t="shared" si="118"/>
        <v>0</v>
      </c>
      <c r="P195" s="154">
        <f t="shared" si="118"/>
        <v>0</v>
      </c>
      <c r="Q195" s="154">
        <f t="shared" si="118"/>
        <v>0</v>
      </c>
      <c r="R195" s="154">
        <f t="shared" si="118"/>
        <v>0</v>
      </c>
      <c r="S195" s="154">
        <f t="shared" si="118"/>
        <v>0</v>
      </c>
      <c r="T195" s="154">
        <f t="shared" si="118"/>
        <v>0</v>
      </c>
      <c r="U195" s="154">
        <f t="shared" si="118"/>
        <v>0</v>
      </c>
      <c r="V195" s="154">
        <f t="shared" si="118"/>
        <v>0</v>
      </c>
      <c r="W195" s="154">
        <f t="shared" si="118"/>
        <v>0</v>
      </c>
      <c r="X195" s="154">
        <f t="shared" si="118"/>
        <v>0</v>
      </c>
      <c r="Y195" s="154">
        <f t="shared" si="118"/>
        <v>0</v>
      </c>
      <c r="Z195" s="154">
        <f t="shared" si="118"/>
        <v>0</v>
      </c>
      <c r="AA195" s="1"/>
      <c r="AB195" s="3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  <c r="AU195" s="158"/>
      <c r="AV195" s="158"/>
      <c r="AW195" s="158"/>
      <c r="AX195" s="158"/>
      <c r="AY195" s="158"/>
      <c r="AZ195" s="158"/>
      <c r="BA195" s="159"/>
      <c r="BB195" s="159"/>
      <c r="BC195" s="159"/>
      <c r="BD195" s="159"/>
      <c r="BE195" s="159"/>
      <c r="BF195" s="158"/>
      <c r="BG195" s="158"/>
      <c r="BH195" s="158"/>
      <c r="BI195" s="158"/>
      <c r="BJ195" s="158"/>
      <c r="BK195" s="158"/>
      <c r="BL195" s="158"/>
      <c r="BM195" s="158"/>
      <c r="BN195" s="158"/>
      <c r="BO195" s="158"/>
      <c r="BP195" s="158"/>
      <c r="BQ195" s="158"/>
      <c r="BR195" s="158"/>
      <c r="BS195" s="158"/>
      <c r="BT195" s="158"/>
      <c r="BU195" s="158"/>
    </row>
    <row r="196" spans="1:73" x14ac:dyDescent="0.15">
      <c r="A196" s="1"/>
      <c r="B196" s="20"/>
      <c r="C196" s="156">
        <f>Eksist!C196+Input!$D$48</f>
        <v>12</v>
      </c>
      <c r="D196" s="2" t="s">
        <v>99</v>
      </c>
      <c r="E196" s="175">
        <f>VLOOKUP(C196,Eksist!$C$184:$E$214,3)</f>
        <v>650</v>
      </c>
      <c r="F196" s="156">
        <f t="shared" si="95"/>
        <v>279.96259200000003</v>
      </c>
      <c r="G196" s="154">
        <f t="shared" ref="G196" si="119">$E196*G163/1000</f>
        <v>0</v>
      </c>
      <c r="H196" s="154">
        <f t="shared" si="115"/>
        <v>126.27014400000003</v>
      </c>
      <c r="I196" s="154">
        <f t="shared" si="115"/>
        <v>153.69244800000001</v>
      </c>
      <c r="J196" s="154">
        <f t="shared" si="115"/>
        <v>0</v>
      </c>
      <c r="K196" s="154">
        <f t="shared" si="115"/>
        <v>0</v>
      </c>
      <c r="L196" s="154">
        <f t="shared" ref="L196:Z196" si="120">$E196*L163/1000</f>
        <v>0</v>
      </c>
      <c r="M196" s="154">
        <f t="shared" si="120"/>
        <v>0</v>
      </c>
      <c r="N196" s="154">
        <f t="shared" si="120"/>
        <v>0</v>
      </c>
      <c r="O196" s="154">
        <f t="shared" si="120"/>
        <v>0</v>
      </c>
      <c r="P196" s="154">
        <f t="shared" si="120"/>
        <v>0</v>
      </c>
      <c r="Q196" s="154">
        <f t="shared" si="120"/>
        <v>0</v>
      </c>
      <c r="R196" s="154">
        <f t="shared" si="120"/>
        <v>0</v>
      </c>
      <c r="S196" s="154">
        <f t="shared" si="120"/>
        <v>0</v>
      </c>
      <c r="T196" s="154">
        <f t="shared" si="120"/>
        <v>0</v>
      </c>
      <c r="U196" s="154">
        <f t="shared" si="120"/>
        <v>0</v>
      </c>
      <c r="V196" s="154">
        <f t="shared" si="120"/>
        <v>0</v>
      </c>
      <c r="W196" s="154">
        <f t="shared" si="120"/>
        <v>0</v>
      </c>
      <c r="X196" s="154">
        <f t="shared" si="120"/>
        <v>0</v>
      </c>
      <c r="Y196" s="154">
        <f t="shared" si="120"/>
        <v>0</v>
      </c>
      <c r="Z196" s="154">
        <f t="shared" si="120"/>
        <v>0</v>
      </c>
      <c r="AA196" s="1"/>
      <c r="AB196" s="3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  <c r="AU196" s="158"/>
      <c r="AV196" s="158"/>
      <c r="AW196" s="158"/>
      <c r="AX196" s="158"/>
      <c r="AY196" s="158"/>
      <c r="AZ196" s="158"/>
      <c r="BA196" s="159"/>
      <c r="BB196" s="159"/>
      <c r="BC196" s="159"/>
      <c r="BD196" s="159"/>
      <c r="BE196" s="159"/>
      <c r="BF196" s="158"/>
      <c r="BG196" s="158"/>
      <c r="BH196" s="158"/>
      <c r="BI196" s="158"/>
      <c r="BJ196" s="158"/>
      <c r="BK196" s="158"/>
      <c r="BL196" s="158"/>
      <c r="BM196" s="158"/>
      <c r="BN196" s="158"/>
      <c r="BO196" s="158"/>
      <c r="BP196" s="158"/>
      <c r="BQ196" s="158"/>
      <c r="BR196" s="158"/>
      <c r="BS196" s="158"/>
      <c r="BT196" s="158"/>
      <c r="BU196" s="158"/>
    </row>
    <row r="197" spans="1:73" x14ac:dyDescent="0.15">
      <c r="A197" s="1"/>
      <c r="B197" s="20"/>
      <c r="C197" s="156">
        <f>Eksist!C197+Input!$D$48</f>
        <v>13</v>
      </c>
      <c r="D197" s="2" t="s">
        <v>99</v>
      </c>
      <c r="E197" s="175">
        <f>VLOOKUP(C197,Eksist!$C$184:$E$214,3)</f>
        <v>650</v>
      </c>
      <c r="F197" s="156">
        <f t="shared" si="95"/>
        <v>279.96259200000003</v>
      </c>
      <c r="G197" s="154">
        <f t="shared" ref="G197" si="121">$E197*G164/1000</f>
        <v>0</v>
      </c>
      <c r="H197" s="154">
        <f t="shared" si="115"/>
        <v>126.27014400000003</v>
      </c>
      <c r="I197" s="154">
        <f t="shared" si="115"/>
        <v>153.69244800000001</v>
      </c>
      <c r="J197" s="154">
        <f t="shared" si="115"/>
        <v>0</v>
      </c>
      <c r="K197" s="154">
        <f t="shared" si="115"/>
        <v>0</v>
      </c>
      <c r="L197" s="154">
        <f t="shared" ref="L197:Z197" si="122">$E197*L164/1000</f>
        <v>0</v>
      </c>
      <c r="M197" s="154">
        <f t="shared" si="122"/>
        <v>0</v>
      </c>
      <c r="N197" s="154">
        <f t="shared" si="122"/>
        <v>0</v>
      </c>
      <c r="O197" s="154">
        <f t="shared" si="122"/>
        <v>0</v>
      </c>
      <c r="P197" s="154">
        <f t="shared" si="122"/>
        <v>0</v>
      </c>
      <c r="Q197" s="154">
        <f t="shared" si="122"/>
        <v>0</v>
      </c>
      <c r="R197" s="154">
        <f t="shared" si="122"/>
        <v>0</v>
      </c>
      <c r="S197" s="154">
        <f t="shared" si="122"/>
        <v>0</v>
      </c>
      <c r="T197" s="154">
        <f t="shared" si="122"/>
        <v>0</v>
      </c>
      <c r="U197" s="154">
        <f t="shared" si="122"/>
        <v>0</v>
      </c>
      <c r="V197" s="154">
        <f t="shared" si="122"/>
        <v>0</v>
      </c>
      <c r="W197" s="154">
        <f t="shared" si="122"/>
        <v>0</v>
      </c>
      <c r="X197" s="154">
        <f t="shared" si="122"/>
        <v>0</v>
      </c>
      <c r="Y197" s="154">
        <f t="shared" si="122"/>
        <v>0</v>
      </c>
      <c r="Z197" s="154">
        <f t="shared" si="122"/>
        <v>0</v>
      </c>
      <c r="AA197" s="1"/>
      <c r="AB197" s="3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  <c r="AU197" s="158"/>
      <c r="AV197" s="158"/>
      <c r="AW197" s="158"/>
      <c r="AX197" s="158"/>
      <c r="AY197" s="158"/>
      <c r="AZ197" s="158"/>
      <c r="BA197" s="159"/>
      <c r="BB197" s="159"/>
      <c r="BC197" s="159"/>
      <c r="BD197" s="159"/>
      <c r="BE197" s="159"/>
      <c r="BF197" s="158"/>
      <c r="BG197" s="158"/>
      <c r="BH197" s="158"/>
      <c r="BI197" s="158"/>
      <c r="BJ197" s="158"/>
      <c r="BK197" s="158"/>
      <c r="BL197" s="158"/>
      <c r="BM197" s="158"/>
      <c r="BN197" s="158"/>
      <c r="BO197" s="158"/>
      <c r="BP197" s="158"/>
      <c r="BQ197" s="158"/>
      <c r="BR197" s="158"/>
      <c r="BS197" s="158"/>
      <c r="BT197" s="158"/>
      <c r="BU197" s="158"/>
    </row>
    <row r="198" spans="1:73" x14ac:dyDescent="0.15">
      <c r="A198" s="1"/>
      <c r="B198" s="20"/>
      <c r="C198" s="156">
        <f>Eksist!C198+Input!$D$48</f>
        <v>14</v>
      </c>
      <c r="D198" s="2" t="s">
        <v>99</v>
      </c>
      <c r="E198" s="175">
        <f>VLOOKUP(C198,Eksist!$C$184:$E$214,3)</f>
        <v>650</v>
      </c>
      <c r="F198" s="156">
        <f t="shared" si="95"/>
        <v>279.96259200000003</v>
      </c>
      <c r="G198" s="154">
        <f t="shared" ref="G198" si="123">$E198*G165/1000</f>
        <v>0</v>
      </c>
      <c r="H198" s="154">
        <f t="shared" si="115"/>
        <v>126.27014400000003</v>
      </c>
      <c r="I198" s="154">
        <f t="shared" si="115"/>
        <v>153.69244800000001</v>
      </c>
      <c r="J198" s="154">
        <f t="shared" si="115"/>
        <v>0</v>
      </c>
      <c r="K198" s="154">
        <f t="shared" si="115"/>
        <v>0</v>
      </c>
      <c r="L198" s="154">
        <f t="shared" ref="L198:Z198" si="124">$E198*L165/1000</f>
        <v>0</v>
      </c>
      <c r="M198" s="154">
        <f t="shared" si="124"/>
        <v>0</v>
      </c>
      <c r="N198" s="154">
        <f t="shared" si="124"/>
        <v>0</v>
      </c>
      <c r="O198" s="154">
        <f t="shared" si="124"/>
        <v>0</v>
      </c>
      <c r="P198" s="154">
        <f t="shared" si="124"/>
        <v>0</v>
      </c>
      <c r="Q198" s="154">
        <f t="shared" si="124"/>
        <v>0</v>
      </c>
      <c r="R198" s="154">
        <f t="shared" si="124"/>
        <v>0</v>
      </c>
      <c r="S198" s="154">
        <f t="shared" si="124"/>
        <v>0</v>
      </c>
      <c r="T198" s="154">
        <f t="shared" si="124"/>
        <v>0</v>
      </c>
      <c r="U198" s="154">
        <f t="shared" si="124"/>
        <v>0</v>
      </c>
      <c r="V198" s="154">
        <f t="shared" si="124"/>
        <v>0</v>
      </c>
      <c r="W198" s="154">
        <f t="shared" si="124"/>
        <v>0</v>
      </c>
      <c r="X198" s="154">
        <f t="shared" si="124"/>
        <v>0</v>
      </c>
      <c r="Y198" s="154">
        <f t="shared" si="124"/>
        <v>0</v>
      </c>
      <c r="Z198" s="154">
        <f t="shared" si="124"/>
        <v>0</v>
      </c>
      <c r="AA198" s="1"/>
      <c r="AB198" s="3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  <c r="AU198" s="158"/>
      <c r="AV198" s="158"/>
      <c r="AW198" s="158"/>
      <c r="AX198" s="158"/>
      <c r="AY198" s="158"/>
      <c r="AZ198" s="158"/>
      <c r="BA198" s="159"/>
      <c r="BB198" s="159"/>
      <c r="BC198" s="159"/>
      <c r="BD198" s="159"/>
      <c r="BE198" s="159"/>
      <c r="BF198" s="158"/>
      <c r="BG198" s="158"/>
      <c r="BH198" s="158"/>
      <c r="BI198" s="158"/>
      <c r="BJ198" s="158"/>
      <c r="BK198" s="158"/>
      <c r="BL198" s="158"/>
      <c r="BM198" s="158"/>
      <c r="BN198" s="158"/>
      <c r="BO198" s="158"/>
      <c r="BP198" s="158"/>
      <c r="BQ198" s="158"/>
      <c r="BR198" s="158"/>
      <c r="BS198" s="158"/>
      <c r="BT198" s="158"/>
      <c r="BU198" s="158"/>
    </row>
    <row r="199" spans="1:73" x14ac:dyDescent="0.15">
      <c r="A199" s="1"/>
      <c r="B199" s="20"/>
      <c r="C199" s="156">
        <f>Eksist!C199+Input!$D$48</f>
        <v>15</v>
      </c>
      <c r="D199" s="2" t="s">
        <v>99</v>
      </c>
      <c r="E199" s="175">
        <f>VLOOKUP(C199,Eksist!$C$184:$E$214,3)</f>
        <v>650</v>
      </c>
      <c r="F199" s="156">
        <f t="shared" si="95"/>
        <v>279.96259200000003</v>
      </c>
      <c r="G199" s="154">
        <f t="shared" ref="G199" si="125">$E199*G166/1000</f>
        <v>0</v>
      </c>
      <c r="H199" s="154">
        <f t="shared" si="115"/>
        <v>126.27014400000003</v>
      </c>
      <c r="I199" s="154">
        <f t="shared" si="115"/>
        <v>153.69244800000001</v>
      </c>
      <c r="J199" s="154">
        <f t="shared" si="115"/>
        <v>0</v>
      </c>
      <c r="K199" s="154">
        <f t="shared" si="115"/>
        <v>0</v>
      </c>
      <c r="L199" s="154">
        <f t="shared" ref="L199:Z199" si="126">$E199*L166/1000</f>
        <v>0</v>
      </c>
      <c r="M199" s="154">
        <f t="shared" si="126"/>
        <v>0</v>
      </c>
      <c r="N199" s="154">
        <f t="shared" si="126"/>
        <v>0</v>
      </c>
      <c r="O199" s="154">
        <f t="shared" si="126"/>
        <v>0</v>
      </c>
      <c r="P199" s="154">
        <f t="shared" si="126"/>
        <v>0</v>
      </c>
      <c r="Q199" s="154">
        <f t="shared" si="126"/>
        <v>0</v>
      </c>
      <c r="R199" s="154">
        <f t="shared" si="126"/>
        <v>0</v>
      </c>
      <c r="S199" s="154">
        <f t="shared" si="126"/>
        <v>0</v>
      </c>
      <c r="T199" s="154">
        <f t="shared" si="126"/>
        <v>0</v>
      </c>
      <c r="U199" s="154">
        <f t="shared" si="126"/>
        <v>0</v>
      </c>
      <c r="V199" s="154">
        <f t="shared" si="126"/>
        <v>0</v>
      </c>
      <c r="W199" s="154">
        <f t="shared" si="126"/>
        <v>0</v>
      </c>
      <c r="X199" s="154">
        <f t="shared" si="126"/>
        <v>0</v>
      </c>
      <c r="Y199" s="154">
        <f t="shared" si="126"/>
        <v>0</v>
      </c>
      <c r="Z199" s="154">
        <f t="shared" si="126"/>
        <v>0</v>
      </c>
      <c r="AA199" s="1"/>
      <c r="AB199" s="3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  <c r="AU199" s="158"/>
      <c r="AV199" s="158"/>
      <c r="AW199" s="158"/>
      <c r="AX199" s="158"/>
      <c r="AY199" s="158"/>
      <c r="AZ199" s="158"/>
      <c r="BA199" s="159"/>
      <c r="BB199" s="159"/>
      <c r="BC199" s="159"/>
      <c r="BD199" s="159"/>
      <c r="BE199" s="159"/>
      <c r="BF199" s="158"/>
      <c r="BG199" s="158"/>
      <c r="BH199" s="158"/>
      <c r="BI199" s="158"/>
      <c r="BJ199" s="158"/>
      <c r="BK199" s="158"/>
      <c r="BL199" s="158"/>
      <c r="BM199" s="158"/>
      <c r="BN199" s="158"/>
      <c r="BO199" s="158"/>
      <c r="BP199" s="158"/>
      <c r="BQ199" s="158"/>
      <c r="BR199" s="158"/>
      <c r="BS199" s="158"/>
      <c r="BT199" s="158"/>
      <c r="BU199" s="158"/>
    </row>
    <row r="200" spans="1:73" x14ac:dyDescent="0.15">
      <c r="A200" s="1"/>
      <c r="B200" s="20"/>
      <c r="C200" s="156">
        <f>Eksist!C200+Input!$D$48</f>
        <v>16</v>
      </c>
      <c r="D200" s="2" t="s">
        <v>99</v>
      </c>
      <c r="E200" s="175">
        <f>VLOOKUP(C200,Eksist!$C$184:$E$214,3)</f>
        <v>650</v>
      </c>
      <c r="F200" s="156">
        <f t="shared" si="95"/>
        <v>279.96259200000003</v>
      </c>
      <c r="G200" s="154">
        <f t="shared" ref="G200" si="127">$E200*G167/1000</f>
        <v>0</v>
      </c>
      <c r="H200" s="154">
        <f t="shared" si="115"/>
        <v>126.27014400000003</v>
      </c>
      <c r="I200" s="154">
        <f t="shared" si="115"/>
        <v>153.69244800000001</v>
      </c>
      <c r="J200" s="154">
        <f t="shared" si="115"/>
        <v>0</v>
      </c>
      <c r="K200" s="154">
        <f t="shared" si="115"/>
        <v>0</v>
      </c>
      <c r="L200" s="154">
        <f t="shared" ref="L200:Z200" si="128">$E200*L167/1000</f>
        <v>0</v>
      </c>
      <c r="M200" s="154">
        <f t="shared" si="128"/>
        <v>0</v>
      </c>
      <c r="N200" s="154">
        <f t="shared" si="128"/>
        <v>0</v>
      </c>
      <c r="O200" s="154">
        <f t="shared" si="128"/>
        <v>0</v>
      </c>
      <c r="P200" s="154">
        <f t="shared" si="128"/>
        <v>0</v>
      </c>
      <c r="Q200" s="154">
        <f t="shared" si="128"/>
        <v>0</v>
      </c>
      <c r="R200" s="154">
        <f t="shared" si="128"/>
        <v>0</v>
      </c>
      <c r="S200" s="154">
        <f t="shared" si="128"/>
        <v>0</v>
      </c>
      <c r="T200" s="154">
        <f t="shared" si="128"/>
        <v>0</v>
      </c>
      <c r="U200" s="154">
        <f t="shared" si="128"/>
        <v>0</v>
      </c>
      <c r="V200" s="154">
        <f t="shared" si="128"/>
        <v>0</v>
      </c>
      <c r="W200" s="154">
        <f t="shared" si="128"/>
        <v>0</v>
      </c>
      <c r="X200" s="154">
        <f t="shared" si="128"/>
        <v>0</v>
      </c>
      <c r="Y200" s="154">
        <f t="shared" si="128"/>
        <v>0</v>
      </c>
      <c r="Z200" s="154">
        <f t="shared" si="128"/>
        <v>0</v>
      </c>
      <c r="AA200" s="1"/>
      <c r="AB200" s="3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  <c r="AU200" s="158"/>
      <c r="AV200" s="158"/>
      <c r="AW200" s="158"/>
      <c r="AX200" s="158"/>
      <c r="AY200" s="158"/>
      <c r="AZ200" s="158"/>
      <c r="BA200" s="159"/>
      <c r="BB200" s="159"/>
      <c r="BC200" s="159"/>
      <c r="BD200" s="159"/>
      <c r="BE200" s="159"/>
      <c r="BF200" s="158"/>
      <c r="BG200" s="158"/>
      <c r="BH200" s="158"/>
      <c r="BI200" s="158"/>
      <c r="BJ200" s="158"/>
      <c r="BK200" s="158"/>
      <c r="BL200" s="158"/>
      <c r="BM200" s="158"/>
      <c r="BN200" s="158"/>
      <c r="BO200" s="158"/>
      <c r="BP200" s="158"/>
      <c r="BQ200" s="158"/>
      <c r="BR200" s="158"/>
      <c r="BS200" s="158"/>
      <c r="BT200" s="158"/>
      <c r="BU200" s="158"/>
    </row>
    <row r="201" spans="1:73" x14ac:dyDescent="0.15">
      <c r="A201" s="1"/>
      <c r="B201" s="20"/>
      <c r="C201" s="156">
        <f>Eksist!C201+Input!$D$48</f>
        <v>17</v>
      </c>
      <c r="D201" s="2" t="s">
        <v>99</v>
      </c>
      <c r="E201" s="175">
        <f>VLOOKUP(C201,Eksist!$C$184:$E$214,3)</f>
        <v>650</v>
      </c>
      <c r="F201" s="156">
        <f t="shared" si="95"/>
        <v>279.96259200000003</v>
      </c>
      <c r="G201" s="154">
        <f t="shared" ref="G201" si="129">$E201*G168/1000</f>
        <v>0</v>
      </c>
      <c r="H201" s="154">
        <f t="shared" si="115"/>
        <v>126.27014400000003</v>
      </c>
      <c r="I201" s="154">
        <f t="shared" si="115"/>
        <v>153.69244800000001</v>
      </c>
      <c r="J201" s="154">
        <f t="shared" si="115"/>
        <v>0</v>
      </c>
      <c r="K201" s="154">
        <f t="shared" si="115"/>
        <v>0</v>
      </c>
      <c r="L201" s="154">
        <f t="shared" ref="L201:Z201" si="130">$E201*L168/1000</f>
        <v>0</v>
      </c>
      <c r="M201" s="154">
        <f t="shared" si="130"/>
        <v>0</v>
      </c>
      <c r="N201" s="154">
        <f t="shared" si="130"/>
        <v>0</v>
      </c>
      <c r="O201" s="154">
        <f t="shared" si="130"/>
        <v>0</v>
      </c>
      <c r="P201" s="154">
        <f t="shared" si="130"/>
        <v>0</v>
      </c>
      <c r="Q201" s="154">
        <f t="shared" si="130"/>
        <v>0</v>
      </c>
      <c r="R201" s="154">
        <f t="shared" si="130"/>
        <v>0</v>
      </c>
      <c r="S201" s="154">
        <f t="shared" si="130"/>
        <v>0</v>
      </c>
      <c r="T201" s="154">
        <f t="shared" si="130"/>
        <v>0</v>
      </c>
      <c r="U201" s="154">
        <f t="shared" si="130"/>
        <v>0</v>
      </c>
      <c r="V201" s="154">
        <f t="shared" si="130"/>
        <v>0</v>
      </c>
      <c r="W201" s="154">
        <f t="shared" si="130"/>
        <v>0</v>
      </c>
      <c r="X201" s="154">
        <f t="shared" si="130"/>
        <v>0</v>
      </c>
      <c r="Y201" s="154">
        <f t="shared" si="130"/>
        <v>0</v>
      </c>
      <c r="Z201" s="154">
        <f t="shared" si="130"/>
        <v>0</v>
      </c>
      <c r="AA201" s="1"/>
      <c r="AB201" s="3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  <c r="AU201" s="158"/>
      <c r="AV201" s="158"/>
      <c r="AW201" s="158"/>
      <c r="AX201" s="158"/>
      <c r="AY201" s="158"/>
      <c r="AZ201" s="158"/>
      <c r="BA201" s="159"/>
      <c r="BB201" s="159"/>
      <c r="BC201" s="159"/>
      <c r="BD201" s="159"/>
      <c r="BE201" s="159"/>
      <c r="BF201" s="158"/>
      <c r="BG201" s="158"/>
      <c r="BH201" s="158"/>
      <c r="BI201" s="158"/>
      <c r="BJ201" s="158"/>
      <c r="BK201" s="158"/>
      <c r="BL201" s="158"/>
      <c r="BM201" s="158"/>
      <c r="BN201" s="158"/>
      <c r="BO201" s="158"/>
      <c r="BP201" s="158"/>
      <c r="BQ201" s="158"/>
      <c r="BR201" s="158"/>
      <c r="BS201" s="158"/>
      <c r="BT201" s="158"/>
      <c r="BU201" s="158"/>
    </row>
    <row r="202" spans="1:73" x14ac:dyDescent="0.15">
      <c r="A202" s="1"/>
      <c r="B202" s="20"/>
      <c r="C202" s="156">
        <f>Eksist!C202+Input!$D$48</f>
        <v>18</v>
      </c>
      <c r="D202" s="2" t="s">
        <v>99</v>
      </c>
      <c r="E202" s="175">
        <f>VLOOKUP(C202,Eksist!$C$184:$E$214,3)</f>
        <v>650</v>
      </c>
      <c r="F202" s="156">
        <f>SUM(G202:Z202)</f>
        <v>279.96259200000003</v>
      </c>
      <c r="G202" s="154">
        <f t="shared" ref="G202" si="131">$E202*G169/1000</f>
        <v>0</v>
      </c>
      <c r="H202" s="154">
        <f t="shared" si="115"/>
        <v>126.27014400000003</v>
      </c>
      <c r="I202" s="154">
        <f t="shared" si="115"/>
        <v>153.69244800000001</v>
      </c>
      <c r="J202" s="154">
        <f t="shared" si="115"/>
        <v>0</v>
      </c>
      <c r="K202" s="154">
        <f t="shared" si="115"/>
        <v>0</v>
      </c>
      <c r="L202" s="154">
        <f t="shared" ref="L202:Z202" si="132">$E202*L169/1000</f>
        <v>0</v>
      </c>
      <c r="M202" s="154">
        <f t="shared" si="132"/>
        <v>0</v>
      </c>
      <c r="N202" s="154">
        <f t="shared" si="132"/>
        <v>0</v>
      </c>
      <c r="O202" s="154">
        <f t="shared" si="132"/>
        <v>0</v>
      </c>
      <c r="P202" s="154">
        <f t="shared" si="132"/>
        <v>0</v>
      </c>
      <c r="Q202" s="154">
        <f t="shared" si="132"/>
        <v>0</v>
      </c>
      <c r="R202" s="154">
        <f t="shared" si="132"/>
        <v>0</v>
      </c>
      <c r="S202" s="154">
        <f t="shared" si="132"/>
        <v>0</v>
      </c>
      <c r="T202" s="154">
        <f t="shared" si="132"/>
        <v>0</v>
      </c>
      <c r="U202" s="154">
        <f t="shared" si="132"/>
        <v>0</v>
      </c>
      <c r="V202" s="154">
        <f t="shared" si="132"/>
        <v>0</v>
      </c>
      <c r="W202" s="154">
        <f t="shared" si="132"/>
        <v>0</v>
      </c>
      <c r="X202" s="154">
        <f t="shared" si="132"/>
        <v>0</v>
      </c>
      <c r="Y202" s="154">
        <f t="shared" si="132"/>
        <v>0</v>
      </c>
      <c r="Z202" s="154">
        <f t="shared" si="132"/>
        <v>0</v>
      </c>
      <c r="AA202" s="1"/>
      <c r="AB202" s="3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  <c r="AU202" s="158"/>
      <c r="AV202" s="158"/>
      <c r="AW202" s="158"/>
      <c r="AX202" s="158"/>
      <c r="AY202" s="158"/>
      <c r="AZ202" s="158"/>
      <c r="BA202" s="159"/>
      <c r="BB202" s="159"/>
      <c r="BC202" s="159"/>
      <c r="BD202" s="159"/>
      <c r="BE202" s="159"/>
      <c r="BF202" s="158"/>
      <c r="BG202" s="158"/>
      <c r="BH202" s="158"/>
      <c r="BI202" s="158"/>
      <c r="BJ202" s="158"/>
      <c r="BK202" s="158"/>
      <c r="BL202" s="158"/>
      <c r="BM202" s="158"/>
      <c r="BN202" s="158"/>
      <c r="BO202" s="158"/>
      <c r="BP202" s="158"/>
      <c r="BQ202" s="158"/>
      <c r="BR202" s="158"/>
      <c r="BS202" s="158"/>
      <c r="BT202" s="158"/>
      <c r="BU202" s="158"/>
    </row>
    <row r="203" spans="1:73" x14ac:dyDescent="0.15">
      <c r="A203" s="1"/>
      <c r="B203" s="20"/>
      <c r="C203" s="156">
        <f>Eksist!C203+Input!$D$48</f>
        <v>19</v>
      </c>
      <c r="D203" s="2" t="s">
        <v>99</v>
      </c>
      <c r="E203" s="175">
        <f>VLOOKUP(C203,Eksist!$C$184:$E$214,3)</f>
        <v>650</v>
      </c>
      <c r="F203" s="156">
        <f t="shared" si="95"/>
        <v>279.96259200000003</v>
      </c>
      <c r="G203" s="154">
        <f t="shared" ref="G203" si="133">$E203*G170/1000</f>
        <v>0</v>
      </c>
      <c r="H203" s="154">
        <f t="shared" si="115"/>
        <v>126.27014400000003</v>
      </c>
      <c r="I203" s="154">
        <f t="shared" si="115"/>
        <v>153.69244800000001</v>
      </c>
      <c r="J203" s="154">
        <f t="shared" si="115"/>
        <v>0</v>
      </c>
      <c r="K203" s="154">
        <f t="shared" si="115"/>
        <v>0</v>
      </c>
      <c r="L203" s="154">
        <f t="shared" ref="L203:Z203" si="134">$E203*L170/1000</f>
        <v>0</v>
      </c>
      <c r="M203" s="154">
        <f t="shared" si="134"/>
        <v>0</v>
      </c>
      <c r="N203" s="154">
        <f t="shared" si="134"/>
        <v>0</v>
      </c>
      <c r="O203" s="154">
        <f t="shared" si="134"/>
        <v>0</v>
      </c>
      <c r="P203" s="154">
        <f t="shared" si="134"/>
        <v>0</v>
      </c>
      <c r="Q203" s="154">
        <f t="shared" si="134"/>
        <v>0</v>
      </c>
      <c r="R203" s="154">
        <f t="shared" si="134"/>
        <v>0</v>
      </c>
      <c r="S203" s="154">
        <f t="shared" si="134"/>
        <v>0</v>
      </c>
      <c r="T203" s="154">
        <f t="shared" si="134"/>
        <v>0</v>
      </c>
      <c r="U203" s="154">
        <f t="shared" si="134"/>
        <v>0</v>
      </c>
      <c r="V203" s="154">
        <f t="shared" si="134"/>
        <v>0</v>
      </c>
      <c r="W203" s="154">
        <f t="shared" si="134"/>
        <v>0</v>
      </c>
      <c r="X203" s="154">
        <f t="shared" si="134"/>
        <v>0</v>
      </c>
      <c r="Y203" s="154">
        <f t="shared" si="134"/>
        <v>0</v>
      </c>
      <c r="Z203" s="154">
        <f t="shared" si="134"/>
        <v>0</v>
      </c>
      <c r="AA203" s="1"/>
      <c r="AB203" s="3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  <c r="AU203" s="158"/>
      <c r="AV203" s="158"/>
      <c r="AW203" s="158"/>
      <c r="AX203" s="158"/>
      <c r="AY203" s="158"/>
      <c r="AZ203" s="158"/>
      <c r="BA203" s="159"/>
      <c r="BB203" s="159"/>
      <c r="BC203" s="159"/>
      <c r="BD203" s="159"/>
      <c r="BE203" s="159"/>
      <c r="BF203" s="158"/>
      <c r="BG203" s="158"/>
      <c r="BH203" s="158"/>
      <c r="BI203" s="158"/>
      <c r="BJ203" s="158"/>
      <c r="BK203" s="158"/>
      <c r="BL203" s="158"/>
      <c r="BM203" s="158"/>
      <c r="BN203" s="158"/>
      <c r="BO203" s="158"/>
      <c r="BP203" s="158"/>
      <c r="BQ203" s="158"/>
      <c r="BR203" s="158"/>
      <c r="BS203" s="158"/>
      <c r="BT203" s="158"/>
      <c r="BU203" s="158"/>
    </row>
    <row r="204" spans="1:73" x14ac:dyDescent="0.15">
      <c r="A204" s="1"/>
      <c r="B204" s="20" t="s">
        <v>188</v>
      </c>
      <c r="C204" s="156">
        <f>Eksist!C204+Input!$D$48</f>
        <v>20</v>
      </c>
      <c r="D204" s="2" t="s">
        <v>99</v>
      </c>
      <c r="E204" s="175">
        <f>VLOOKUP(C204,Eksist!$C$184:$E$214,3)</f>
        <v>650</v>
      </c>
      <c r="F204" s="156">
        <f t="shared" si="95"/>
        <v>279.96259200000003</v>
      </c>
      <c r="G204" s="154">
        <f t="shared" ref="G204" si="135">$E204*G171/1000</f>
        <v>0</v>
      </c>
      <c r="H204" s="154">
        <f t="shared" ref="H204:K213" si="136">$E204*H171/1000</f>
        <v>126.27014400000003</v>
      </c>
      <c r="I204" s="154">
        <f t="shared" si="136"/>
        <v>153.69244800000001</v>
      </c>
      <c r="J204" s="154">
        <f t="shared" si="136"/>
        <v>0</v>
      </c>
      <c r="K204" s="154">
        <f t="shared" si="136"/>
        <v>0</v>
      </c>
      <c r="L204" s="154">
        <f t="shared" ref="L204:Z204" si="137">$E204*L171/1000</f>
        <v>0</v>
      </c>
      <c r="M204" s="154">
        <f t="shared" si="137"/>
        <v>0</v>
      </c>
      <c r="N204" s="154">
        <f t="shared" si="137"/>
        <v>0</v>
      </c>
      <c r="O204" s="154">
        <f t="shared" si="137"/>
        <v>0</v>
      </c>
      <c r="P204" s="154">
        <f t="shared" si="137"/>
        <v>0</v>
      </c>
      <c r="Q204" s="154">
        <f t="shared" si="137"/>
        <v>0</v>
      </c>
      <c r="R204" s="154">
        <f t="shared" si="137"/>
        <v>0</v>
      </c>
      <c r="S204" s="154">
        <f t="shared" si="137"/>
        <v>0</v>
      </c>
      <c r="T204" s="154">
        <f t="shared" si="137"/>
        <v>0</v>
      </c>
      <c r="U204" s="154">
        <f t="shared" si="137"/>
        <v>0</v>
      </c>
      <c r="V204" s="154">
        <f t="shared" si="137"/>
        <v>0</v>
      </c>
      <c r="W204" s="154">
        <f t="shared" si="137"/>
        <v>0</v>
      </c>
      <c r="X204" s="154">
        <f t="shared" si="137"/>
        <v>0</v>
      </c>
      <c r="Y204" s="154">
        <f t="shared" si="137"/>
        <v>0</v>
      </c>
      <c r="Z204" s="154">
        <f t="shared" si="137"/>
        <v>0</v>
      </c>
      <c r="AA204" s="1"/>
      <c r="AB204" s="3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  <c r="AU204" s="158"/>
      <c r="AV204" s="158"/>
      <c r="AW204" s="158"/>
      <c r="AX204" s="158"/>
      <c r="AY204" s="158"/>
      <c r="AZ204" s="158"/>
      <c r="BA204" s="159"/>
      <c r="BB204" s="159"/>
      <c r="BC204" s="159"/>
      <c r="BD204" s="159"/>
      <c r="BE204" s="159"/>
      <c r="BF204" s="158"/>
      <c r="BG204" s="158"/>
      <c r="BH204" s="158"/>
      <c r="BI204" s="158"/>
      <c r="BJ204" s="158"/>
      <c r="BK204" s="158"/>
      <c r="BL204" s="158"/>
      <c r="BM204" s="158"/>
      <c r="BN204" s="158"/>
      <c r="BO204" s="158"/>
      <c r="BP204" s="158"/>
      <c r="BQ204" s="158"/>
      <c r="BR204" s="158"/>
      <c r="BS204" s="158"/>
      <c r="BT204" s="158"/>
      <c r="BU204" s="158"/>
    </row>
    <row r="205" spans="1:73" x14ac:dyDescent="0.15">
      <c r="A205" s="1"/>
      <c r="B205" s="20"/>
      <c r="C205" s="156">
        <f>Eksist!C205+Input!$D$48</f>
        <v>21</v>
      </c>
      <c r="D205" s="2" t="s">
        <v>99</v>
      </c>
      <c r="E205" s="175">
        <f>VLOOKUP(C205,Eksist!$C$184:$E$214,3)</f>
        <v>650</v>
      </c>
      <c r="F205" s="156">
        <f t="shared" si="95"/>
        <v>279.96259200000003</v>
      </c>
      <c r="G205" s="154">
        <f t="shared" ref="G205" si="138">$E205*G172/1000</f>
        <v>0</v>
      </c>
      <c r="H205" s="154">
        <f t="shared" si="136"/>
        <v>126.27014400000003</v>
      </c>
      <c r="I205" s="154">
        <f t="shared" si="136"/>
        <v>153.69244800000001</v>
      </c>
      <c r="J205" s="154">
        <f t="shared" si="136"/>
        <v>0</v>
      </c>
      <c r="K205" s="154">
        <f t="shared" si="136"/>
        <v>0</v>
      </c>
      <c r="L205" s="154">
        <f t="shared" ref="L205:Z205" si="139">$E205*L172/1000</f>
        <v>0</v>
      </c>
      <c r="M205" s="154">
        <f t="shared" si="139"/>
        <v>0</v>
      </c>
      <c r="N205" s="154">
        <f t="shared" si="139"/>
        <v>0</v>
      </c>
      <c r="O205" s="154">
        <f t="shared" si="139"/>
        <v>0</v>
      </c>
      <c r="P205" s="154">
        <f t="shared" si="139"/>
        <v>0</v>
      </c>
      <c r="Q205" s="154">
        <f t="shared" si="139"/>
        <v>0</v>
      </c>
      <c r="R205" s="154">
        <f t="shared" si="139"/>
        <v>0</v>
      </c>
      <c r="S205" s="154">
        <f t="shared" si="139"/>
        <v>0</v>
      </c>
      <c r="T205" s="154">
        <f t="shared" si="139"/>
        <v>0</v>
      </c>
      <c r="U205" s="154">
        <f t="shared" si="139"/>
        <v>0</v>
      </c>
      <c r="V205" s="154">
        <f t="shared" si="139"/>
        <v>0</v>
      </c>
      <c r="W205" s="154">
        <f t="shared" si="139"/>
        <v>0</v>
      </c>
      <c r="X205" s="154">
        <f t="shared" si="139"/>
        <v>0</v>
      </c>
      <c r="Y205" s="154">
        <f t="shared" si="139"/>
        <v>0</v>
      </c>
      <c r="Z205" s="154">
        <f t="shared" si="139"/>
        <v>0</v>
      </c>
      <c r="AA205" s="1"/>
      <c r="AB205" s="3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  <c r="AU205" s="158"/>
      <c r="AV205" s="158"/>
      <c r="AW205" s="158"/>
      <c r="AX205" s="158"/>
      <c r="AY205" s="158"/>
      <c r="AZ205" s="158"/>
      <c r="BA205" s="159"/>
      <c r="BB205" s="159"/>
      <c r="BC205" s="159"/>
      <c r="BD205" s="159"/>
      <c r="BE205" s="159"/>
      <c r="BF205" s="158"/>
      <c r="BG205" s="158"/>
      <c r="BH205" s="158"/>
      <c r="BI205" s="158"/>
      <c r="BJ205" s="158"/>
      <c r="BK205" s="158"/>
      <c r="BL205" s="158"/>
      <c r="BM205" s="158"/>
      <c r="BN205" s="158"/>
      <c r="BO205" s="158"/>
      <c r="BP205" s="158"/>
      <c r="BQ205" s="158"/>
      <c r="BR205" s="158"/>
      <c r="BS205" s="158"/>
      <c r="BT205" s="158"/>
      <c r="BU205" s="158"/>
    </row>
    <row r="206" spans="1:73" x14ac:dyDescent="0.15">
      <c r="A206" s="1"/>
      <c r="B206" s="20"/>
      <c r="C206" s="156">
        <f>Eksist!C206+Input!$D$48</f>
        <v>22</v>
      </c>
      <c r="D206" s="2" t="s">
        <v>99</v>
      </c>
      <c r="E206" s="175">
        <f>VLOOKUP(C206,Eksist!$C$184:$E$214,3)</f>
        <v>650</v>
      </c>
      <c r="F206" s="156">
        <f t="shared" si="95"/>
        <v>279.96259200000003</v>
      </c>
      <c r="G206" s="154">
        <f t="shared" ref="G206" si="140">$E206*G173/1000</f>
        <v>0</v>
      </c>
      <c r="H206" s="154">
        <f t="shared" si="136"/>
        <v>126.27014400000003</v>
      </c>
      <c r="I206" s="154">
        <f t="shared" si="136"/>
        <v>153.69244800000001</v>
      </c>
      <c r="J206" s="154">
        <f t="shared" si="136"/>
        <v>0</v>
      </c>
      <c r="K206" s="154">
        <f t="shared" si="136"/>
        <v>0</v>
      </c>
      <c r="L206" s="154">
        <f t="shared" ref="L206:Z206" si="141">$E206*L173/1000</f>
        <v>0</v>
      </c>
      <c r="M206" s="154">
        <f t="shared" si="141"/>
        <v>0</v>
      </c>
      <c r="N206" s="154">
        <f t="shared" si="141"/>
        <v>0</v>
      </c>
      <c r="O206" s="154">
        <f t="shared" si="141"/>
        <v>0</v>
      </c>
      <c r="P206" s="154">
        <f t="shared" si="141"/>
        <v>0</v>
      </c>
      <c r="Q206" s="154">
        <f t="shared" si="141"/>
        <v>0</v>
      </c>
      <c r="R206" s="154">
        <f t="shared" si="141"/>
        <v>0</v>
      </c>
      <c r="S206" s="154">
        <f t="shared" si="141"/>
        <v>0</v>
      </c>
      <c r="T206" s="154">
        <f t="shared" si="141"/>
        <v>0</v>
      </c>
      <c r="U206" s="154">
        <f t="shared" si="141"/>
        <v>0</v>
      </c>
      <c r="V206" s="154">
        <f t="shared" si="141"/>
        <v>0</v>
      </c>
      <c r="W206" s="154">
        <f t="shared" si="141"/>
        <v>0</v>
      </c>
      <c r="X206" s="154">
        <f t="shared" si="141"/>
        <v>0</v>
      </c>
      <c r="Y206" s="154">
        <f t="shared" si="141"/>
        <v>0</v>
      </c>
      <c r="Z206" s="154">
        <f t="shared" si="141"/>
        <v>0</v>
      </c>
      <c r="AA206" s="1"/>
      <c r="AB206" s="3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  <c r="AU206" s="158"/>
      <c r="AV206" s="158"/>
      <c r="AW206" s="158"/>
      <c r="AX206" s="158"/>
      <c r="AY206" s="158"/>
      <c r="AZ206" s="158"/>
      <c r="BA206" s="159"/>
      <c r="BB206" s="159"/>
      <c r="BC206" s="159"/>
      <c r="BD206" s="159"/>
      <c r="BE206" s="159"/>
      <c r="BF206" s="158"/>
      <c r="BG206" s="158"/>
      <c r="BH206" s="158"/>
      <c r="BI206" s="158"/>
      <c r="BJ206" s="158"/>
      <c r="BK206" s="158"/>
      <c r="BL206" s="158"/>
      <c r="BM206" s="158"/>
      <c r="BN206" s="158"/>
      <c r="BO206" s="158"/>
      <c r="BP206" s="158"/>
      <c r="BQ206" s="158"/>
      <c r="BR206" s="158"/>
      <c r="BS206" s="158"/>
      <c r="BT206" s="158"/>
      <c r="BU206" s="158"/>
    </row>
    <row r="207" spans="1:73" x14ac:dyDescent="0.15">
      <c r="A207" s="1"/>
      <c r="B207" s="20"/>
      <c r="C207" s="156">
        <f>Eksist!C207+Input!$D$48</f>
        <v>23</v>
      </c>
      <c r="D207" s="2" t="s">
        <v>99</v>
      </c>
      <c r="E207" s="175">
        <f>VLOOKUP(C207,Eksist!$C$184:$E$214,3)</f>
        <v>650</v>
      </c>
      <c r="F207" s="156">
        <f t="shared" si="95"/>
        <v>279.96259200000003</v>
      </c>
      <c r="G207" s="154">
        <f t="shared" ref="G207" si="142">$E207*G174/1000</f>
        <v>0</v>
      </c>
      <c r="H207" s="154">
        <f t="shared" si="136"/>
        <v>126.27014400000003</v>
      </c>
      <c r="I207" s="154">
        <f t="shared" si="136"/>
        <v>153.69244800000001</v>
      </c>
      <c r="J207" s="154">
        <f t="shared" si="136"/>
        <v>0</v>
      </c>
      <c r="K207" s="154">
        <f t="shared" si="136"/>
        <v>0</v>
      </c>
      <c r="L207" s="154">
        <f t="shared" ref="L207:Z207" si="143">$E207*L174/1000</f>
        <v>0</v>
      </c>
      <c r="M207" s="154">
        <f t="shared" si="143"/>
        <v>0</v>
      </c>
      <c r="N207" s="154">
        <f t="shared" si="143"/>
        <v>0</v>
      </c>
      <c r="O207" s="154">
        <f t="shared" si="143"/>
        <v>0</v>
      </c>
      <c r="P207" s="154">
        <f t="shared" si="143"/>
        <v>0</v>
      </c>
      <c r="Q207" s="154">
        <f t="shared" si="143"/>
        <v>0</v>
      </c>
      <c r="R207" s="154">
        <f t="shared" si="143"/>
        <v>0</v>
      </c>
      <c r="S207" s="154">
        <f t="shared" si="143"/>
        <v>0</v>
      </c>
      <c r="T207" s="154">
        <f t="shared" si="143"/>
        <v>0</v>
      </c>
      <c r="U207" s="154">
        <f t="shared" si="143"/>
        <v>0</v>
      </c>
      <c r="V207" s="154">
        <f t="shared" si="143"/>
        <v>0</v>
      </c>
      <c r="W207" s="154">
        <f t="shared" si="143"/>
        <v>0</v>
      </c>
      <c r="X207" s="154">
        <f t="shared" si="143"/>
        <v>0</v>
      </c>
      <c r="Y207" s="154">
        <f t="shared" si="143"/>
        <v>0</v>
      </c>
      <c r="Z207" s="154">
        <f t="shared" si="143"/>
        <v>0</v>
      </c>
      <c r="AA207" s="1"/>
      <c r="AB207" s="3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  <c r="AU207" s="158"/>
      <c r="AV207" s="158"/>
      <c r="AW207" s="158"/>
      <c r="AX207" s="158"/>
      <c r="AY207" s="158"/>
      <c r="AZ207" s="158"/>
      <c r="BA207" s="159"/>
      <c r="BB207" s="159"/>
      <c r="BC207" s="159"/>
      <c r="BD207" s="159"/>
      <c r="BE207" s="159"/>
      <c r="BF207" s="158"/>
      <c r="BG207" s="158"/>
      <c r="BH207" s="158"/>
      <c r="BI207" s="158"/>
      <c r="BJ207" s="158"/>
      <c r="BK207" s="158"/>
      <c r="BL207" s="158"/>
      <c r="BM207" s="158"/>
      <c r="BN207" s="158"/>
      <c r="BO207" s="158"/>
      <c r="BP207" s="158"/>
      <c r="BQ207" s="158"/>
      <c r="BR207" s="158"/>
      <c r="BS207" s="158"/>
      <c r="BT207" s="158"/>
      <c r="BU207" s="158"/>
    </row>
    <row r="208" spans="1:73" x14ac:dyDescent="0.15">
      <c r="A208" s="1"/>
      <c r="B208" s="20"/>
      <c r="C208" s="156">
        <f>Eksist!C208+Input!$D$48</f>
        <v>24</v>
      </c>
      <c r="D208" s="2" t="s">
        <v>99</v>
      </c>
      <c r="E208" s="175">
        <f>VLOOKUP(C208,Eksist!$C$184:$E$214,3)</f>
        <v>650</v>
      </c>
      <c r="F208" s="156">
        <f t="shared" si="95"/>
        <v>279.96259200000003</v>
      </c>
      <c r="G208" s="154">
        <f t="shared" ref="G208" si="144">$E208*G175/1000</f>
        <v>0</v>
      </c>
      <c r="H208" s="154">
        <f t="shared" si="136"/>
        <v>126.27014400000003</v>
      </c>
      <c r="I208" s="154">
        <f t="shared" si="136"/>
        <v>153.69244800000001</v>
      </c>
      <c r="J208" s="154">
        <f t="shared" si="136"/>
        <v>0</v>
      </c>
      <c r="K208" s="154">
        <f t="shared" si="136"/>
        <v>0</v>
      </c>
      <c r="L208" s="154">
        <f t="shared" ref="L208:Z208" si="145">$E208*L175/1000</f>
        <v>0</v>
      </c>
      <c r="M208" s="154">
        <f t="shared" si="145"/>
        <v>0</v>
      </c>
      <c r="N208" s="154">
        <f t="shared" si="145"/>
        <v>0</v>
      </c>
      <c r="O208" s="154">
        <f t="shared" si="145"/>
        <v>0</v>
      </c>
      <c r="P208" s="154">
        <f t="shared" si="145"/>
        <v>0</v>
      </c>
      <c r="Q208" s="154">
        <f t="shared" si="145"/>
        <v>0</v>
      </c>
      <c r="R208" s="154">
        <f t="shared" si="145"/>
        <v>0</v>
      </c>
      <c r="S208" s="154">
        <f t="shared" si="145"/>
        <v>0</v>
      </c>
      <c r="T208" s="154">
        <f t="shared" si="145"/>
        <v>0</v>
      </c>
      <c r="U208" s="154">
        <f t="shared" si="145"/>
        <v>0</v>
      </c>
      <c r="V208" s="154">
        <f t="shared" si="145"/>
        <v>0</v>
      </c>
      <c r="W208" s="154">
        <f t="shared" si="145"/>
        <v>0</v>
      </c>
      <c r="X208" s="154">
        <f t="shared" si="145"/>
        <v>0</v>
      </c>
      <c r="Y208" s="154">
        <f t="shared" si="145"/>
        <v>0</v>
      </c>
      <c r="Z208" s="154">
        <f t="shared" si="145"/>
        <v>0</v>
      </c>
      <c r="AA208" s="1"/>
      <c r="AB208" s="3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  <c r="AU208" s="158"/>
      <c r="AV208" s="158"/>
      <c r="AW208" s="158"/>
      <c r="AX208" s="158"/>
      <c r="AY208" s="158"/>
      <c r="AZ208" s="158"/>
      <c r="BA208" s="159"/>
      <c r="BB208" s="159"/>
      <c r="BC208" s="159"/>
      <c r="BD208" s="159"/>
      <c r="BE208" s="159"/>
      <c r="BF208" s="158"/>
      <c r="BG208" s="158"/>
      <c r="BH208" s="158"/>
      <c r="BI208" s="158"/>
      <c r="BJ208" s="158"/>
      <c r="BK208" s="158"/>
      <c r="BL208" s="158"/>
      <c r="BM208" s="158"/>
      <c r="BN208" s="158"/>
      <c r="BO208" s="158"/>
      <c r="BP208" s="158"/>
      <c r="BQ208" s="158"/>
      <c r="BR208" s="158"/>
      <c r="BS208" s="158"/>
      <c r="BT208" s="158"/>
      <c r="BU208" s="158"/>
    </row>
    <row r="209" spans="1:73" x14ac:dyDescent="0.15">
      <c r="A209" s="1"/>
      <c r="B209" s="20"/>
      <c r="C209" s="156">
        <f>Eksist!C209+Input!$D$48</f>
        <v>25</v>
      </c>
      <c r="D209" s="2" t="s">
        <v>99</v>
      </c>
      <c r="E209" s="175">
        <f>VLOOKUP(C209,Eksist!$C$184:$E$214,3)</f>
        <v>650</v>
      </c>
      <c r="F209" s="156">
        <f t="shared" si="95"/>
        <v>279.96259200000003</v>
      </c>
      <c r="G209" s="154">
        <f t="shared" ref="G209" si="146">$E209*G176/1000</f>
        <v>0</v>
      </c>
      <c r="H209" s="154">
        <f t="shared" si="136"/>
        <v>126.27014400000003</v>
      </c>
      <c r="I209" s="154">
        <f t="shared" si="136"/>
        <v>153.69244800000001</v>
      </c>
      <c r="J209" s="154">
        <f t="shared" si="136"/>
        <v>0</v>
      </c>
      <c r="K209" s="154">
        <f t="shared" si="136"/>
        <v>0</v>
      </c>
      <c r="L209" s="154">
        <f t="shared" ref="L209:Z209" si="147">$E209*L176/1000</f>
        <v>0</v>
      </c>
      <c r="M209" s="154">
        <f t="shared" si="147"/>
        <v>0</v>
      </c>
      <c r="N209" s="154">
        <f t="shared" si="147"/>
        <v>0</v>
      </c>
      <c r="O209" s="154">
        <f t="shared" si="147"/>
        <v>0</v>
      </c>
      <c r="P209" s="154">
        <f t="shared" si="147"/>
        <v>0</v>
      </c>
      <c r="Q209" s="154">
        <f t="shared" si="147"/>
        <v>0</v>
      </c>
      <c r="R209" s="154">
        <f t="shared" si="147"/>
        <v>0</v>
      </c>
      <c r="S209" s="154">
        <f t="shared" si="147"/>
        <v>0</v>
      </c>
      <c r="T209" s="154">
        <f t="shared" si="147"/>
        <v>0</v>
      </c>
      <c r="U209" s="154">
        <f t="shared" si="147"/>
        <v>0</v>
      </c>
      <c r="V209" s="154">
        <f t="shared" si="147"/>
        <v>0</v>
      </c>
      <c r="W209" s="154">
        <f t="shared" si="147"/>
        <v>0</v>
      </c>
      <c r="X209" s="154">
        <f t="shared" si="147"/>
        <v>0</v>
      </c>
      <c r="Y209" s="154">
        <f t="shared" si="147"/>
        <v>0</v>
      </c>
      <c r="Z209" s="154">
        <f t="shared" si="147"/>
        <v>0</v>
      </c>
      <c r="AA209" s="1"/>
      <c r="AB209" s="3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  <c r="AU209" s="158"/>
      <c r="AV209" s="158"/>
      <c r="AW209" s="158"/>
      <c r="AX209" s="158"/>
      <c r="AY209" s="158"/>
      <c r="AZ209" s="158"/>
      <c r="BA209" s="159"/>
      <c r="BB209" s="159"/>
      <c r="BC209" s="159"/>
      <c r="BD209" s="159"/>
      <c r="BE209" s="159"/>
      <c r="BF209" s="158"/>
      <c r="BG209" s="158"/>
      <c r="BH209" s="158"/>
      <c r="BI209" s="158"/>
      <c r="BJ209" s="158"/>
      <c r="BK209" s="158"/>
      <c r="BL209" s="158"/>
      <c r="BM209" s="158"/>
      <c r="BN209" s="158"/>
      <c r="BO209" s="158"/>
      <c r="BP209" s="158"/>
      <c r="BQ209" s="158"/>
      <c r="BR209" s="158"/>
      <c r="BS209" s="158"/>
      <c r="BT209" s="158"/>
      <c r="BU209" s="158"/>
    </row>
    <row r="210" spans="1:73" x14ac:dyDescent="0.15">
      <c r="A210" s="1"/>
      <c r="B210" s="20"/>
      <c r="C210" s="156">
        <f>Eksist!C210+Input!$D$48</f>
        <v>26</v>
      </c>
      <c r="D210" s="2" t="s">
        <v>99</v>
      </c>
      <c r="E210" s="175">
        <f>VLOOKUP(C210,Eksist!$C$184:$E$214,3)</f>
        <v>650</v>
      </c>
      <c r="F210" s="156">
        <f t="shared" si="95"/>
        <v>279.96259200000003</v>
      </c>
      <c r="G210" s="154">
        <f t="shared" ref="G210" si="148">$E210*G177/1000</f>
        <v>0</v>
      </c>
      <c r="H210" s="154">
        <f t="shared" si="136"/>
        <v>126.27014400000003</v>
      </c>
      <c r="I210" s="154">
        <f t="shared" si="136"/>
        <v>153.69244800000001</v>
      </c>
      <c r="J210" s="154">
        <f t="shared" si="136"/>
        <v>0</v>
      </c>
      <c r="K210" s="154">
        <f t="shared" si="136"/>
        <v>0</v>
      </c>
      <c r="L210" s="154">
        <f t="shared" ref="L210:Z210" si="149">$E210*L177/1000</f>
        <v>0</v>
      </c>
      <c r="M210" s="154">
        <f t="shared" si="149"/>
        <v>0</v>
      </c>
      <c r="N210" s="154">
        <f t="shared" si="149"/>
        <v>0</v>
      </c>
      <c r="O210" s="154">
        <f t="shared" si="149"/>
        <v>0</v>
      </c>
      <c r="P210" s="154">
        <f t="shared" si="149"/>
        <v>0</v>
      </c>
      <c r="Q210" s="154">
        <f t="shared" si="149"/>
        <v>0</v>
      </c>
      <c r="R210" s="154">
        <f t="shared" si="149"/>
        <v>0</v>
      </c>
      <c r="S210" s="154">
        <f t="shared" si="149"/>
        <v>0</v>
      </c>
      <c r="T210" s="154">
        <f t="shared" si="149"/>
        <v>0</v>
      </c>
      <c r="U210" s="154">
        <f t="shared" si="149"/>
        <v>0</v>
      </c>
      <c r="V210" s="154">
        <f t="shared" si="149"/>
        <v>0</v>
      </c>
      <c r="W210" s="154">
        <f t="shared" si="149"/>
        <v>0</v>
      </c>
      <c r="X210" s="154">
        <f t="shared" si="149"/>
        <v>0</v>
      </c>
      <c r="Y210" s="154">
        <f t="shared" si="149"/>
        <v>0</v>
      </c>
      <c r="Z210" s="154">
        <f t="shared" si="149"/>
        <v>0</v>
      </c>
      <c r="AA210" s="1"/>
      <c r="AB210" s="3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  <c r="AU210" s="158"/>
      <c r="AV210" s="158"/>
      <c r="AW210" s="158"/>
      <c r="AX210" s="158"/>
      <c r="AY210" s="158"/>
      <c r="AZ210" s="158"/>
      <c r="BA210" s="159"/>
      <c r="BB210" s="159"/>
      <c r="BC210" s="159"/>
      <c r="BD210" s="159"/>
      <c r="BE210" s="159"/>
      <c r="BF210" s="158"/>
      <c r="BG210" s="158"/>
      <c r="BH210" s="158"/>
      <c r="BI210" s="158"/>
      <c r="BJ210" s="158"/>
      <c r="BK210" s="158"/>
      <c r="BL210" s="158"/>
      <c r="BM210" s="158"/>
      <c r="BN210" s="158"/>
      <c r="BO210" s="158"/>
      <c r="BP210" s="158"/>
      <c r="BQ210" s="158"/>
      <c r="BR210" s="158"/>
      <c r="BS210" s="158"/>
      <c r="BT210" s="158"/>
      <c r="BU210" s="158"/>
    </row>
    <row r="211" spans="1:73" x14ac:dyDescent="0.15">
      <c r="A211" s="1"/>
      <c r="B211" s="20"/>
      <c r="C211" s="156">
        <f>Eksist!C211+Input!$D$48</f>
        <v>27</v>
      </c>
      <c r="D211" s="2" t="s">
        <v>99</v>
      </c>
      <c r="E211" s="175">
        <f>VLOOKUP(C211,Eksist!$C$184:$E$214,3)</f>
        <v>650</v>
      </c>
      <c r="F211" s="156">
        <f>SUM(G211:Z211)</f>
        <v>279.96259200000003</v>
      </c>
      <c r="G211" s="154">
        <f t="shared" ref="G211" si="150">$E211*G178/1000</f>
        <v>0</v>
      </c>
      <c r="H211" s="154">
        <f t="shared" si="136"/>
        <v>126.27014400000003</v>
      </c>
      <c r="I211" s="154">
        <f t="shared" si="136"/>
        <v>153.69244800000001</v>
      </c>
      <c r="J211" s="154">
        <f t="shared" si="136"/>
        <v>0</v>
      </c>
      <c r="K211" s="154">
        <f t="shared" si="136"/>
        <v>0</v>
      </c>
      <c r="L211" s="154">
        <f t="shared" ref="L211:Z211" si="151">$E211*L178/1000</f>
        <v>0</v>
      </c>
      <c r="M211" s="154">
        <f t="shared" si="151"/>
        <v>0</v>
      </c>
      <c r="N211" s="154">
        <f t="shared" si="151"/>
        <v>0</v>
      </c>
      <c r="O211" s="154">
        <f t="shared" si="151"/>
        <v>0</v>
      </c>
      <c r="P211" s="154">
        <f t="shared" si="151"/>
        <v>0</v>
      </c>
      <c r="Q211" s="154">
        <f t="shared" si="151"/>
        <v>0</v>
      </c>
      <c r="R211" s="154">
        <f t="shared" si="151"/>
        <v>0</v>
      </c>
      <c r="S211" s="154">
        <f t="shared" si="151"/>
        <v>0</v>
      </c>
      <c r="T211" s="154">
        <f t="shared" si="151"/>
        <v>0</v>
      </c>
      <c r="U211" s="154">
        <f t="shared" si="151"/>
        <v>0</v>
      </c>
      <c r="V211" s="154">
        <f t="shared" si="151"/>
        <v>0</v>
      </c>
      <c r="W211" s="154">
        <f t="shared" si="151"/>
        <v>0</v>
      </c>
      <c r="X211" s="154">
        <f t="shared" si="151"/>
        <v>0</v>
      </c>
      <c r="Y211" s="154">
        <f t="shared" si="151"/>
        <v>0</v>
      </c>
      <c r="Z211" s="154">
        <f t="shared" si="151"/>
        <v>0</v>
      </c>
      <c r="AA211" s="1"/>
      <c r="AB211" s="3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  <c r="AU211" s="158"/>
      <c r="AV211" s="158"/>
      <c r="AW211" s="158"/>
      <c r="AX211" s="158"/>
      <c r="AY211" s="158"/>
      <c r="AZ211" s="158"/>
      <c r="BA211" s="159"/>
      <c r="BB211" s="159"/>
      <c r="BC211" s="159"/>
      <c r="BD211" s="159"/>
      <c r="BE211" s="159"/>
      <c r="BF211" s="158"/>
      <c r="BG211" s="158"/>
      <c r="BH211" s="158"/>
      <c r="BI211" s="158"/>
      <c r="BJ211" s="158"/>
      <c r="BK211" s="158"/>
      <c r="BL211" s="158"/>
      <c r="BM211" s="158"/>
      <c r="BN211" s="158"/>
      <c r="BO211" s="158"/>
      <c r="BP211" s="158"/>
      <c r="BQ211" s="158"/>
      <c r="BR211" s="158"/>
      <c r="BS211" s="158"/>
      <c r="BT211" s="158"/>
      <c r="BU211" s="158"/>
    </row>
    <row r="212" spans="1:73" x14ac:dyDescent="0.15">
      <c r="A212" s="1"/>
      <c r="B212" s="20"/>
      <c r="C212" s="156">
        <f>Eksist!C212+Input!$D$48</f>
        <v>28</v>
      </c>
      <c r="D212" s="2" t="s">
        <v>99</v>
      </c>
      <c r="E212" s="175">
        <f>VLOOKUP(C212,Eksist!$C$184:$E$214,3)</f>
        <v>650</v>
      </c>
      <c r="F212" s="156">
        <f t="shared" si="95"/>
        <v>279.96259200000003</v>
      </c>
      <c r="G212" s="154">
        <f t="shared" ref="G212" si="152">$E212*G179/1000</f>
        <v>0</v>
      </c>
      <c r="H212" s="154">
        <f t="shared" si="136"/>
        <v>126.27014400000003</v>
      </c>
      <c r="I212" s="154">
        <f t="shared" si="136"/>
        <v>153.69244800000001</v>
      </c>
      <c r="J212" s="154">
        <f t="shared" si="136"/>
        <v>0</v>
      </c>
      <c r="K212" s="154">
        <f t="shared" si="136"/>
        <v>0</v>
      </c>
      <c r="L212" s="154">
        <f t="shared" ref="L212:Z212" si="153">$E212*L179/1000</f>
        <v>0</v>
      </c>
      <c r="M212" s="154">
        <f t="shared" si="153"/>
        <v>0</v>
      </c>
      <c r="N212" s="154">
        <f t="shared" si="153"/>
        <v>0</v>
      </c>
      <c r="O212" s="154">
        <f t="shared" si="153"/>
        <v>0</v>
      </c>
      <c r="P212" s="154">
        <f t="shared" si="153"/>
        <v>0</v>
      </c>
      <c r="Q212" s="154">
        <f t="shared" si="153"/>
        <v>0</v>
      </c>
      <c r="R212" s="154">
        <f t="shared" si="153"/>
        <v>0</v>
      </c>
      <c r="S212" s="154">
        <f t="shared" si="153"/>
        <v>0</v>
      </c>
      <c r="T212" s="154">
        <f t="shared" si="153"/>
        <v>0</v>
      </c>
      <c r="U212" s="154">
        <f t="shared" si="153"/>
        <v>0</v>
      </c>
      <c r="V212" s="154">
        <f t="shared" si="153"/>
        <v>0</v>
      </c>
      <c r="W212" s="154">
        <f t="shared" si="153"/>
        <v>0</v>
      </c>
      <c r="X212" s="154">
        <f t="shared" si="153"/>
        <v>0</v>
      </c>
      <c r="Y212" s="154">
        <f t="shared" si="153"/>
        <v>0</v>
      </c>
      <c r="Z212" s="154">
        <f t="shared" si="153"/>
        <v>0</v>
      </c>
      <c r="AA212" s="1"/>
      <c r="AB212" s="3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  <c r="AU212" s="158"/>
      <c r="AV212" s="158"/>
      <c r="AW212" s="158"/>
      <c r="AX212" s="158"/>
      <c r="AY212" s="158"/>
      <c r="AZ212" s="158"/>
      <c r="BA212" s="159"/>
      <c r="BB212" s="159"/>
      <c r="BC212" s="159"/>
      <c r="BD212" s="159"/>
      <c r="BE212" s="159"/>
      <c r="BF212" s="158"/>
      <c r="BG212" s="158"/>
      <c r="BH212" s="158"/>
      <c r="BI212" s="158"/>
      <c r="BJ212" s="158"/>
      <c r="BK212" s="158"/>
      <c r="BL212" s="158"/>
      <c r="BM212" s="158"/>
      <c r="BN212" s="158"/>
      <c r="BO212" s="158"/>
      <c r="BP212" s="158"/>
      <c r="BQ212" s="158"/>
      <c r="BR212" s="158"/>
      <c r="BS212" s="158"/>
      <c r="BT212" s="158"/>
      <c r="BU212" s="158"/>
    </row>
    <row r="213" spans="1:73" x14ac:dyDescent="0.15">
      <c r="A213" s="1"/>
      <c r="B213" s="20"/>
      <c r="C213" s="156">
        <f>Eksist!C213+Input!$D$48</f>
        <v>29</v>
      </c>
      <c r="D213" s="2" t="s">
        <v>99</v>
      </c>
      <c r="E213" s="175">
        <f>VLOOKUP(C213,Eksist!$C$184:$E$214,3)</f>
        <v>650</v>
      </c>
      <c r="F213" s="156">
        <f t="shared" si="95"/>
        <v>279.96259200000003</v>
      </c>
      <c r="G213" s="154">
        <f t="shared" ref="G213" si="154">$E213*G180/1000</f>
        <v>0</v>
      </c>
      <c r="H213" s="154">
        <f t="shared" si="136"/>
        <v>126.27014400000003</v>
      </c>
      <c r="I213" s="154">
        <f t="shared" si="136"/>
        <v>153.69244800000001</v>
      </c>
      <c r="J213" s="154">
        <f t="shared" si="136"/>
        <v>0</v>
      </c>
      <c r="K213" s="154">
        <f t="shared" si="136"/>
        <v>0</v>
      </c>
      <c r="L213" s="154">
        <f t="shared" ref="L213:Z213" si="155">$E213*L180/1000</f>
        <v>0</v>
      </c>
      <c r="M213" s="154">
        <f t="shared" si="155"/>
        <v>0</v>
      </c>
      <c r="N213" s="154">
        <f t="shared" si="155"/>
        <v>0</v>
      </c>
      <c r="O213" s="154">
        <f t="shared" si="155"/>
        <v>0</v>
      </c>
      <c r="P213" s="154">
        <f t="shared" si="155"/>
        <v>0</v>
      </c>
      <c r="Q213" s="154">
        <f t="shared" si="155"/>
        <v>0</v>
      </c>
      <c r="R213" s="154">
        <f t="shared" si="155"/>
        <v>0</v>
      </c>
      <c r="S213" s="154">
        <f t="shared" si="155"/>
        <v>0</v>
      </c>
      <c r="T213" s="154">
        <f t="shared" si="155"/>
        <v>0</v>
      </c>
      <c r="U213" s="154">
        <f t="shared" si="155"/>
        <v>0</v>
      </c>
      <c r="V213" s="154">
        <f t="shared" si="155"/>
        <v>0</v>
      </c>
      <c r="W213" s="154">
        <f t="shared" si="155"/>
        <v>0</v>
      </c>
      <c r="X213" s="154">
        <f t="shared" si="155"/>
        <v>0</v>
      </c>
      <c r="Y213" s="154">
        <f t="shared" si="155"/>
        <v>0</v>
      </c>
      <c r="Z213" s="154">
        <f t="shared" si="155"/>
        <v>0</v>
      </c>
      <c r="AA213" s="1"/>
      <c r="AB213" s="3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  <c r="AU213" s="158"/>
      <c r="AV213" s="158"/>
      <c r="AW213" s="158"/>
      <c r="AX213" s="158"/>
      <c r="AY213" s="158"/>
      <c r="AZ213" s="158"/>
      <c r="BA213" s="159"/>
      <c r="BB213" s="159"/>
      <c r="BC213" s="159"/>
      <c r="BD213" s="159"/>
      <c r="BE213" s="159"/>
      <c r="BF213" s="158"/>
      <c r="BG213" s="158"/>
      <c r="BH213" s="158"/>
      <c r="BI213" s="158"/>
      <c r="BJ213" s="158"/>
      <c r="BK213" s="158"/>
      <c r="BL213" s="158"/>
      <c r="BM213" s="158"/>
      <c r="BN213" s="158"/>
      <c r="BO213" s="158"/>
      <c r="BP213" s="158"/>
      <c r="BQ213" s="158"/>
      <c r="BR213" s="158"/>
      <c r="BS213" s="158"/>
      <c r="BT213" s="158"/>
      <c r="BU213" s="158"/>
    </row>
    <row r="214" spans="1:73" x14ac:dyDescent="0.15">
      <c r="A214" s="1"/>
      <c r="B214" s="20" t="s">
        <v>189</v>
      </c>
      <c r="C214" s="156">
        <f>Eksist!C214+Input!$D$48</f>
        <v>30</v>
      </c>
      <c r="D214" s="2" t="s">
        <v>99</v>
      </c>
      <c r="E214" s="175">
        <f>VLOOKUP(C214,Eksist!$C$184:$E$214,3)</f>
        <v>650</v>
      </c>
      <c r="F214" s="156">
        <f t="shared" si="95"/>
        <v>279.96259200000003</v>
      </c>
      <c r="G214" s="154">
        <f t="shared" ref="G214" si="156">$E214*G181/1000</f>
        <v>0</v>
      </c>
      <c r="H214" s="154">
        <f t="shared" ref="H214:K214" si="157">$E214*H181/1000</f>
        <v>126.27014400000003</v>
      </c>
      <c r="I214" s="154">
        <f t="shared" si="157"/>
        <v>153.69244800000001</v>
      </c>
      <c r="J214" s="154">
        <f t="shared" si="157"/>
        <v>0</v>
      </c>
      <c r="K214" s="154">
        <f t="shared" si="157"/>
        <v>0</v>
      </c>
      <c r="L214" s="154">
        <f t="shared" ref="L214:Z214" si="158">$E214*L181/1000</f>
        <v>0</v>
      </c>
      <c r="M214" s="154">
        <f t="shared" si="158"/>
        <v>0</v>
      </c>
      <c r="N214" s="154">
        <f t="shared" si="158"/>
        <v>0</v>
      </c>
      <c r="O214" s="154">
        <f t="shared" si="158"/>
        <v>0</v>
      </c>
      <c r="P214" s="154">
        <f t="shared" si="158"/>
        <v>0</v>
      </c>
      <c r="Q214" s="154">
        <f t="shared" si="158"/>
        <v>0</v>
      </c>
      <c r="R214" s="154">
        <f t="shared" si="158"/>
        <v>0</v>
      </c>
      <c r="S214" s="154">
        <f t="shared" si="158"/>
        <v>0</v>
      </c>
      <c r="T214" s="154">
        <f t="shared" si="158"/>
        <v>0</v>
      </c>
      <c r="U214" s="154">
        <f t="shared" si="158"/>
        <v>0</v>
      </c>
      <c r="V214" s="154">
        <f t="shared" si="158"/>
        <v>0</v>
      </c>
      <c r="W214" s="154">
        <f t="shared" si="158"/>
        <v>0</v>
      </c>
      <c r="X214" s="154">
        <f t="shared" si="158"/>
        <v>0</v>
      </c>
      <c r="Y214" s="154">
        <f t="shared" si="158"/>
        <v>0</v>
      </c>
      <c r="Z214" s="154">
        <f t="shared" si="158"/>
        <v>0</v>
      </c>
      <c r="AA214" s="1"/>
      <c r="AB214" s="3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  <c r="AU214" s="158"/>
      <c r="AV214" s="158"/>
      <c r="AW214" s="158"/>
      <c r="AX214" s="158"/>
      <c r="AY214" s="158"/>
      <c r="AZ214" s="158"/>
      <c r="BA214" s="159"/>
      <c r="BB214" s="159"/>
      <c r="BC214" s="159"/>
      <c r="BD214" s="159"/>
      <c r="BE214" s="159"/>
      <c r="BF214" s="158"/>
      <c r="BG214" s="158"/>
      <c r="BH214" s="158"/>
      <c r="BI214" s="158"/>
      <c r="BJ214" s="158"/>
      <c r="BK214" s="158"/>
      <c r="BL214" s="158"/>
      <c r="BM214" s="158"/>
      <c r="BN214" s="158"/>
      <c r="BO214" s="158"/>
      <c r="BP214" s="158"/>
      <c r="BQ214" s="158"/>
      <c r="BR214" s="158"/>
      <c r="BS214" s="158"/>
      <c r="BT214" s="158"/>
      <c r="BU214" s="158"/>
    </row>
    <row r="215" spans="1:73" x14ac:dyDescent="0.15">
      <c r="A215" s="1"/>
      <c r="B215" s="20"/>
      <c r="C215" s="2"/>
      <c r="D215" s="2"/>
      <c r="E215" s="2"/>
      <c r="F215" s="1"/>
      <c r="G215" s="1"/>
      <c r="H215" s="2"/>
      <c r="I215" s="2"/>
      <c r="J215" s="2"/>
      <c r="K215" s="2"/>
      <c r="L215" s="2"/>
      <c r="M215" s="2"/>
      <c r="N215" s="2"/>
      <c r="O215" s="2"/>
      <c r="P215" s="135"/>
      <c r="Q215" s="2"/>
      <c r="R215" s="2"/>
      <c r="S215" s="2"/>
      <c r="T215" s="2"/>
      <c r="U215" s="2"/>
      <c r="V215" s="2"/>
      <c r="W215" s="1"/>
      <c r="X215" s="1"/>
      <c r="Y215" s="1"/>
      <c r="Z215" s="3"/>
      <c r="AA215" s="1"/>
      <c r="AB215" s="3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  <c r="AU215" s="158"/>
      <c r="AV215" s="158"/>
      <c r="AW215" s="158"/>
      <c r="AX215" s="158"/>
      <c r="AY215" s="158"/>
      <c r="AZ215" s="158"/>
      <c r="BA215" s="159"/>
      <c r="BB215" s="159"/>
      <c r="BC215" s="159"/>
      <c r="BD215" s="159"/>
      <c r="BE215" s="159"/>
      <c r="BF215" s="158"/>
      <c r="BG215" s="158"/>
      <c r="BH215" s="158"/>
      <c r="BI215" s="158"/>
      <c r="BJ215" s="158"/>
      <c r="BK215" s="158"/>
      <c r="BL215" s="158"/>
      <c r="BM215" s="158"/>
      <c r="BN215" s="158"/>
      <c r="BO215" s="158"/>
      <c r="BP215" s="158"/>
      <c r="BQ215" s="158"/>
      <c r="BR215" s="158"/>
      <c r="BS215" s="158"/>
      <c r="BT215" s="158"/>
      <c r="BU215" s="158"/>
    </row>
    <row r="216" spans="1:73" x14ac:dyDescent="0.15">
      <c r="A216" s="1"/>
      <c r="B216" s="170" t="s">
        <v>195</v>
      </c>
      <c r="C216" s="171"/>
      <c r="D216" s="171"/>
      <c r="E216" s="172"/>
      <c r="F216" s="168"/>
      <c r="G216" s="168"/>
      <c r="H216" s="172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"/>
      <c r="AB216" s="3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  <c r="AU216" s="158"/>
      <c r="AV216" s="158"/>
      <c r="AW216" s="158"/>
      <c r="AX216" s="158"/>
      <c r="AY216" s="158"/>
      <c r="AZ216" s="158"/>
      <c r="BA216" s="159"/>
      <c r="BB216" s="159"/>
      <c r="BC216" s="159"/>
      <c r="BD216" s="159"/>
      <c r="BE216" s="159"/>
      <c r="BF216" s="158"/>
      <c r="BG216" s="158"/>
      <c r="BH216" s="158"/>
      <c r="BI216" s="158"/>
      <c r="BJ216" s="158"/>
      <c r="BK216" s="158"/>
      <c r="BL216" s="158"/>
      <c r="BM216" s="158"/>
      <c r="BN216" s="158"/>
      <c r="BO216" s="158"/>
      <c r="BP216" s="158"/>
      <c r="BQ216" s="158"/>
      <c r="BR216" s="158"/>
      <c r="BS216" s="158"/>
      <c r="BT216" s="158"/>
      <c r="BU216" s="158"/>
    </row>
    <row r="217" spans="1:73" x14ac:dyDescent="0.15">
      <c r="A217" s="1"/>
      <c r="B217" s="20"/>
      <c r="C217" s="2"/>
      <c r="D217" s="2"/>
      <c r="E217" s="2"/>
      <c r="F217" s="1"/>
      <c r="G217" s="1"/>
      <c r="H217" s="2"/>
      <c r="I217" s="2"/>
      <c r="J217" s="2"/>
      <c r="K217" s="2"/>
      <c r="L217" s="2"/>
      <c r="M217" s="2"/>
      <c r="N217" s="2"/>
      <c r="O217" s="2"/>
      <c r="P217" s="135"/>
      <c r="Q217" s="2"/>
      <c r="R217" s="2"/>
      <c r="S217" s="2"/>
      <c r="T217" s="2"/>
      <c r="U217" s="2"/>
      <c r="V217" s="2"/>
      <c r="W217" s="1"/>
      <c r="X217" s="1"/>
      <c r="Y217" s="1"/>
      <c r="Z217" s="3"/>
      <c r="AA217" s="1"/>
      <c r="AB217" s="3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  <c r="AU217" s="158"/>
      <c r="AV217" s="158"/>
      <c r="AW217" s="158"/>
      <c r="AX217" s="158"/>
      <c r="AY217" s="158"/>
      <c r="AZ217" s="158"/>
      <c r="BA217" s="159"/>
      <c r="BB217" s="159"/>
      <c r="BC217" s="159"/>
      <c r="BD217" s="159"/>
      <c r="BE217" s="159"/>
      <c r="BF217" s="158"/>
      <c r="BG217" s="158"/>
      <c r="BH217" s="158"/>
      <c r="BI217" s="158"/>
      <c r="BJ217" s="158"/>
      <c r="BK217" s="158"/>
      <c r="BL217" s="158"/>
      <c r="BM217" s="158"/>
      <c r="BN217" s="158"/>
      <c r="BO217" s="158"/>
      <c r="BP217" s="158"/>
      <c r="BQ217" s="158"/>
      <c r="BR217" s="158"/>
      <c r="BS217" s="158"/>
      <c r="BT217" s="158"/>
      <c r="BU217" s="158"/>
    </row>
    <row r="218" spans="1:73" x14ac:dyDescent="0.15">
      <c r="A218" s="1"/>
      <c r="B218" s="1" t="s">
        <v>210</v>
      </c>
      <c r="C218" s="2"/>
      <c r="D218" s="2"/>
      <c r="E218" s="1"/>
      <c r="F218" s="156" t="s">
        <v>11</v>
      </c>
      <c r="G218" s="156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3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  <c r="AU218" s="158"/>
      <c r="AV218" s="158"/>
      <c r="AW218" s="158"/>
      <c r="AX218" s="158"/>
      <c r="AY218" s="158"/>
      <c r="AZ218" s="158"/>
      <c r="BA218" s="159"/>
      <c r="BB218" s="159"/>
      <c r="BC218" s="159"/>
      <c r="BD218" s="159"/>
      <c r="BE218" s="159"/>
      <c r="BF218" s="158"/>
      <c r="BG218" s="158"/>
      <c r="BH218" s="158"/>
      <c r="BI218" s="158"/>
      <c r="BJ218" s="158"/>
      <c r="BK218" s="158"/>
      <c r="BL218" s="158"/>
      <c r="BM218" s="158"/>
      <c r="BN218" s="158"/>
      <c r="BO218" s="158"/>
      <c r="BP218" s="158"/>
      <c r="BQ218" s="158"/>
      <c r="BR218" s="158"/>
      <c r="BS218" s="158"/>
      <c r="BT218" s="158"/>
      <c r="BU218" s="158"/>
    </row>
    <row r="219" spans="1:73" x14ac:dyDescent="0.15">
      <c r="A219" s="1"/>
      <c r="B219" s="20" t="s">
        <v>187</v>
      </c>
      <c r="C219" s="156">
        <f>Eksist!C219+Input!$D$48</f>
        <v>0</v>
      </c>
      <c r="D219" s="2" t="s">
        <v>193</v>
      </c>
      <c r="E219" s="161"/>
      <c r="F219" s="156">
        <f>SUM(G219:Z219)</f>
        <v>0</v>
      </c>
      <c r="G219" s="173">
        <f>VLOOKUP(C219,Eksist!$C$219:$G$249,5)</f>
        <v>0</v>
      </c>
      <c r="H219" s="173">
        <f>Input!$D$65*Input!E$26*365/1000</f>
        <v>0</v>
      </c>
      <c r="I219" s="173">
        <f>Input!$D$65*Input!F$26*365/1000</f>
        <v>0</v>
      </c>
      <c r="J219" s="173">
        <f>Input!$D$65*Input!G$26*365/1000</f>
        <v>0</v>
      </c>
      <c r="K219" s="173">
        <f>Input!$D$65*Input!H$26*365/1000</f>
        <v>0</v>
      </c>
      <c r="L219" s="173">
        <f>Input!$D$65*Input!I$26*365/1000</f>
        <v>0</v>
      </c>
      <c r="M219" s="173">
        <f>Input!$D$65*Input!J$26*365/1000</f>
        <v>0</v>
      </c>
      <c r="N219" s="173">
        <f>Input!$D$65*Input!K$26*365/1000</f>
        <v>0</v>
      </c>
      <c r="O219" s="173">
        <f>Input!$D$65*Input!L$26*365/1000</f>
        <v>0</v>
      </c>
      <c r="P219" s="173">
        <f>Input!$D$65*Input!M$26*365/1000</f>
        <v>0</v>
      </c>
      <c r="Q219" s="173">
        <f>Input!$D$65*Input!N$26*365/1000</f>
        <v>0</v>
      </c>
      <c r="R219" s="173">
        <f>Input!$D$65*Input!O$26*365/1000</f>
        <v>0</v>
      </c>
      <c r="S219" s="173">
        <f>Input!$D$65*Input!P$26*365/1000</f>
        <v>0</v>
      </c>
      <c r="T219" s="173">
        <f>Input!$D$65*Input!Q$26*365/1000</f>
        <v>0</v>
      </c>
      <c r="U219" s="173">
        <f>Input!$D$65*Input!R$26*365/1000</f>
        <v>0</v>
      </c>
      <c r="V219" s="173">
        <f>Input!$D$65*Input!S$26*365/1000</f>
        <v>0</v>
      </c>
      <c r="W219" s="173">
        <f>Input!$D$65*Input!T$26*365/1000</f>
        <v>0</v>
      </c>
      <c r="X219" s="173">
        <f>Input!$D$65*Input!U$26*365/1000</f>
        <v>0</v>
      </c>
      <c r="Y219" s="173">
        <f>Input!$D$65*Input!V$26*365/1000</f>
        <v>0</v>
      </c>
      <c r="Z219" s="173">
        <f>Input!$D$65*Input!W$26*365/1000</f>
        <v>0</v>
      </c>
      <c r="AA219" s="1"/>
      <c r="AB219" s="3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  <c r="AU219" s="158"/>
      <c r="AV219" s="158"/>
      <c r="AW219" s="158"/>
      <c r="AX219" s="158"/>
      <c r="AY219" s="158"/>
      <c r="AZ219" s="158"/>
      <c r="BA219" s="159"/>
      <c r="BB219" s="159"/>
      <c r="BC219" s="159"/>
      <c r="BD219" s="159"/>
      <c r="BE219" s="159"/>
      <c r="BF219" s="158"/>
      <c r="BG219" s="158"/>
      <c r="BH219" s="158"/>
      <c r="BI219" s="158"/>
      <c r="BJ219" s="158"/>
      <c r="BK219" s="158"/>
      <c r="BL219" s="158"/>
      <c r="BM219" s="158"/>
      <c r="BN219" s="158"/>
      <c r="BO219" s="158"/>
      <c r="BP219" s="158"/>
      <c r="BQ219" s="158"/>
      <c r="BR219" s="158"/>
      <c r="BS219" s="158"/>
      <c r="BT219" s="158"/>
      <c r="BU219" s="158"/>
    </row>
    <row r="220" spans="1:73" x14ac:dyDescent="0.15">
      <c r="A220" s="1"/>
      <c r="B220" s="20"/>
      <c r="C220" s="156">
        <f>Eksist!C220+Input!$D$48</f>
        <v>1</v>
      </c>
      <c r="D220" s="2" t="s">
        <v>193</v>
      </c>
      <c r="E220" s="161"/>
      <c r="F220" s="156">
        <f t="shared" ref="F220:F249" si="159">SUM(G220:Z220)</f>
        <v>0</v>
      </c>
      <c r="G220" s="173">
        <f>VLOOKUP(C220,Eksist!$C$219:$G$249,5)</f>
        <v>0</v>
      </c>
      <c r="H220" s="173">
        <f t="shared" ref="H220:H228" si="160">(H$229-H$219)/10+H219</f>
        <v>0</v>
      </c>
      <c r="I220" s="173">
        <f t="shared" ref="I220:I228" si="161">(I$229-I$219)/10+I219</f>
        <v>0</v>
      </c>
      <c r="J220" s="173">
        <f t="shared" ref="J220:J228" si="162">(J$229-J$219)/10+J219</f>
        <v>0</v>
      </c>
      <c r="K220" s="173">
        <f t="shared" ref="K220:K228" si="163">(K$229-K$219)/10+K219</f>
        <v>0</v>
      </c>
      <c r="L220" s="173">
        <f t="shared" ref="L220:L228" si="164">(L$229-L$219)/10+L219</f>
        <v>0</v>
      </c>
      <c r="M220" s="173">
        <f t="shared" ref="M220:M228" si="165">(M$229-M$219)/10+M219</f>
        <v>0</v>
      </c>
      <c r="N220" s="173">
        <f t="shared" ref="N220:N228" si="166">(N$229-N$219)/10+N219</f>
        <v>0</v>
      </c>
      <c r="O220" s="173">
        <f t="shared" ref="O220:O228" si="167">(O$229-O$219)/10+O219</f>
        <v>0</v>
      </c>
      <c r="P220" s="173">
        <f t="shared" ref="P220:P228" si="168">(P$229-P$219)/10+P219</f>
        <v>0</v>
      </c>
      <c r="Q220" s="173">
        <f t="shared" ref="Q220:Q228" si="169">(Q$229-Q$219)/10+Q219</f>
        <v>0</v>
      </c>
      <c r="R220" s="173">
        <f t="shared" ref="R220:R228" si="170">(R$229-R$219)/10+R219</f>
        <v>0</v>
      </c>
      <c r="S220" s="173">
        <f t="shared" ref="S220:S228" si="171">(S$229-S$219)/10+S219</f>
        <v>0</v>
      </c>
      <c r="T220" s="173">
        <f t="shared" ref="T220:T228" si="172">(T$229-T$219)/10+T219</f>
        <v>0</v>
      </c>
      <c r="U220" s="173">
        <f t="shared" ref="U220:U228" si="173">(U$229-U$219)/10+U219</f>
        <v>0</v>
      </c>
      <c r="V220" s="173">
        <f t="shared" ref="V220:V228" si="174">(V$229-V$219)/10+V219</f>
        <v>0</v>
      </c>
      <c r="W220" s="173">
        <f t="shared" ref="W220:W228" si="175">(W$229-W$219)/10+W219</f>
        <v>0</v>
      </c>
      <c r="X220" s="173">
        <f t="shared" ref="X220:X228" si="176">(X$229-X$219)/10+X219</f>
        <v>0</v>
      </c>
      <c r="Y220" s="173">
        <f t="shared" ref="Y220:Y228" si="177">(Y$229-Y$219)/10+Y219</f>
        <v>0</v>
      </c>
      <c r="Z220" s="173">
        <f t="shared" ref="Z220:Z228" si="178">(Z$229-Z$219)/10+Z219</f>
        <v>0</v>
      </c>
      <c r="AA220" s="1"/>
      <c r="AB220" s="3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  <c r="AU220" s="158"/>
      <c r="AV220" s="158"/>
      <c r="AW220" s="158"/>
      <c r="AX220" s="158"/>
      <c r="AY220" s="158"/>
      <c r="AZ220" s="158"/>
      <c r="BA220" s="159"/>
      <c r="BB220" s="159"/>
      <c r="BC220" s="159"/>
      <c r="BD220" s="159"/>
      <c r="BE220" s="159"/>
      <c r="BF220" s="158"/>
      <c r="BG220" s="158"/>
      <c r="BH220" s="158"/>
      <c r="BI220" s="158"/>
      <c r="BJ220" s="158"/>
      <c r="BK220" s="158"/>
      <c r="BL220" s="158"/>
      <c r="BM220" s="158"/>
      <c r="BN220" s="158"/>
      <c r="BO220" s="158"/>
      <c r="BP220" s="158"/>
      <c r="BQ220" s="158"/>
      <c r="BR220" s="158"/>
      <c r="BS220" s="158"/>
      <c r="BT220" s="158"/>
      <c r="BU220" s="158"/>
    </row>
    <row r="221" spans="1:73" x14ac:dyDescent="0.15">
      <c r="A221" s="1"/>
      <c r="B221" s="20"/>
      <c r="C221" s="156">
        <f>Eksist!C221+Input!$D$48</f>
        <v>2</v>
      </c>
      <c r="D221" s="2" t="s">
        <v>193</v>
      </c>
      <c r="E221" s="161"/>
      <c r="F221" s="156">
        <f t="shared" si="159"/>
        <v>0</v>
      </c>
      <c r="G221" s="173">
        <f>VLOOKUP(C221,Eksist!$C$219:$G$249,5)</f>
        <v>0</v>
      </c>
      <c r="H221" s="173">
        <f t="shared" si="160"/>
        <v>0</v>
      </c>
      <c r="I221" s="173">
        <f t="shared" si="161"/>
        <v>0</v>
      </c>
      <c r="J221" s="173">
        <f t="shared" si="162"/>
        <v>0</v>
      </c>
      <c r="K221" s="173">
        <f t="shared" si="163"/>
        <v>0</v>
      </c>
      <c r="L221" s="173">
        <f t="shared" si="164"/>
        <v>0</v>
      </c>
      <c r="M221" s="173">
        <f t="shared" si="165"/>
        <v>0</v>
      </c>
      <c r="N221" s="173">
        <f t="shared" si="166"/>
        <v>0</v>
      </c>
      <c r="O221" s="173">
        <f t="shared" si="167"/>
        <v>0</v>
      </c>
      <c r="P221" s="173">
        <f t="shared" si="168"/>
        <v>0</v>
      </c>
      <c r="Q221" s="173">
        <f t="shared" si="169"/>
        <v>0</v>
      </c>
      <c r="R221" s="173">
        <f t="shared" si="170"/>
        <v>0</v>
      </c>
      <c r="S221" s="173">
        <f t="shared" si="171"/>
        <v>0</v>
      </c>
      <c r="T221" s="173">
        <f t="shared" si="172"/>
        <v>0</v>
      </c>
      <c r="U221" s="173">
        <f t="shared" si="173"/>
        <v>0</v>
      </c>
      <c r="V221" s="173">
        <f t="shared" si="174"/>
        <v>0</v>
      </c>
      <c r="W221" s="173">
        <f t="shared" si="175"/>
        <v>0</v>
      </c>
      <c r="X221" s="173">
        <f t="shared" si="176"/>
        <v>0</v>
      </c>
      <c r="Y221" s="173">
        <f t="shared" si="177"/>
        <v>0</v>
      </c>
      <c r="Z221" s="173">
        <f t="shared" si="178"/>
        <v>0</v>
      </c>
      <c r="AA221" s="1"/>
      <c r="AB221" s="3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  <c r="AU221" s="158"/>
      <c r="AV221" s="158"/>
      <c r="AW221" s="158"/>
      <c r="AX221" s="158"/>
      <c r="AY221" s="158"/>
      <c r="AZ221" s="158"/>
      <c r="BA221" s="159"/>
      <c r="BB221" s="159"/>
      <c r="BC221" s="159"/>
      <c r="BD221" s="159"/>
      <c r="BE221" s="159"/>
      <c r="BF221" s="158"/>
      <c r="BG221" s="158"/>
      <c r="BH221" s="158"/>
      <c r="BI221" s="158"/>
      <c r="BJ221" s="158"/>
      <c r="BK221" s="158"/>
      <c r="BL221" s="158"/>
      <c r="BM221" s="158"/>
      <c r="BN221" s="158"/>
      <c r="BO221" s="158"/>
      <c r="BP221" s="158"/>
      <c r="BQ221" s="158"/>
      <c r="BR221" s="158"/>
      <c r="BS221" s="158"/>
      <c r="BT221" s="158"/>
      <c r="BU221" s="158"/>
    </row>
    <row r="222" spans="1:73" x14ac:dyDescent="0.15">
      <c r="A222" s="1"/>
      <c r="B222" s="20"/>
      <c r="C222" s="156">
        <f>Eksist!C222+Input!$D$48</f>
        <v>3</v>
      </c>
      <c r="D222" s="2" t="s">
        <v>193</v>
      </c>
      <c r="E222" s="161"/>
      <c r="F222" s="156">
        <f t="shared" si="159"/>
        <v>0</v>
      </c>
      <c r="G222" s="173">
        <f>VLOOKUP(C222,Eksist!$C$219:$G$249,5)</f>
        <v>0</v>
      </c>
      <c r="H222" s="173">
        <f t="shared" si="160"/>
        <v>0</v>
      </c>
      <c r="I222" s="173">
        <f t="shared" si="161"/>
        <v>0</v>
      </c>
      <c r="J222" s="173">
        <f t="shared" si="162"/>
        <v>0</v>
      </c>
      <c r="K222" s="173">
        <f t="shared" si="163"/>
        <v>0</v>
      </c>
      <c r="L222" s="173">
        <f t="shared" si="164"/>
        <v>0</v>
      </c>
      <c r="M222" s="173">
        <f t="shared" si="165"/>
        <v>0</v>
      </c>
      <c r="N222" s="173">
        <f t="shared" si="166"/>
        <v>0</v>
      </c>
      <c r="O222" s="173">
        <f t="shared" si="167"/>
        <v>0</v>
      </c>
      <c r="P222" s="173">
        <f t="shared" si="168"/>
        <v>0</v>
      </c>
      <c r="Q222" s="173">
        <f t="shared" si="169"/>
        <v>0</v>
      </c>
      <c r="R222" s="173">
        <f t="shared" si="170"/>
        <v>0</v>
      </c>
      <c r="S222" s="173">
        <f t="shared" si="171"/>
        <v>0</v>
      </c>
      <c r="T222" s="173">
        <f t="shared" si="172"/>
        <v>0</v>
      </c>
      <c r="U222" s="173">
        <f t="shared" si="173"/>
        <v>0</v>
      </c>
      <c r="V222" s="173">
        <f t="shared" si="174"/>
        <v>0</v>
      </c>
      <c r="W222" s="173">
        <f t="shared" si="175"/>
        <v>0</v>
      </c>
      <c r="X222" s="173">
        <f t="shared" si="176"/>
        <v>0</v>
      </c>
      <c r="Y222" s="173">
        <f t="shared" si="177"/>
        <v>0</v>
      </c>
      <c r="Z222" s="173">
        <f t="shared" si="178"/>
        <v>0</v>
      </c>
      <c r="AA222" s="1"/>
      <c r="AB222" s="3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  <c r="AU222" s="158"/>
      <c r="AV222" s="158"/>
      <c r="AW222" s="158"/>
      <c r="AX222" s="158"/>
      <c r="AY222" s="158"/>
      <c r="AZ222" s="158"/>
      <c r="BA222" s="159"/>
      <c r="BB222" s="159"/>
      <c r="BC222" s="159"/>
      <c r="BD222" s="159"/>
      <c r="BE222" s="159"/>
      <c r="BF222" s="158"/>
      <c r="BG222" s="158"/>
      <c r="BH222" s="158"/>
      <c r="BI222" s="158"/>
      <c r="BJ222" s="158"/>
      <c r="BK222" s="158"/>
      <c r="BL222" s="158"/>
      <c r="BM222" s="158"/>
      <c r="BN222" s="158"/>
      <c r="BO222" s="158"/>
      <c r="BP222" s="158"/>
      <c r="BQ222" s="158"/>
      <c r="BR222" s="158"/>
      <c r="BS222" s="158"/>
      <c r="BT222" s="158"/>
      <c r="BU222" s="158"/>
    </row>
    <row r="223" spans="1:73" x14ac:dyDescent="0.15">
      <c r="A223" s="1"/>
      <c r="B223" s="20"/>
      <c r="C223" s="156">
        <f>Eksist!C223+Input!$D$48</f>
        <v>4</v>
      </c>
      <c r="D223" s="2" t="s">
        <v>193</v>
      </c>
      <c r="E223" s="161"/>
      <c r="F223" s="156">
        <f t="shared" si="159"/>
        <v>0</v>
      </c>
      <c r="G223" s="173">
        <f>VLOOKUP(C223,Eksist!$C$219:$G$249,5)</f>
        <v>0</v>
      </c>
      <c r="H223" s="173">
        <f t="shared" si="160"/>
        <v>0</v>
      </c>
      <c r="I223" s="173">
        <f t="shared" si="161"/>
        <v>0</v>
      </c>
      <c r="J223" s="173">
        <f t="shared" si="162"/>
        <v>0</v>
      </c>
      <c r="K223" s="173">
        <f t="shared" si="163"/>
        <v>0</v>
      </c>
      <c r="L223" s="173">
        <f t="shared" si="164"/>
        <v>0</v>
      </c>
      <c r="M223" s="173">
        <f t="shared" si="165"/>
        <v>0</v>
      </c>
      <c r="N223" s="173">
        <f t="shared" si="166"/>
        <v>0</v>
      </c>
      <c r="O223" s="173">
        <f t="shared" si="167"/>
        <v>0</v>
      </c>
      <c r="P223" s="173">
        <f t="shared" si="168"/>
        <v>0</v>
      </c>
      <c r="Q223" s="173">
        <f t="shared" si="169"/>
        <v>0</v>
      </c>
      <c r="R223" s="173">
        <f t="shared" si="170"/>
        <v>0</v>
      </c>
      <c r="S223" s="173">
        <f t="shared" si="171"/>
        <v>0</v>
      </c>
      <c r="T223" s="173">
        <f t="shared" si="172"/>
        <v>0</v>
      </c>
      <c r="U223" s="173">
        <f t="shared" si="173"/>
        <v>0</v>
      </c>
      <c r="V223" s="173">
        <f t="shared" si="174"/>
        <v>0</v>
      </c>
      <c r="W223" s="173">
        <f t="shared" si="175"/>
        <v>0</v>
      </c>
      <c r="X223" s="173">
        <f t="shared" si="176"/>
        <v>0</v>
      </c>
      <c r="Y223" s="173">
        <f t="shared" si="177"/>
        <v>0</v>
      </c>
      <c r="Z223" s="173">
        <f t="shared" si="178"/>
        <v>0</v>
      </c>
      <c r="AA223" s="1"/>
      <c r="AB223" s="3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  <c r="AU223" s="158"/>
      <c r="AV223" s="158"/>
      <c r="AW223" s="158"/>
      <c r="AX223" s="158"/>
      <c r="AY223" s="158"/>
      <c r="AZ223" s="158"/>
      <c r="BA223" s="159"/>
      <c r="BB223" s="159"/>
      <c r="BC223" s="159"/>
      <c r="BD223" s="159"/>
      <c r="BE223" s="159"/>
      <c r="BF223" s="158"/>
      <c r="BG223" s="158"/>
      <c r="BH223" s="158"/>
      <c r="BI223" s="158"/>
      <c r="BJ223" s="158"/>
      <c r="BK223" s="158"/>
      <c r="BL223" s="158"/>
      <c r="BM223" s="158"/>
      <c r="BN223" s="158"/>
      <c r="BO223" s="158"/>
      <c r="BP223" s="158"/>
      <c r="BQ223" s="158"/>
      <c r="BR223" s="158"/>
      <c r="BS223" s="158"/>
      <c r="BT223" s="158"/>
      <c r="BU223" s="158"/>
    </row>
    <row r="224" spans="1:73" x14ac:dyDescent="0.15">
      <c r="A224" s="1"/>
      <c r="B224" s="20"/>
      <c r="C224" s="156">
        <f>Eksist!C224+Input!$D$48</f>
        <v>5</v>
      </c>
      <c r="D224" s="2" t="s">
        <v>193</v>
      </c>
      <c r="E224" s="161"/>
      <c r="F224" s="156">
        <f t="shared" si="159"/>
        <v>0</v>
      </c>
      <c r="G224" s="173">
        <f>VLOOKUP(C224,Eksist!$C$219:$G$249,5)</f>
        <v>0</v>
      </c>
      <c r="H224" s="173">
        <f t="shared" si="160"/>
        <v>0</v>
      </c>
      <c r="I224" s="173">
        <f t="shared" si="161"/>
        <v>0</v>
      </c>
      <c r="J224" s="173">
        <f t="shared" si="162"/>
        <v>0</v>
      </c>
      <c r="K224" s="173">
        <f t="shared" si="163"/>
        <v>0</v>
      </c>
      <c r="L224" s="173">
        <f t="shared" si="164"/>
        <v>0</v>
      </c>
      <c r="M224" s="173">
        <f t="shared" si="165"/>
        <v>0</v>
      </c>
      <c r="N224" s="173">
        <f t="shared" si="166"/>
        <v>0</v>
      </c>
      <c r="O224" s="173">
        <f t="shared" si="167"/>
        <v>0</v>
      </c>
      <c r="P224" s="173">
        <f t="shared" si="168"/>
        <v>0</v>
      </c>
      <c r="Q224" s="173">
        <f t="shared" si="169"/>
        <v>0</v>
      </c>
      <c r="R224" s="173">
        <f t="shared" si="170"/>
        <v>0</v>
      </c>
      <c r="S224" s="173">
        <f t="shared" si="171"/>
        <v>0</v>
      </c>
      <c r="T224" s="173">
        <f t="shared" si="172"/>
        <v>0</v>
      </c>
      <c r="U224" s="173">
        <f t="shared" si="173"/>
        <v>0</v>
      </c>
      <c r="V224" s="173">
        <f t="shared" si="174"/>
        <v>0</v>
      </c>
      <c r="W224" s="173">
        <f t="shared" si="175"/>
        <v>0</v>
      </c>
      <c r="X224" s="173">
        <f t="shared" si="176"/>
        <v>0</v>
      </c>
      <c r="Y224" s="173">
        <f t="shared" si="177"/>
        <v>0</v>
      </c>
      <c r="Z224" s="173">
        <f t="shared" si="178"/>
        <v>0</v>
      </c>
      <c r="AA224" s="1"/>
      <c r="AB224" s="3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  <c r="AU224" s="158"/>
      <c r="AV224" s="158"/>
      <c r="AW224" s="158"/>
      <c r="AX224" s="158"/>
      <c r="AY224" s="158"/>
      <c r="AZ224" s="158"/>
      <c r="BA224" s="159"/>
      <c r="BB224" s="159"/>
      <c r="BC224" s="159"/>
      <c r="BD224" s="159"/>
      <c r="BE224" s="159"/>
      <c r="BF224" s="158"/>
      <c r="BG224" s="158"/>
      <c r="BH224" s="158"/>
      <c r="BI224" s="158"/>
      <c r="BJ224" s="158"/>
      <c r="BK224" s="158"/>
      <c r="BL224" s="158"/>
      <c r="BM224" s="158"/>
      <c r="BN224" s="158"/>
      <c r="BO224" s="158"/>
      <c r="BP224" s="158"/>
      <c r="BQ224" s="158"/>
      <c r="BR224" s="158"/>
      <c r="BS224" s="158"/>
      <c r="BT224" s="158"/>
      <c r="BU224" s="158"/>
    </row>
    <row r="225" spans="1:73" x14ac:dyDescent="0.15">
      <c r="A225" s="1"/>
      <c r="B225" s="20"/>
      <c r="C225" s="156">
        <f>Eksist!C225+Input!$D$48</f>
        <v>6</v>
      </c>
      <c r="D225" s="2" t="s">
        <v>193</v>
      </c>
      <c r="E225" s="161"/>
      <c r="F225" s="156">
        <f t="shared" si="159"/>
        <v>0</v>
      </c>
      <c r="G225" s="173">
        <f>VLOOKUP(C225,Eksist!$C$219:$G$249,5)</f>
        <v>0</v>
      </c>
      <c r="H225" s="173">
        <f t="shared" si="160"/>
        <v>0</v>
      </c>
      <c r="I225" s="173">
        <f t="shared" si="161"/>
        <v>0</v>
      </c>
      <c r="J225" s="173">
        <f t="shared" si="162"/>
        <v>0</v>
      </c>
      <c r="K225" s="173">
        <f t="shared" si="163"/>
        <v>0</v>
      </c>
      <c r="L225" s="173">
        <f t="shared" si="164"/>
        <v>0</v>
      </c>
      <c r="M225" s="173">
        <f t="shared" si="165"/>
        <v>0</v>
      </c>
      <c r="N225" s="173">
        <f t="shared" si="166"/>
        <v>0</v>
      </c>
      <c r="O225" s="173">
        <f t="shared" si="167"/>
        <v>0</v>
      </c>
      <c r="P225" s="173">
        <f t="shared" si="168"/>
        <v>0</v>
      </c>
      <c r="Q225" s="173">
        <f t="shared" si="169"/>
        <v>0</v>
      </c>
      <c r="R225" s="173">
        <f t="shared" si="170"/>
        <v>0</v>
      </c>
      <c r="S225" s="173">
        <f t="shared" si="171"/>
        <v>0</v>
      </c>
      <c r="T225" s="173">
        <f t="shared" si="172"/>
        <v>0</v>
      </c>
      <c r="U225" s="173">
        <f t="shared" si="173"/>
        <v>0</v>
      </c>
      <c r="V225" s="173">
        <f t="shared" si="174"/>
        <v>0</v>
      </c>
      <c r="W225" s="173">
        <f t="shared" si="175"/>
        <v>0</v>
      </c>
      <c r="X225" s="173">
        <f t="shared" si="176"/>
        <v>0</v>
      </c>
      <c r="Y225" s="173">
        <f t="shared" si="177"/>
        <v>0</v>
      </c>
      <c r="Z225" s="173">
        <f t="shared" si="178"/>
        <v>0</v>
      </c>
      <c r="AA225" s="1"/>
      <c r="AB225" s="3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  <c r="AU225" s="158"/>
      <c r="AV225" s="158"/>
      <c r="AW225" s="158"/>
      <c r="AX225" s="158"/>
      <c r="AY225" s="158"/>
      <c r="AZ225" s="158"/>
      <c r="BA225" s="159"/>
      <c r="BB225" s="159"/>
      <c r="BC225" s="159"/>
      <c r="BD225" s="159"/>
      <c r="BE225" s="159"/>
      <c r="BF225" s="158"/>
      <c r="BG225" s="158"/>
      <c r="BH225" s="158"/>
      <c r="BI225" s="158"/>
      <c r="BJ225" s="158"/>
      <c r="BK225" s="158"/>
      <c r="BL225" s="158"/>
      <c r="BM225" s="158"/>
      <c r="BN225" s="158"/>
      <c r="BO225" s="158"/>
      <c r="BP225" s="158"/>
      <c r="BQ225" s="158"/>
      <c r="BR225" s="158"/>
      <c r="BS225" s="158"/>
      <c r="BT225" s="158"/>
      <c r="BU225" s="158"/>
    </row>
    <row r="226" spans="1:73" x14ac:dyDescent="0.15">
      <c r="A226" s="1"/>
      <c r="B226" s="20"/>
      <c r="C226" s="156">
        <f>Eksist!C226+Input!$D$48</f>
        <v>7</v>
      </c>
      <c r="D226" s="2" t="s">
        <v>193</v>
      </c>
      <c r="E226" s="161"/>
      <c r="F226" s="156">
        <f t="shared" si="159"/>
        <v>0</v>
      </c>
      <c r="G226" s="173">
        <f>VLOOKUP(C226,Eksist!$C$219:$G$249,5)</f>
        <v>0</v>
      </c>
      <c r="H226" s="173">
        <f t="shared" si="160"/>
        <v>0</v>
      </c>
      <c r="I226" s="173">
        <f t="shared" si="161"/>
        <v>0</v>
      </c>
      <c r="J226" s="173">
        <f t="shared" si="162"/>
        <v>0</v>
      </c>
      <c r="K226" s="173">
        <f t="shared" si="163"/>
        <v>0</v>
      </c>
      <c r="L226" s="173">
        <f t="shared" si="164"/>
        <v>0</v>
      </c>
      <c r="M226" s="173">
        <f t="shared" si="165"/>
        <v>0</v>
      </c>
      <c r="N226" s="173">
        <f t="shared" si="166"/>
        <v>0</v>
      </c>
      <c r="O226" s="173">
        <f t="shared" si="167"/>
        <v>0</v>
      </c>
      <c r="P226" s="173">
        <f t="shared" si="168"/>
        <v>0</v>
      </c>
      <c r="Q226" s="173">
        <f t="shared" si="169"/>
        <v>0</v>
      </c>
      <c r="R226" s="173">
        <f t="shared" si="170"/>
        <v>0</v>
      </c>
      <c r="S226" s="173">
        <f t="shared" si="171"/>
        <v>0</v>
      </c>
      <c r="T226" s="173">
        <f t="shared" si="172"/>
        <v>0</v>
      </c>
      <c r="U226" s="173">
        <f t="shared" si="173"/>
        <v>0</v>
      </c>
      <c r="V226" s="173">
        <f t="shared" si="174"/>
        <v>0</v>
      </c>
      <c r="W226" s="173">
        <f t="shared" si="175"/>
        <v>0</v>
      </c>
      <c r="X226" s="173">
        <f t="shared" si="176"/>
        <v>0</v>
      </c>
      <c r="Y226" s="173">
        <f t="shared" si="177"/>
        <v>0</v>
      </c>
      <c r="Z226" s="173">
        <f t="shared" si="178"/>
        <v>0</v>
      </c>
      <c r="AA226" s="1"/>
      <c r="AB226" s="3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  <c r="AU226" s="158"/>
      <c r="AV226" s="158"/>
      <c r="AW226" s="158"/>
      <c r="AX226" s="158"/>
      <c r="AY226" s="158"/>
      <c r="AZ226" s="158"/>
      <c r="BA226" s="159"/>
      <c r="BB226" s="159"/>
      <c r="BC226" s="159"/>
      <c r="BD226" s="159"/>
      <c r="BE226" s="159"/>
      <c r="BF226" s="158"/>
      <c r="BG226" s="158"/>
      <c r="BH226" s="158"/>
      <c r="BI226" s="158"/>
      <c r="BJ226" s="158"/>
      <c r="BK226" s="158"/>
      <c r="BL226" s="158"/>
      <c r="BM226" s="158"/>
      <c r="BN226" s="158"/>
      <c r="BO226" s="158"/>
      <c r="BP226" s="158"/>
      <c r="BQ226" s="158"/>
      <c r="BR226" s="158"/>
      <c r="BS226" s="158"/>
      <c r="BT226" s="158"/>
      <c r="BU226" s="158"/>
    </row>
    <row r="227" spans="1:73" x14ac:dyDescent="0.15">
      <c r="A227" s="1"/>
      <c r="B227" s="20"/>
      <c r="C227" s="156">
        <f>Eksist!C227+Input!$D$48</f>
        <v>8</v>
      </c>
      <c r="D227" s="2" t="s">
        <v>193</v>
      </c>
      <c r="E227" s="161"/>
      <c r="F227" s="156">
        <f t="shared" si="159"/>
        <v>0</v>
      </c>
      <c r="G227" s="173">
        <f>VLOOKUP(C227,Eksist!$C$219:$G$249,5)</f>
        <v>0</v>
      </c>
      <c r="H227" s="173">
        <f t="shared" si="160"/>
        <v>0</v>
      </c>
      <c r="I227" s="173">
        <f t="shared" si="161"/>
        <v>0</v>
      </c>
      <c r="J227" s="173">
        <f t="shared" si="162"/>
        <v>0</v>
      </c>
      <c r="K227" s="173">
        <f t="shared" si="163"/>
        <v>0</v>
      </c>
      <c r="L227" s="173">
        <f t="shared" si="164"/>
        <v>0</v>
      </c>
      <c r="M227" s="173">
        <f t="shared" si="165"/>
        <v>0</v>
      </c>
      <c r="N227" s="173">
        <f t="shared" si="166"/>
        <v>0</v>
      </c>
      <c r="O227" s="173">
        <f t="shared" si="167"/>
        <v>0</v>
      </c>
      <c r="P227" s="173">
        <f t="shared" si="168"/>
        <v>0</v>
      </c>
      <c r="Q227" s="173">
        <f t="shared" si="169"/>
        <v>0</v>
      </c>
      <c r="R227" s="173">
        <f t="shared" si="170"/>
        <v>0</v>
      </c>
      <c r="S227" s="173">
        <f t="shared" si="171"/>
        <v>0</v>
      </c>
      <c r="T227" s="173">
        <f t="shared" si="172"/>
        <v>0</v>
      </c>
      <c r="U227" s="173">
        <f t="shared" si="173"/>
        <v>0</v>
      </c>
      <c r="V227" s="173">
        <f t="shared" si="174"/>
        <v>0</v>
      </c>
      <c r="W227" s="173">
        <f t="shared" si="175"/>
        <v>0</v>
      </c>
      <c r="X227" s="173">
        <f t="shared" si="176"/>
        <v>0</v>
      </c>
      <c r="Y227" s="173">
        <f t="shared" si="177"/>
        <v>0</v>
      </c>
      <c r="Z227" s="173">
        <f t="shared" si="178"/>
        <v>0</v>
      </c>
      <c r="AA227" s="1"/>
      <c r="AB227" s="3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  <c r="AU227" s="158"/>
      <c r="AV227" s="158"/>
      <c r="AW227" s="158"/>
      <c r="AX227" s="158"/>
      <c r="AY227" s="158"/>
      <c r="AZ227" s="158"/>
      <c r="BA227" s="159"/>
      <c r="BB227" s="159"/>
      <c r="BC227" s="159"/>
      <c r="BD227" s="159"/>
      <c r="BE227" s="159"/>
      <c r="BF227" s="158"/>
      <c r="BG227" s="158"/>
      <c r="BH227" s="158"/>
      <c r="BI227" s="158"/>
      <c r="BJ227" s="158"/>
      <c r="BK227" s="158"/>
      <c r="BL227" s="158"/>
      <c r="BM227" s="158"/>
      <c r="BN227" s="158"/>
      <c r="BO227" s="158"/>
      <c r="BP227" s="158"/>
      <c r="BQ227" s="158"/>
      <c r="BR227" s="158"/>
      <c r="BS227" s="158"/>
      <c r="BT227" s="158"/>
      <c r="BU227" s="158"/>
    </row>
    <row r="228" spans="1:73" x14ac:dyDescent="0.15">
      <c r="A228" s="1"/>
      <c r="B228" s="20"/>
      <c r="C228" s="156">
        <f>Eksist!C228+Input!$D$48</f>
        <v>9</v>
      </c>
      <c r="D228" s="2" t="s">
        <v>193</v>
      </c>
      <c r="E228" s="161"/>
      <c r="F228" s="156">
        <f t="shared" si="159"/>
        <v>0</v>
      </c>
      <c r="G228" s="173">
        <f>VLOOKUP(C228,Eksist!$C$219:$G$249,5)</f>
        <v>0</v>
      </c>
      <c r="H228" s="173">
        <f t="shared" si="160"/>
        <v>0</v>
      </c>
      <c r="I228" s="173">
        <f t="shared" si="161"/>
        <v>0</v>
      </c>
      <c r="J228" s="173">
        <f t="shared" si="162"/>
        <v>0</v>
      </c>
      <c r="K228" s="173">
        <f t="shared" si="163"/>
        <v>0</v>
      </c>
      <c r="L228" s="173">
        <f t="shared" si="164"/>
        <v>0</v>
      </c>
      <c r="M228" s="173">
        <f t="shared" si="165"/>
        <v>0</v>
      </c>
      <c r="N228" s="173">
        <f t="shared" si="166"/>
        <v>0</v>
      </c>
      <c r="O228" s="173">
        <f t="shared" si="167"/>
        <v>0</v>
      </c>
      <c r="P228" s="173">
        <f t="shared" si="168"/>
        <v>0</v>
      </c>
      <c r="Q228" s="173">
        <f t="shared" si="169"/>
        <v>0</v>
      </c>
      <c r="R228" s="173">
        <f t="shared" si="170"/>
        <v>0</v>
      </c>
      <c r="S228" s="173">
        <f t="shared" si="171"/>
        <v>0</v>
      </c>
      <c r="T228" s="173">
        <f t="shared" si="172"/>
        <v>0</v>
      </c>
      <c r="U228" s="173">
        <f t="shared" si="173"/>
        <v>0</v>
      </c>
      <c r="V228" s="173">
        <f t="shared" si="174"/>
        <v>0</v>
      </c>
      <c r="W228" s="173">
        <f t="shared" si="175"/>
        <v>0</v>
      </c>
      <c r="X228" s="173">
        <f t="shared" si="176"/>
        <v>0</v>
      </c>
      <c r="Y228" s="173">
        <f t="shared" si="177"/>
        <v>0</v>
      </c>
      <c r="Z228" s="173">
        <f t="shared" si="178"/>
        <v>0</v>
      </c>
      <c r="AA228" s="1"/>
      <c r="AB228" s="3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  <c r="AU228" s="158"/>
      <c r="AV228" s="158"/>
      <c r="AW228" s="158"/>
      <c r="AX228" s="158"/>
      <c r="AY228" s="158"/>
      <c r="AZ228" s="158"/>
      <c r="BA228" s="159"/>
      <c r="BB228" s="159"/>
      <c r="BC228" s="159"/>
      <c r="BD228" s="159"/>
      <c r="BE228" s="159"/>
      <c r="BF228" s="158"/>
      <c r="BG228" s="158"/>
      <c r="BH228" s="158"/>
      <c r="BI228" s="158"/>
      <c r="BJ228" s="158"/>
      <c r="BK228" s="158"/>
      <c r="BL228" s="158"/>
      <c r="BM228" s="158"/>
      <c r="BN228" s="158"/>
      <c r="BO228" s="158"/>
      <c r="BP228" s="158"/>
      <c r="BQ228" s="158"/>
      <c r="BR228" s="158"/>
      <c r="BS228" s="158"/>
      <c r="BT228" s="158"/>
      <c r="BU228" s="158"/>
    </row>
    <row r="229" spans="1:73" x14ac:dyDescent="0.15">
      <c r="A229" s="1"/>
      <c r="B229" s="20" t="s">
        <v>186</v>
      </c>
      <c r="C229" s="156">
        <f>Eksist!C229+Input!$D$48</f>
        <v>10</v>
      </c>
      <c r="D229" s="2" t="s">
        <v>193</v>
      </c>
      <c r="E229" s="161"/>
      <c r="F229" s="156">
        <f t="shared" si="159"/>
        <v>0</v>
      </c>
      <c r="G229" s="173">
        <f>VLOOKUP(C229,Eksist!$C$219:$G$249,5)</f>
        <v>0</v>
      </c>
      <c r="H229" s="173">
        <f>Input!$E$65*Input!E$26*365/1000</f>
        <v>0</v>
      </c>
      <c r="I229" s="156">
        <f>Input!$E$65*Input!F$26*365/1000</f>
        <v>0</v>
      </c>
      <c r="J229" s="156">
        <f>Input!$E$65*Input!G$26*365/1000</f>
        <v>0</v>
      </c>
      <c r="K229" s="156">
        <f>Input!$E$65*Input!H$26*365/1000</f>
        <v>0</v>
      </c>
      <c r="L229" s="156">
        <f>Input!$E$65*Input!I$26*365/1000</f>
        <v>0</v>
      </c>
      <c r="M229" s="156">
        <f>Input!$E$65*Input!J$26*365/1000</f>
        <v>0</v>
      </c>
      <c r="N229" s="156">
        <f>Input!$E$65*Input!K$26*365/1000</f>
        <v>0</v>
      </c>
      <c r="O229" s="156">
        <f>Input!$E$65*Input!L$26*365/1000</f>
        <v>0</v>
      </c>
      <c r="P229" s="156">
        <f>Input!$E$65*Input!M$26*365/1000</f>
        <v>0</v>
      </c>
      <c r="Q229" s="156">
        <f>Input!$E$65*Input!N$26*365/1000</f>
        <v>0</v>
      </c>
      <c r="R229" s="156">
        <f>Input!$E$65*Input!O$26*365/1000</f>
        <v>0</v>
      </c>
      <c r="S229" s="156">
        <f>Input!$E$65*Input!P$26*365/1000</f>
        <v>0</v>
      </c>
      <c r="T229" s="156">
        <f>Input!$E$65*Input!Q$26*365/1000</f>
        <v>0</v>
      </c>
      <c r="U229" s="156">
        <f>Input!$E$65*Input!R$26*365/1000</f>
        <v>0</v>
      </c>
      <c r="V229" s="156">
        <f>Input!$E$65*Input!S$26*365/1000</f>
        <v>0</v>
      </c>
      <c r="W229" s="156">
        <f>Input!$E$65*Input!T$26*365/1000</f>
        <v>0</v>
      </c>
      <c r="X229" s="156">
        <f>Input!$E$65*Input!U$26*365/1000</f>
        <v>0</v>
      </c>
      <c r="Y229" s="156">
        <f>Input!$E$65*Input!V$26*365/1000</f>
        <v>0</v>
      </c>
      <c r="Z229" s="156">
        <f>Input!$E$65*Input!W$26*365/1000</f>
        <v>0</v>
      </c>
      <c r="AA229" s="1"/>
      <c r="AB229" s="3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  <c r="AU229" s="158"/>
      <c r="AV229" s="158"/>
      <c r="AW229" s="158"/>
      <c r="AX229" s="158"/>
      <c r="AY229" s="158"/>
      <c r="AZ229" s="158"/>
      <c r="BA229" s="159"/>
      <c r="BB229" s="159"/>
      <c r="BC229" s="159"/>
      <c r="BD229" s="159"/>
      <c r="BE229" s="159"/>
      <c r="BF229" s="158"/>
      <c r="BG229" s="158"/>
      <c r="BH229" s="158"/>
      <c r="BI229" s="158"/>
      <c r="BJ229" s="158"/>
      <c r="BK229" s="158"/>
      <c r="BL229" s="158"/>
      <c r="BM229" s="158"/>
      <c r="BN229" s="158"/>
      <c r="BO229" s="158"/>
      <c r="BP229" s="158"/>
      <c r="BQ229" s="158"/>
      <c r="BR229" s="158"/>
      <c r="BS229" s="158"/>
      <c r="BT229" s="158"/>
      <c r="BU229" s="158"/>
    </row>
    <row r="230" spans="1:73" x14ac:dyDescent="0.15">
      <c r="A230" s="1"/>
      <c r="B230" s="20"/>
      <c r="C230" s="156">
        <f>Eksist!C230+Input!$D$48</f>
        <v>11</v>
      </c>
      <c r="D230" s="2" t="s">
        <v>193</v>
      </c>
      <c r="E230" s="161"/>
      <c r="F230" s="156">
        <f t="shared" si="159"/>
        <v>0</v>
      </c>
      <c r="G230" s="173">
        <f>VLOOKUP(C230,Eksist!$C$219:$G$249,5)</f>
        <v>0</v>
      </c>
      <c r="H230" s="173">
        <f t="shared" ref="H230:H238" si="179">(H$239-H$229)/10+H229</f>
        <v>0</v>
      </c>
      <c r="I230" s="173">
        <f t="shared" ref="I230:I238" si="180">(I$239-I$229)/10+I229</f>
        <v>0</v>
      </c>
      <c r="J230" s="173">
        <f t="shared" ref="J230:J238" si="181">(J$239-J$229)/10+J229</f>
        <v>0</v>
      </c>
      <c r="K230" s="173">
        <f t="shared" ref="K230:K238" si="182">(K$239-K$229)/10+K229</f>
        <v>0</v>
      </c>
      <c r="L230" s="173">
        <f t="shared" ref="L230:L238" si="183">(L$239-L$229)/10+L229</f>
        <v>0</v>
      </c>
      <c r="M230" s="173">
        <f t="shared" ref="M230:M238" si="184">(M$239-M$229)/10+M229</f>
        <v>0</v>
      </c>
      <c r="N230" s="173">
        <f t="shared" ref="N230:N238" si="185">(N$239-N$229)/10+N229</f>
        <v>0</v>
      </c>
      <c r="O230" s="173">
        <f t="shared" ref="O230:O238" si="186">(O$239-O$229)/10+O229</f>
        <v>0</v>
      </c>
      <c r="P230" s="173">
        <f t="shared" ref="P230:P238" si="187">(P$239-P$229)/10+P229</f>
        <v>0</v>
      </c>
      <c r="Q230" s="173">
        <f t="shared" ref="Q230:Q238" si="188">(Q$239-Q$229)/10+Q229</f>
        <v>0</v>
      </c>
      <c r="R230" s="173">
        <f t="shared" ref="R230:R238" si="189">(R$239-R$229)/10+R229</f>
        <v>0</v>
      </c>
      <c r="S230" s="173">
        <f t="shared" ref="S230:S238" si="190">(S$239-S$229)/10+S229</f>
        <v>0</v>
      </c>
      <c r="T230" s="173">
        <f t="shared" ref="T230:T238" si="191">(T$239-T$229)/10+T229</f>
        <v>0</v>
      </c>
      <c r="U230" s="173">
        <f t="shared" ref="U230:U238" si="192">(U$239-U$229)/10+U229</f>
        <v>0</v>
      </c>
      <c r="V230" s="173">
        <f t="shared" ref="V230:V238" si="193">(V$239-V$229)/10+V229</f>
        <v>0</v>
      </c>
      <c r="W230" s="173">
        <f t="shared" ref="W230:W238" si="194">(W$239-W$229)/10+W229</f>
        <v>0</v>
      </c>
      <c r="X230" s="173">
        <f t="shared" ref="X230:X238" si="195">(X$239-X$229)/10+X229</f>
        <v>0</v>
      </c>
      <c r="Y230" s="173">
        <f t="shared" ref="Y230:Y238" si="196">(Y$239-Y$229)/10+Y229</f>
        <v>0</v>
      </c>
      <c r="Z230" s="173">
        <f t="shared" ref="Z230:Z238" si="197">(Z$239-Z$229)/10+Z229</f>
        <v>0</v>
      </c>
      <c r="AA230" s="1"/>
      <c r="AB230" s="3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  <c r="AU230" s="158"/>
      <c r="AV230" s="158"/>
      <c r="AW230" s="158"/>
      <c r="AX230" s="158"/>
      <c r="AY230" s="158"/>
      <c r="AZ230" s="158"/>
      <c r="BA230" s="159"/>
      <c r="BB230" s="159"/>
      <c r="BC230" s="159"/>
      <c r="BD230" s="159"/>
      <c r="BE230" s="159"/>
      <c r="BF230" s="158"/>
      <c r="BG230" s="158"/>
      <c r="BH230" s="158"/>
      <c r="BI230" s="158"/>
      <c r="BJ230" s="158"/>
      <c r="BK230" s="158"/>
      <c r="BL230" s="158"/>
      <c r="BM230" s="158"/>
      <c r="BN230" s="158"/>
      <c r="BO230" s="158"/>
      <c r="BP230" s="158"/>
      <c r="BQ230" s="158"/>
      <c r="BR230" s="158"/>
      <c r="BS230" s="158"/>
      <c r="BT230" s="158"/>
      <c r="BU230" s="158"/>
    </row>
    <row r="231" spans="1:73" x14ac:dyDescent="0.15">
      <c r="A231" s="1"/>
      <c r="B231" s="20"/>
      <c r="C231" s="156">
        <f>Eksist!C231+Input!$D$48</f>
        <v>12</v>
      </c>
      <c r="D231" s="2" t="s">
        <v>193</v>
      </c>
      <c r="E231" s="161"/>
      <c r="F231" s="156">
        <f t="shared" si="159"/>
        <v>0</v>
      </c>
      <c r="G231" s="173">
        <f>VLOOKUP(C231,Eksist!$C$219:$G$249,5)</f>
        <v>0</v>
      </c>
      <c r="H231" s="173">
        <f t="shared" si="179"/>
        <v>0</v>
      </c>
      <c r="I231" s="173">
        <f t="shared" si="180"/>
        <v>0</v>
      </c>
      <c r="J231" s="173">
        <f t="shared" si="181"/>
        <v>0</v>
      </c>
      <c r="K231" s="173">
        <f t="shared" si="182"/>
        <v>0</v>
      </c>
      <c r="L231" s="173">
        <f t="shared" si="183"/>
        <v>0</v>
      </c>
      <c r="M231" s="173">
        <f t="shared" si="184"/>
        <v>0</v>
      </c>
      <c r="N231" s="173">
        <f t="shared" si="185"/>
        <v>0</v>
      </c>
      <c r="O231" s="173">
        <f t="shared" si="186"/>
        <v>0</v>
      </c>
      <c r="P231" s="173">
        <f t="shared" si="187"/>
        <v>0</v>
      </c>
      <c r="Q231" s="173">
        <f t="shared" si="188"/>
        <v>0</v>
      </c>
      <c r="R231" s="173">
        <f t="shared" si="189"/>
        <v>0</v>
      </c>
      <c r="S231" s="173">
        <f t="shared" si="190"/>
        <v>0</v>
      </c>
      <c r="T231" s="173">
        <f t="shared" si="191"/>
        <v>0</v>
      </c>
      <c r="U231" s="173">
        <f t="shared" si="192"/>
        <v>0</v>
      </c>
      <c r="V231" s="173">
        <f t="shared" si="193"/>
        <v>0</v>
      </c>
      <c r="W231" s="173">
        <f t="shared" si="194"/>
        <v>0</v>
      </c>
      <c r="X231" s="173">
        <f t="shared" si="195"/>
        <v>0</v>
      </c>
      <c r="Y231" s="173">
        <f t="shared" si="196"/>
        <v>0</v>
      </c>
      <c r="Z231" s="173">
        <f t="shared" si="197"/>
        <v>0</v>
      </c>
      <c r="AA231" s="1"/>
      <c r="AB231" s="3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  <c r="AU231" s="158"/>
      <c r="AV231" s="158"/>
      <c r="AW231" s="158"/>
      <c r="AX231" s="158"/>
      <c r="AY231" s="158"/>
      <c r="AZ231" s="158"/>
      <c r="BA231" s="159"/>
      <c r="BB231" s="159"/>
      <c r="BC231" s="159"/>
      <c r="BD231" s="159"/>
      <c r="BE231" s="159"/>
      <c r="BF231" s="158"/>
      <c r="BG231" s="158"/>
      <c r="BH231" s="158"/>
      <c r="BI231" s="158"/>
      <c r="BJ231" s="158"/>
      <c r="BK231" s="158"/>
      <c r="BL231" s="158"/>
      <c r="BM231" s="158"/>
      <c r="BN231" s="158"/>
      <c r="BO231" s="158"/>
      <c r="BP231" s="158"/>
      <c r="BQ231" s="158"/>
      <c r="BR231" s="158"/>
      <c r="BS231" s="158"/>
      <c r="BT231" s="158"/>
      <c r="BU231" s="158"/>
    </row>
    <row r="232" spans="1:73" x14ac:dyDescent="0.15">
      <c r="A232" s="1"/>
      <c r="B232" s="20"/>
      <c r="C232" s="156">
        <f>Eksist!C232+Input!$D$48</f>
        <v>13</v>
      </c>
      <c r="D232" s="2" t="s">
        <v>193</v>
      </c>
      <c r="E232" s="161"/>
      <c r="F232" s="156">
        <f t="shared" si="159"/>
        <v>0</v>
      </c>
      <c r="G232" s="173">
        <f>VLOOKUP(C232,Eksist!$C$219:$G$249,5)</f>
        <v>0</v>
      </c>
      <c r="H232" s="173">
        <f t="shared" si="179"/>
        <v>0</v>
      </c>
      <c r="I232" s="173">
        <f t="shared" si="180"/>
        <v>0</v>
      </c>
      <c r="J232" s="173">
        <f t="shared" si="181"/>
        <v>0</v>
      </c>
      <c r="K232" s="173">
        <f t="shared" si="182"/>
        <v>0</v>
      </c>
      <c r="L232" s="173">
        <f t="shared" si="183"/>
        <v>0</v>
      </c>
      <c r="M232" s="173">
        <f t="shared" si="184"/>
        <v>0</v>
      </c>
      <c r="N232" s="173">
        <f t="shared" si="185"/>
        <v>0</v>
      </c>
      <c r="O232" s="173">
        <f t="shared" si="186"/>
        <v>0</v>
      </c>
      <c r="P232" s="173">
        <f t="shared" si="187"/>
        <v>0</v>
      </c>
      <c r="Q232" s="173">
        <f t="shared" si="188"/>
        <v>0</v>
      </c>
      <c r="R232" s="173">
        <f t="shared" si="189"/>
        <v>0</v>
      </c>
      <c r="S232" s="173">
        <f t="shared" si="190"/>
        <v>0</v>
      </c>
      <c r="T232" s="173">
        <f t="shared" si="191"/>
        <v>0</v>
      </c>
      <c r="U232" s="173">
        <f t="shared" si="192"/>
        <v>0</v>
      </c>
      <c r="V232" s="173">
        <f t="shared" si="193"/>
        <v>0</v>
      </c>
      <c r="W232" s="173">
        <f t="shared" si="194"/>
        <v>0</v>
      </c>
      <c r="X232" s="173">
        <f t="shared" si="195"/>
        <v>0</v>
      </c>
      <c r="Y232" s="173">
        <f t="shared" si="196"/>
        <v>0</v>
      </c>
      <c r="Z232" s="173">
        <f t="shared" si="197"/>
        <v>0</v>
      </c>
      <c r="AA232" s="1"/>
      <c r="AB232" s="3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  <c r="AU232" s="158"/>
      <c r="AV232" s="158"/>
      <c r="AW232" s="158"/>
      <c r="AX232" s="158"/>
      <c r="AY232" s="158"/>
      <c r="AZ232" s="158"/>
      <c r="BA232" s="159"/>
      <c r="BB232" s="159"/>
      <c r="BC232" s="159"/>
      <c r="BD232" s="159"/>
      <c r="BE232" s="159"/>
      <c r="BF232" s="158"/>
      <c r="BG232" s="158"/>
      <c r="BH232" s="158"/>
      <c r="BI232" s="158"/>
      <c r="BJ232" s="158"/>
      <c r="BK232" s="158"/>
      <c r="BL232" s="158"/>
      <c r="BM232" s="158"/>
      <c r="BN232" s="158"/>
      <c r="BO232" s="158"/>
      <c r="BP232" s="158"/>
      <c r="BQ232" s="158"/>
      <c r="BR232" s="158"/>
      <c r="BS232" s="158"/>
      <c r="BT232" s="158"/>
      <c r="BU232" s="158"/>
    </row>
    <row r="233" spans="1:73" x14ac:dyDescent="0.15">
      <c r="A233" s="1"/>
      <c r="B233" s="20"/>
      <c r="C233" s="156">
        <f>Eksist!C233+Input!$D$48</f>
        <v>14</v>
      </c>
      <c r="D233" s="2" t="s">
        <v>193</v>
      </c>
      <c r="E233" s="161"/>
      <c r="F233" s="156">
        <f t="shared" si="159"/>
        <v>0</v>
      </c>
      <c r="G233" s="173">
        <f>VLOOKUP(C233,Eksist!$C$219:$G$249,5)</f>
        <v>0</v>
      </c>
      <c r="H233" s="173">
        <f t="shared" si="179"/>
        <v>0</v>
      </c>
      <c r="I233" s="173">
        <f t="shared" si="180"/>
        <v>0</v>
      </c>
      <c r="J233" s="173">
        <f t="shared" si="181"/>
        <v>0</v>
      </c>
      <c r="K233" s="173">
        <f t="shared" si="182"/>
        <v>0</v>
      </c>
      <c r="L233" s="173">
        <f t="shared" si="183"/>
        <v>0</v>
      </c>
      <c r="M233" s="173">
        <f t="shared" si="184"/>
        <v>0</v>
      </c>
      <c r="N233" s="173">
        <f t="shared" si="185"/>
        <v>0</v>
      </c>
      <c r="O233" s="173">
        <f t="shared" si="186"/>
        <v>0</v>
      </c>
      <c r="P233" s="173">
        <f t="shared" si="187"/>
        <v>0</v>
      </c>
      <c r="Q233" s="173">
        <f t="shared" si="188"/>
        <v>0</v>
      </c>
      <c r="R233" s="173">
        <f t="shared" si="189"/>
        <v>0</v>
      </c>
      <c r="S233" s="173">
        <f t="shared" si="190"/>
        <v>0</v>
      </c>
      <c r="T233" s="173">
        <f t="shared" si="191"/>
        <v>0</v>
      </c>
      <c r="U233" s="173">
        <f t="shared" si="192"/>
        <v>0</v>
      </c>
      <c r="V233" s="173">
        <f t="shared" si="193"/>
        <v>0</v>
      </c>
      <c r="W233" s="173">
        <f t="shared" si="194"/>
        <v>0</v>
      </c>
      <c r="X233" s="173">
        <f t="shared" si="195"/>
        <v>0</v>
      </c>
      <c r="Y233" s="173">
        <f t="shared" si="196"/>
        <v>0</v>
      </c>
      <c r="Z233" s="173">
        <f t="shared" si="197"/>
        <v>0</v>
      </c>
      <c r="AA233" s="1"/>
      <c r="AB233" s="3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  <c r="AU233" s="158"/>
      <c r="AV233" s="158"/>
      <c r="AW233" s="158"/>
      <c r="AX233" s="158"/>
      <c r="AY233" s="158"/>
      <c r="AZ233" s="158"/>
      <c r="BA233" s="159"/>
      <c r="BB233" s="159"/>
      <c r="BC233" s="159"/>
      <c r="BD233" s="159"/>
      <c r="BE233" s="159"/>
      <c r="BF233" s="158"/>
      <c r="BG233" s="158"/>
      <c r="BH233" s="158"/>
      <c r="BI233" s="158"/>
      <c r="BJ233" s="158"/>
      <c r="BK233" s="158"/>
      <c r="BL233" s="158"/>
      <c r="BM233" s="158"/>
      <c r="BN233" s="158"/>
      <c r="BO233" s="158"/>
      <c r="BP233" s="158"/>
      <c r="BQ233" s="158"/>
      <c r="BR233" s="158"/>
      <c r="BS233" s="158"/>
      <c r="BT233" s="158"/>
      <c r="BU233" s="158"/>
    </row>
    <row r="234" spans="1:73" x14ac:dyDescent="0.15">
      <c r="A234" s="1"/>
      <c r="B234" s="20"/>
      <c r="C234" s="156">
        <f>Eksist!C234+Input!$D$48</f>
        <v>15</v>
      </c>
      <c r="D234" s="2" t="s">
        <v>193</v>
      </c>
      <c r="E234" s="161"/>
      <c r="F234" s="156">
        <f>SUM(G234:Z234)</f>
        <v>0</v>
      </c>
      <c r="G234" s="173">
        <f>VLOOKUP(C234,Eksist!$C$219:$G$249,5)</f>
        <v>0</v>
      </c>
      <c r="H234" s="173">
        <f t="shared" si="179"/>
        <v>0</v>
      </c>
      <c r="I234" s="173">
        <f t="shared" si="180"/>
        <v>0</v>
      </c>
      <c r="J234" s="173">
        <f t="shared" si="181"/>
        <v>0</v>
      </c>
      <c r="K234" s="173">
        <f t="shared" si="182"/>
        <v>0</v>
      </c>
      <c r="L234" s="173">
        <f t="shared" si="183"/>
        <v>0</v>
      </c>
      <c r="M234" s="173">
        <f t="shared" si="184"/>
        <v>0</v>
      </c>
      <c r="N234" s="173">
        <f t="shared" si="185"/>
        <v>0</v>
      </c>
      <c r="O234" s="173">
        <f t="shared" si="186"/>
        <v>0</v>
      </c>
      <c r="P234" s="173">
        <f t="shared" si="187"/>
        <v>0</v>
      </c>
      <c r="Q234" s="173">
        <f t="shared" si="188"/>
        <v>0</v>
      </c>
      <c r="R234" s="173">
        <f t="shared" si="189"/>
        <v>0</v>
      </c>
      <c r="S234" s="173">
        <f t="shared" si="190"/>
        <v>0</v>
      </c>
      <c r="T234" s="173">
        <f t="shared" si="191"/>
        <v>0</v>
      </c>
      <c r="U234" s="173">
        <f t="shared" si="192"/>
        <v>0</v>
      </c>
      <c r="V234" s="173">
        <f t="shared" si="193"/>
        <v>0</v>
      </c>
      <c r="W234" s="173">
        <f t="shared" si="194"/>
        <v>0</v>
      </c>
      <c r="X234" s="173">
        <f t="shared" si="195"/>
        <v>0</v>
      </c>
      <c r="Y234" s="173">
        <f t="shared" si="196"/>
        <v>0</v>
      </c>
      <c r="Z234" s="173">
        <f t="shared" si="197"/>
        <v>0</v>
      </c>
      <c r="AA234" s="1"/>
      <c r="AB234" s="3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  <c r="AU234" s="158"/>
      <c r="AV234" s="158"/>
      <c r="AW234" s="158"/>
      <c r="AX234" s="158"/>
      <c r="AY234" s="158"/>
      <c r="AZ234" s="158"/>
      <c r="BA234" s="159"/>
      <c r="BB234" s="159"/>
      <c r="BC234" s="159"/>
      <c r="BD234" s="159"/>
      <c r="BE234" s="159"/>
      <c r="BF234" s="158"/>
      <c r="BG234" s="158"/>
      <c r="BH234" s="158"/>
      <c r="BI234" s="158"/>
      <c r="BJ234" s="158"/>
      <c r="BK234" s="158"/>
      <c r="BL234" s="158"/>
      <c r="BM234" s="158"/>
      <c r="BN234" s="158"/>
      <c r="BO234" s="158"/>
      <c r="BP234" s="158"/>
      <c r="BQ234" s="158"/>
      <c r="BR234" s="158"/>
      <c r="BS234" s="158"/>
      <c r="BT234" s="158"/>
      <c r="BU234" s="158"/>
    </row>
    <row r="235" spans="1:73" x14ac:dyDescent="0.15">
      <c r="A235" s="1"/>
      <c r="B235" s="20"/>
      <c r="C235" s="156">
        <f>Eksist!C235+Input!$D$48</f>
        <v>16</v>
      </c>
      <c r="D235" s="2" t="s">
        <v>193</v>
      </c>
      <c r="E235" s="161"/>
      <c r="F235" s="156">
        <f t="shared" si="159"/>
        <v>0</v>
      </c>
      <c r="G235" s="173">
        <f>VLOOKUP(C235,Eksist!$C$219:$G$249,5)</f>
        <v>0</v>
      </c>
      <c r="H235" s="173">
        <f t="shared" si="179"/>
        <v>0</v>
      </c>
      <c r="I235" s="173">
        <f t="shared" si="180"/>
        <v>0</v>
      </c>
      <c r="J235" s="173">
        <f t="shared" si="181"/>
        <v>0</v>
      </c>
      <c r="K235" s="173">
        <f t="shared" si="182"/>
        <v>0</v>
      </c>
      <c r="L235" s="173">
        <f t="shared" si="183"/>
        <v>0</v>
      </c>
      <c r="M235" s="173">
        <f t="shared" si="184"/>
        <v>0</v>
      </c>
      <c r="N235" s="173">
        <f t="shared" si="185"/>
        <v>0</v>
      </c>
      <c r="O235" s="173">
        <f t="shared" si="186"/>
        <v>0</v>
      </c>
      <c r="P235" s="173">
        <f t="shared" si="187"/>
        <v>0</v>
      </c>
      <c r="Q235" s="173">
        <f t="shared" si="188"/>
        <v>0</v>
      </c>
      <c r="R235" s="173">
        <f t="shared" si="189"/>
        <v>0</v>
      </c>
      <c r="S235" s="173">
        <f t="shared" si="190"/>
        <v>0</v>
      </c>
      <c r="T235" s="173">
        <f t="shared" si="191"/>
        <v>0</v>
      </c>
      <c r="U235" s="173">
        <f t="shared" si="192"/>
        <v>0</v>
      </c>
      <c r="V235" s="173">
        <f t="shared" si="193"/>
        <v>0</v>
      </c>
      <c r="W235" s="173">
        <f t="shared" si="194"/>
        <v>0</v>
      </c>
      <c r="X235" s="173">
        <f t="shared" si="195"/>
        <v>0</v>
      </c>
      <c r="Y235" s="173">
        <f t="shared" si="196"/>
        <v>0</v>
      </c>
      <c r="Z235" s="173">
        <f t="shared" si="197"/>
        <v>0</v>
      </c>
      <c r="AA235" s="1"/>
      <c r="AB235" s="3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  <c r="AU235" s="158"/>
      <c r="AV235" s="158"/>
      <c r="AW235" s="158"/>
      <c r="AX235" s="158"/>
      <c r="AY235" s="158"/>
      <c r="AZ235" s="158"/>
      <c r="BA235" s="159"/>
      <c r="BB235" s="159"/>
      <c r="BC235" s="159"/>
      <c r="BD235" s="159"/>
      <c r="BE235" s="159"/>
      <c r="BF235" s="158"/>
      <c r="BG235" s="158"/>
      <c r="BH235" s="158"/>
      <c r="BI235" s="158"/>
      <c r="BJ235" s="158"/>
      <c r="BK235" s="158"/>
      <c r="BL235" s="158"/>
      <c r="BM235" s="158"/>
      <c r="BN235" s="158"/>
      <c r="BO235" s="158"/>
      <c r="BP235" s="158"/>
      <c r="BQ235" s="158"/>
      <c r="BR235" s="158"/>
      <c r="BS235" s="158"/>
      <c r="BT235" s="158"/>
      <c r="BU235" s="158"/>
    </row>
    <row r="236" spans="1:73" x14ac:dyDescent="0.15">
      <c r="A236" s="1"/>
      <c r="B236" s="20"/>
      <c r="C236" s="156">
        <f>Eksist!C236+Input!$D$48</f>
        <v>17</v>
      </c>
      <c r="D236" s="2" t="s">
        <v>193</v>
      </c>
      <c r="E236" s="161"/>
      <c r="F236" s="156">
        <f t="shared" si="159"/>
        <v>0</v>
      </c>
      <c r="G236" s="173">
        <f>VLOOKUP(C236,Eksist!$C$219:$G$249,5)</f>
        <v>0</v>
      </c>
      <c r="H236" s="173">
        <f t="shared" si="179"/>
        <v>0</v>
      </c>
      <c r="I236" s="173">
        <f t="shared" si="180"/>
        <v>0</v>
      </c>
      <c r="J236" s="173">
        <f t="shared" si="181"/>
        <v>0</v>
      </c>
      <c r="K236" s="173">
        <f t="shared" si="182"/>
        <v>0</v>
      </c>
      <c r="L236" s="173">
        <f t="shared" si="183"/>
        <v>0</v>
      </c>
      <c r="M236" s="173">
        <f t="shared" si="184"/>
        <v>0</v>
      </c>
      <c r="N236" s="173">
        <f t="shared" si="185"/>
        <v>0</v>
      </c>
      <c r="O236" s="173">
        <f t="shared" si="186"/>
        <v>0</v>
      </c>
      <c r="P236" s="173">
        <f t="shared" si="187"/>
        <v>0</v>
      </c>
      <c r="Q236" s="173">
        <f t="shared" si="188"/>
        <v>0</v>
      </c>
      <c r="R236" s="173">
        <f t="shared" si="189"/>
        <v>0</v>
      </c>
      <c r="S236" s="173">
        <f t="shared" si="190"/>
        <v>0</v>
      </c>
      <c r="T236" s="173">
        <f t="shared" si="191"/>
        <v>0</v>
      </c>
      <c r="U236" s="173">
        <f t="shared" si="192"/>
        <v>0</v>
      </c>
      <c r="V236" s="173">
        <f t="shared" si="193"/>
        <v>0</v>
      </c>
      <c r="W236" s="173">
        <f t="shared" si="194"/>
        <v>0</v>
      </c>
      <c r="X236" s="173">
        <f t="shared" si="195"/>
        <v>0</v>
      </c>
      <c r="Y236" s="173">
        <f t="shared" si="196"/>
        <v>0</v>
      </c>
      <c r="Z236" s="173">
        <f t="shared" si="197"/>
        <v>0</v>
      </c>
      <c r="AA236" s="1"/>
      <c r="AB236" s="3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  <c r="AU236" s="158"/>
      <c r="AV236" s="158"/>
      <c r="AW236" s="158"/>
      <c r="AX236" s="158"/>
      <c r="AY236" s="158"/>
      <c r="AZ236" s="158"/>
      <c r="BA236" s="159"/>
      <c r="BB236" s="159"/>
      <c r="BC236" s="159"/>
      <c r="BD236" s="159"/>
      <c r="BE236" s="159"/>
      <c r="BF236" s="158"/>
      <c r="BG236" s="158"/>
      <c r="BH236" s="158"/>
      <c r="BI236" s="158"/>
      <c r="BJ236" s="158"/>
      <c r="BK236" s="158"/>
      <c r="BL236" s="158"/>
      <c r="BM236" s="158"/>
      <c r="BN236" s="158"/>
      <c r="BO236" s="158"/>
      <c r="BP236" s="158"/>
      <c r="BQ236" s="158"/>
      <c r="BR236" s="158"/>
      <c r="BS236" s="158"/>
      <c r="BT236" s="158"/>
      <c r="BU236" s="158"/>
    </row>
    <row r="237" spans="1:73" x14ac:dyDescent="0.15">
      <c r="A237" s="1"/>
      <c r="B237" s="20"/>
      <c r="C237" s="156">
        <f>Eksist!C237+Input!$D$48</f>
        <v>18</v>
      </c>
      <c r="D237" s="2" t="s">
        <v>193</v>
      </c>
      <c r="E237" s="161"/>
      <c r="F237" s="156">
        <f t="shared" si="159"/>
        <v>0</v>
      </c>
      <c r="G237" s="173">
        <f>VLOOKUP(C237,Eksist!$C$219:$G$249,5)</f>
        <v>0</v>
      </c>
      <c r="H237" s="173">
        <f t="shared" si="179"/>
        <v>0</v>
      </c>
      <c r="I237" s="173">
        <f t="shared" si="180"/>
        <v>0</v>
      </c>
      <c r="J237" s="173">
        <f t="shared" si="181"/>
        <v>0</v>
      </c>
      <c r="K237" s="173">
        <f t="shared" si="182"/>
        <v>0</v>
      </c>
      <c r="L237" s="173">
        <f t="shared" si="183"/>
        <v>0</v>
      </c>
      <c r="M237" s="173">
        <f t="shared" si="184"/>
        <v>0</v>
      </c>
      <c r="N237" s="173">
        <f t="shared" si="185"/>
        <v>0</v>
      </c>
      <c r="O237" s="173">
        <f t="shared" si="186"/>
        <v>0</v>
      </c>
      <c r="P237" s="173">
        <f t="shared" si="187"/>
        <v>0</v>
      </c>
      <c r="Q237" s="173">
        <f t="shared" si="188"/>
        <v>0</v>
      </c>
      <c r="R237" s="173">
        <f t="shared" si="189"/>
        <v>0</v>
      </c>
      <c r="S237" s="173">
        <f t="shared" si="190"/>
        <v>0</v>
      </c>
      <c r="T237" s="173">
        <f t="shared" si="191"/>
        <v>0</v>
      </c>
      <c r="U237" s="173">
        <f t="shared" si="192"/>
        <v>0</v>
      </c>
      <c r="V237" s="173">
        <f t="shared" si="193"/>
        <v>0</v>
      </c>
      <c r="W237" s="173">
        <f t="shared" si="194"/>
        <v>0</v>
      </c>
      <c r="X237" s="173">
        <f t="shared" si="195"/>
        <v>0</v>
      </c>
      <c r="Y237" s="173">
        <f t="shared" si="196"/>
        <v>0</v>
      </c>
      <c r="Z237" s="173">
        <f t="shared" si="197"/>
        <v>0</v>
      </c>
      <c r="AA237" s="1"/>
      <c r="AB237" s="3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  <c r="AU237" s="158"/>
      <c r="AV237" s="158"/>
      <c r="AW237" s="158"/>
      <c r="AX237" s="158"/>
      <c r="AY237" s="158"/>
      <c r="AZ237" s="158"/>
      <c r="BA237" s="159"/>
      <c r="BB237" s="159"/>
      <c r="BC237" s="159"/>
      <c r="BD237" s="159"/>
      <c r="BE237" s="159"/>
      <c r="BF237" s="158"/>
      <c r="BG237" s="158"/>
      <c r="BH237" s="158"/>
      <c r="BI237" s="158"/>
      <c r="BJ237" s="158"/>
      <c r="BK237" s="158"/>
      <c r="BL237" s="158"/>
      <c r="BM237" s="158"/>
      <c r="BN237" s="158"/>
      <c r="BO237" s="158"/>
      <c r="BP237" s="158"/>
      <c r="BQ237" s="158"/>
      <c r="BR237" s="158"/>
      <c r="BS237" s="158"/>
      <c r="BT237" s="158"/>
      <c r="BU237" s="158"/>
    </row>
    <row r="238" spans="1:73" x14ac:dyDescent="0.15">
      <c r="A238" s="1"/>
      <c r="B238" s="20"/>
      <c r="C238" s="156">
        <f>Eksist!C238+Input!$D$48</f>
        <v>19</v>
      </c>
      <c r="D238" s="2" t="s">
        <v>193</v>
      </c>
      <c r="E238" s="161"/>
      <c r="F238" s="156">
        <f t="shared" si="159"/>
        <v>0</v>
      </c>
      <c r="G238" s="173">
        <f>VLOOKUP(C238,Eksist!$C$219:$G$249,5)</f>
        <v>0</v>
      </c>
      <c r="H238" s="173">
        <f t="shared" si="179"/>
        <v>0</v>
      </c>
      <c r="I238" s="173">
        <f t="shared" si="180"/>
        <v>0</v>
      </c>
      <c r="J238" s="173">
        <f t="shared" si="181"/>
        <v>0</v>
      </c>
      <c r="K238" s="173">
        <f t="shared" si="182"/>
        <v>0</v>
      </c>
      <c r="L238" s="173">
        <f t="shared" si="183"/>
        <v>0</v>
      </c>
      <c r="M238" s="173">
        <f t="shared" si="184"/>
        <v>0</v>
      </c>
      <c r="N238" s="173">
        <f t="shared" si="185"/>
        <v>0</v>
      </c>
      <c r="O238" s="173">
        <f t="shared" si="186"/>
        <v>0</v>
      </c>
      <c r="P238" s="173">
        <f t="shared" si="187"/>
        <v>0</v>
      </c>
      <c r="Q238" s="173">
        <f t="shared" si="188"/>
        <v>0</v>
      </c>
      <c r="R238" s="173">
        <f t="shared" si="189"/>
        <v>0</v>
      </c>
      <c r="S238" s="173">
        <f t="shared" si="190"/>
        <v>0</v>
      </c>
      <c r="T238" s="173">
        <f t="shared" si="191"/>
        <v>0</v>
      </c>
      <c r="U238" s="173">
        <f t="shared" si="192"/>
        <v>0</v>
      </c>
      <c r="V238" s="173">
        <f t="shared" si="193"/>
        <v>0</v>
      </c>
      <c r="W238" s="173">
        <f t="shared" si="194"/>
        <v>0</v>
      </c>
      <c r="X238" s="173">
        <f t="shared" si="195"/>
        <v>0</v>
      </c>
      <c r="Y238" s="173">
        <f t="shared" si="196"/>
        <v>0</v>
      </c>
      <c r="Z238" s="173">
        <f t="shared" si="197"/>
        <v>0</v>
      </c>
      <c r="AA238" s="1"/>
      <c r="AB238" s="3"/>
      <c r="AC238" s="158"/>
      <c r="AD238" s="158"/>
      <c r="AE238" s="158"/>
      <c r="AF238" s="158"/>
      <c r="AG238" s="158"/>
      <c r="AH238" s="158"/>
      <c r="AI238" s="158"/>
      <c r="AJ238" s="158"/>
      <c r="AK238" s="158"/>
      <c r="AL238" s="158"/>
      <c r="AM238" s="158"/>
      <c r="AN238" s="158"/>
      <c r="AO238" s="158"/>
      <c r="AP238" s="158"/>
      <c r="AQ238" s="158"/>
      <c r="AR238" s="158"/>
      <c r="AS238" s="158"/>
      <c r="AT238" s="158"/>
      <c r="AU238" s="158"/>
      <c r="AV238" s="158"/>
      <c r="AW238" s="158"/>
      <c r="AX238" s="158"/>
      <c r="AY238" s="158"/>
      <c r="AZ238" s="158"/>
      <c r="BA238" s="159"/>
      <c r="BB238" s="159"/>
      <c r="BC238" s="159"/>
      <c r="BD238" s="159"/>
      <c r="BE238" s="159"/>
      <c r="BF238" s="158"/>
      <c r="BG238" s="158"/>
      <c r="BH238" s="158"/>
      <c r="BI238" s="158"/>
      <c r="BJ238" s="158"/>
      <c r="BK238" s="158"/>
      <c r="BL238" s="158"/>
      <c r="BM238" s="158"/>
      <c r="BN238" s="158"/>
      <c r="BO238" s="158"/>
      <c r="BP238" s="158"/>
      <c r="BQ238" s="158"/>
      <c r="BR238" s="158"/>
      <c r="BS238" s="158"/>
      <c r="BT238" s="158"/>
      <c r="BU238" s="158"/>
    </row>
    <row r="239" spans="1:73" x14ac:dyDescent="0.15">
      <c r="A239" s="1"/>
      <c r="B239" s="20" t="s">
        <v>188</v>
      </c>
      <c r="C239" s="156">
        <f>Eksist!C239+Input!$D$48</f>
        <v>20</v>
      </c>
      <c r="D239" s="2" t="s">
        <v>193</v>
      </c>
      <c r="E239" s="161"/>
      <c r="F239" s="156">
        <f t="shared" si="159"/>
        <v>0</v>
      </c>
      <c r="G239" s="173">
        <f>VLOOKUP(C239,Eksist!$C$219:$G$249,5)</f>
        <v>0</v>
      </c>
      <c r="H239" s="173">
        <f>Input!$F$65*Input!E$26*365/1000</f>
        <v>0</v>
      </c>
      <c r="I239" s="156">
        <f>Input!$F$65*Input!F$26*365/1000</f>
        <v>0</v>
      </c>
      <c r="J239" s="156">
        <f>Input!$F$65*Input!G$26*365/1000</f>
        <v>0</v>
      </c>
      <c r="K239" s="156">
        <f>Input!$F$65*Input!H$26*365/1000</f>
        <v>0</v>
      </c>
      <c r="L239" s="156">
        <f>Input!$F$65*Input!I$26*365/1000</f>
        <v>0</v>
      </c>
      <c r="M239" s="156">
        <f>Input!$F$65*Input!J$26*365/1000</f>
        <v>0</v>
      </c>
      <c r="N239" s="156">
        <f>Input!$F$65*Input!K$26*365/1000</f>
        <v>0</v>
      </c>
      <c r="O239" s="156">
        <f>Input!$F$65*Input!L$26*365/1000</f>
        <v>0</v>
      </c>
      <c r="P239" s="156">
        <f>Input!$F$65*Input!M$26*365/1000</f>
        <v>0</v>
      </c>
      <c r="Q239" s="156">
        <f>Input!$F$65*Input!N$26*365/1000</f>
        <v>0</v>
      </c>
      <c r="R239" s="156">
        <f>Input!$F$65*Input!O$26*365/1000</f>
        <v>0</v>
      </c>
      <c r="S239" s="156">
        <f>Input!$F$65*Input!P$26*365/1000</f>
        <v>0</v>
      </c>
      <c r="T239" s="156">
        <f>Input!$F$65*Input!Q$26*365/1000</f>
        <v>0</v>
      </c>
      <c r="U239" s="156">
        <f>Input!$F$65*Input!R$26*365/1000</f>
        <v>0</v>
      </c>
      <c r="V239" s="156">
        <f>Input!$F$65*Input!S$26*365/1000</f>
        <v>0</v>
      </c>
      <c r="W239" s="156">
        <f>Input!$F$65*Input!T$26*365/1000</f>
        <v>0</v>
      </c>
      <c r="X239" s="156">
        <f>Input!$F$65*Input!U$26*365/1000</f>
        <v>0</v>
      </c>
      <c r="Y239" s="156">
        <f>Input!$F$65*Input!V$26*365/1000</f>
        <v>0</v>
      </c>
      <c r="Z239" s="156">
        <f>Input!$F$65*Input!W$26*365/1000</f>
        <v>0</v>
      </c>
      <c r="AA239" s="1"/>
      <c r="AB239" s="3"/>
      <c r="AC239" s="158"/>
      <c r="AD239" s="158"/>
      <c r="AE239" s="158"/>
      <c r="AF239" s="158"/>
      <c r="AG239" s="158"/>
      <c r="AH239" s="158"/>
      <c r="AI239" s="158"/>
      <c r="AJ239" s="158"/>
      <c r="AK239" s="158"/>
      <c r="AL239" s="158"/>
      <c r="AM239" s="158"/>
      <c r="AN239" s="158"/>
      <c r="AO239" s="158"/>
      <c r="AP239" s="158"/>
      <c r="AQ239" s="158"/>
      <c r="AR239" s="158"/>
      <c r="AS239" s="158"/>
      <c r="AT239" s="158"/>
      <c r="AU239" s="158"/>
      <c r="AV239" s="158"/>
      <c r="AW239" s="158"/>
      <c r="AX239" s="158"/>
      <c r="AY239" s="158"/>
      <c r="AZ239" s="158"/>
      <c r="BA239" s="159"/>
      <c r="BB239" s="159"/>
      <c r="BC239" s="159"/>
      <c r="BD239" s="159"/>
      <c r="BE239" s="159"/>
      <c r="BF239" s="158"/>
      <c r="BG239" s="158"/>
      <c r="BH239" s="158"/>
      <c r="BI239" s="158"/>
      <c r="BJ239" s="158"/>
      <c r="BK239" s="158"/>
      <c r="BL239" s="158"/>
      <c r="BM239" s="158"/>
      <c r="BN239" s="158"/>
      <c r="BO239" s="158"/>
      <c r="BP239" s="158"/>
      <c r="BQ239" s="158"/>
      <c r="BR239" s="158"/>
      <c r="BS239" s="158"/>
      <c r="BT239" s="158"/>
      <c r="BU239" s="158"/>
    </row>
    <row r="240" spans="1:73" x14ac:dyDescent="0.15">
      <c r="A240" s="1"/>
      <c r="B240" s="20"/>
      <c r="C240" s="156">
        <f>Eksist!C240+Input!$D$48</f>
        <v>21</v>
      </c>
      <c r="D240" s="2" t="s">
        <v>193</v>
      </c>
      <c r="E240" s="161"/>
      <c r="F240" s="156">
        <f t="shared" si="159"/>
        <v>0</v>
      </c>
      <c r="G240" s="173">
        <f>VLOOKUP(C240,Eksist!$C$219:$G$249,5)</f>
        <v>0</v>
      </c>
      <c r="H240" s="173">
        <f>(H$249-H$239)/10+H239</f>
        <v>0</v>
      </c>
      <c r="I240" s="173">
        <f t="shared" ref="I240:K248" si="198">(I$249-I$239)/10+I239</f>
        <v>0</v>
      </c>
      <c r="J240" s="173">
        <f t="shared" si="198"/>
        <v>0</v>
      </c>
      <c r="K240" s="173">
        <f t="shared" si="198"/>
        <v>0</v>
      </c>
      <c r="L240" s="173">
        <f t="shared" ref="L240" si="199">(L$249-L$239)/10+L239</f>
        <v>0</v>
      </c>
      <c r="M240" s="173">
        <f t="shared" ref="M240" si="200">(M$249-M$239)/10+M239</f>
        <v>0</v>
      </c>
      <c r="N240" s="173">
        <f t="shared" ref="N240" si="201">(N$249-N$239)/10+N239</f>
        <v>0</v>
      </c>
      <c r="O240" s="173">
        <f t="shared" ref="O240" si="202">(O$249-O$239)/10+O239</f>
        <v>0</v>
      </c>
      <c r="P240" s="173">
        <f t="shared" ref="P240" si="203">(P$249-P$239)/10+P239</f>
        <v>0</v>
      </c>
      <c r="Q240" s="173">
        <f t="shared" ref="Q240" si="204">(Q$249-Q$239)/10+Q239</f>
        <v>0</v>
      </c>
      <c r="R240" s="173">
        <f t="shared" ref="R240" si="205">(R$249-R$239)/10+R239</f>
        <v>0</v>
      </c>
      <c r="S240" s="173">
        <f t="shared" ref="S240" si="206">(S$249-S$239)/10+S239</f>
        <v>0</v>
      </c>
      <c r="T240" s="173">
        <f t="shared" ref="T240" si="207">(T$249-T$239)/10+T239</f>
        <v>0</v>
      </c>
      <c r="U240" s="173">
        <f t="shared" ref="U240" si="208">(U$249-U$239)/10+U239</f>
        <v>0</v>
      </c>
      <c r="V240" s="173">
        <f t="shared" ref="V240" si="209">(V$249-V$239)/10+V239</f>
        <v>0</v>
      </c>
      <c r="W240" s="173">
        <f t="shared" ref="W240" si="210">(W$249-W$239)/10+W239</f>
        <v>0</v>
      </c>
      <c r="X240" s="173">
        <f t="shared" ref="X240" si="211">(X$249-X$239)/10+X239</f>
        <v>0</v>
      </c>
      <c r="Y240" s="173">
        <f t="shared" ref="Y240" si="212">(Y$249-Y$239)/10+Y239</f>
        <v>0</v>
      </c>
      <c r="Z240" s="173">
        <f t="shared" ref="Z240" si="213">(Z$249-Z$239)/10+Z239</f>
        <v>0</v>
      </c>
      <c r="AA240" s="1"/>
      <c r="AB240" s="3"/>
      <c r="AC240" s="158"/>
      <c r="AD240" s="158"/>
      <c r="AE240" s="158"/>
      <c r="AF240" s="158"/>
      <c r="AG240" s="158"/>
      <c r="AH240" s="158"/>
      <c r="AI240" s="158"/>
      <c r="AJ240" s="158"/>
      <c r="AK240" s="158"/>
      <c r="AL240" s="158"/>
      <c r="AM240" s="158"/>
      <c r="AN240" s="158"/>
      <c r="AO240" s="158"/>
      <c r="AP240" s="158"/>
      <c r="AQ240" s="158"/>
      <c r="AR240" s="158"/>
      <c r="AS240" s="158"/>
      <c r="AT240" s="158"/>
      <c r="AU240" s="158"/>
      <c r="AV240" s="158"/>
      <c r="AW240" s="158"/>
      <c r="AX240" s="158"/>
      <c r="AY240" s="158"/>
      <c r="AZ240" s="158"/>
      <c r="BA240" s="159"/>
      <c r="BB240" s="159"/>
      <c r="BC240" s="159"/>
      <c r="BD240" s="159"/>
      <c r="BE240" s="159"/>
      <c r="BF240" s="158"/>
      <c r="BG240" s="158"/>
      <c r="BH240" s="158"/>
      <c r="BI240" s="158"/>
      <c r="BJ240" s="158"/>
      <c r="BK240" s="158"/>
      <c r="BL240" s="158"/>
      <c r="BM240" s="158"/>
      <c r="BN240" s="158"/>
      <c r="BO240" s="158"/>
      <c r="BP240" s="158"/>
      <c r="BQ240" s="158"/>
      <c r="BR240" s="158"/>
      <c r="BS240" s="158"/>
      <c r="BT240" s="158"/>
      <c r="BU240" s="158"/>
    </row>
    <row r="241" spans="1:73" x14ac:dyDescent="0.15">
      <c r="A241" s="1"/>
      <c r="B241" s="20"/>
      <c r="C241" s="156">
        <f>Eksist!C241+Input!$D$48</f>
        <v>22</v>
      </c>
      <c r="D241" s="2" t="s">
        <v>193</v>
      </c>
      <c r="E241" s="161"/>
      <c r="F241" s="156">
        <f t="shared" si="159"/>
        <v>0</v>
      </c>
      <c r="G241" s="173">
        <f>VLOOKUP(C241,Eksist!$C$219:$G$249,5)</f>
        <v>0</v>
      </c>
      <c r="H241" s="173">
        <f t="shared" ref="H241:K248" si="214">(H$249-H$239)/10+H240</f>
        <v>0</v>
      </c>
      <c r="I241" s="173">
        <f t="shared" si="214"/>
        <v>0</v>
      </c>
      <c r="J241" s="173">
        <f t="shared" si="214"/>
        <v>0</v>
      </c>
      <c r="K241" s="173">
        <f t="shared" si="214"/>
        <v>0</v>
      </c>
      <c r="L241" s="173">
        <f t="shared" ref="L241:Z248" si="215">(L$249-L$239)/10+L240</f>
        <v>0</v>
      </c>
      <c r="M241" s="173">
        <f t="shared" si="215"/>
        <v>0</v>
      </c>
      <c r="N241" s="173">
        <f t="shared" si="215"/>
        <v>0</v>
      </c>
      <c r="O241" s="173">
        <f t="shared" si="215"/>
        <v>0</v>
      </c>
      <c r="P241" s="173">
        <f t="shared" si="215"/>
        <v>0</v>
      </c>
      <c r="Q241" s="173">
        <f t="shared" si="215"/>
        <v>0</v>
      </c>
      <c r="R241" s="173">
        <f t="shared" si="215"/>
        <v>0</v>
      </c>
      <c r="S241" s="173">
        <f t="shared" si="215"/>
        <v>0</v>
      </c>
      <c r="T241" s="173">
        <f t="shared" si="215"/>
        <v>0</v>
      </c>
      <c r="U241" s="173">
        <f t="shared" si="215"/>
        <v>0</v>
      </c>
      <c r="V241" s="173">
        <f t="shared" si="215"/>
        <v>0</v>
      </c>
      <c r="W241" s="173">
        <f t="shared" si="215"/>
        <v>0</v>
      </c>
      <c r="X241" s="173">
        <f t="shared" si="215"/>
        <v>0</v>
      </c>
      <c r="Y241" s="173">
        <f t="shared" si="215"/>
        <v>0</v>
      </c>
      <c r="Z241" s="173">
        <f t="shared" si="215"/>
        <v>0</v>
      </c>
      <c r="AA241" s="1"/>
      <c r="AB241" s="3"/>
      <c r="AC241" s="158"/>
      <c r="AD241" s="158"/>
      <c r="AE241" s="158"/>
      <c r="AF241" s="158"/>
      <c r="AG241" s="158"/>
      <c r="AH241" s="158"/>
      <c r="AI241" s="158"/>
      <c r="AJ241" s="158"/>
      <c r="AK241" s="158"/>
      <c r="AL241" s="158"/>
      <c r="AM241" s="158"/>
      <c r="AN241" s="158"/>
      <c r="AO241" s="158"/>
      <c r="AP241" s="158"/>
      <c r="AQ241" s="158"/>
      <c r="AR241" s="158"/>
      <c r="AS241" s="158"/>
      <c r="AT241" s="158"/>
      <c r="AU241" s="158"/>
      <c r="AV241" s="158"/>
      <c r="AW241" s="158"/>
      <c r="AX241" s="158"/>
      <c r="AY241" s="158"/>
      <c r="AZ241" s="158"/>
      <c r="BA241" s="159"/>
      <c r="BB241" s="159"/>
      <c r="BC241" s="159"/>
      <c r="BD241" s="159"/>
      <c r="BE241" s="159"/>
      <c r="BF241" s="158"/>
      <c r="BG241" s="158"/>
      <c r="BH241" s="158"/>
      <c r="BI241" s="158"/>
      <c r="BJ241" s="158"/>
      <c r="BK241" s="158"/>
      <c r="BL241" s="158"/>
      <c r="BM241" s="158"/>
      <c r="BN241" s="158"/>
      <c r="BO241" s="158"/>
      <c r="BP241" s="158"/>
      <c r="BQ241" s="158"/>
      <c r="BR241" s="158"/>
      <c r="BS241" s="158"/>
      <c r="BT241" s="158"/>
      <c r="BU241" s="158"/>
    </row>
    <row r="242" spans="1:73" x14ac:dyDescent="0.15">
      <c r="A242" s="1"/>
      <c r="B242" s="20"/>
      <c r="C242" s="156">
        <f>Eksist!C242+Input!$D$48</f>
        <v>23</v>
      </c>
      <c r="D242" s="2" t="s">
        <v>193</v>
      </c>
      <c r="E242" s="161"/>
      <c r="F242" s="156">
        <f t="shared" si="159"/>
        <v>0</v>
      </c>
      <c r="G242" s="173">
        <f>VLOOKUP(C242,Eksist!$C$219:$G$249,5)</f>
        <v>0</v>
      </c>
      <c r="H242" s="173">
        <f t="shared" si="214"/>
        <v>0</v>
      </c>
      <c r="I242" s="173">
        <f t="shared" si="198"/>
        <v>0</v>
      </c>
      <c r="J242" s="173">
        <f t="shared" si="198"/>
        <v>0</v>
      </c>
      <c r="K242" s="173">
        <f t="shared" si="198"/>
        <v>0</v>
      </c>
      <c r="L242" s="173">
        <f t="shared" si="215"/>
        <v>0</v>
      </c>
      <c r="M242" s="173">
        <f t="shared" si="215"/>
        <v>0</v>
      </c>
      <c r="N242" s="173">
        <f t="shared" si="215"/>
        <v>0</v>
      </c>
      <c r="O242" s="173">
        <f t="shared" si="215"/>
        <v>0</v>
      </c>
      <c r="P242" s="173">
        <f t="shared" si="215"/>
        <v>0</v>
      </c>
      <c r="Q242" s="173">
        <f t="shared" si="215"/>
        <v>0</v>
      </c>
      <c r="R242" s="173">
        <f t="shared" si="215"/>
        <v>0</v>
      </c>
      <c r="S242" s="173">
        <f t="shared" si="215"/>
        <v>0</v>
      </c>
      <c r="T242" s="173">
        <f t="shared" si="215"/>
        <v>0</v>
      </c>
      <c r="U242" s="173">
        <f t="shared" si="215"/>
        <v>0</v>
      </c>
      <c r="V242" s="173">
        <f t="shared" si="215"/>
        <v>0</v>
      </c>
      <c r="W242" s="173">
        <f t="shared" si="215"/>
        <v>0</v>
      </c>
      <c r="X242" s="173">
        <f t="shared" si="215"/>
        <v>0</v>
      </c>
      <c r="Y242" s="173">
        <f t="shared" si="215"/>
        <v>0</v>
      </c>
      <c r="Z242" s="173">
        <f t="shared" si="215"/>
        <v>0</v>
      </c>
      <c r="AA242" s="1"/>
      <c r="AB242" s="3"/>
      <c r="AC242" s="158"/>
      <c r="AD242" s="158"/>
      <c r="AE242" s="158"/>
      <c r="AF242" s="158"/>
      <c r="AG242" s="158"/>
      <c r="AH242" s="158"/>
      <c r="AI242" s="158"/>
      <c r="AJ242" s="158"/>
      <c r="AK242" s="158"/>
      <c r="AL242" s="158"/>
      <c r="AM242" s="158"/>
      <c r="AN242" s="158"/>
      <c r="AO242" s="158"/>
      <c r="AP242" s="158"/>
      <c r="AQ242" s="158"/>
      <c r="AR242" s="158"/>
      <c r="AS242" s="158"/>
      <c r="AT242" s="158"/>
      <c r="AU242" s="158"/>
      <c r="AV242" s="158"/>
      <c r="AW242" s="158"/>
      <c r="AX242" s="158"/>
      <c r="AY242" s="158"/>
      <c r="AZ242" s="158"/>
      <c r="BA242" s="159"/>
      <c r="BB242" s="159"/>
      <c r="BC242" s="159"/>
      <c r="BD242" s="159"/>
      <c r="BE242" s="159"/>
      <c r="BF242" s="158"/>
      <c r="BG242" s="158"/>
      <c r="BH242" s="158"/>
      <c r="BI242" s="158"/>
      <c r="BJ242" s="158"/>
      <c r="BK242" s="158"/>
      <c r="BL242" s="158"/>
      <c r="BM242" s="158"/>
      <c r="BN242" s="158"/>
      <c r="BO242" s="158"/>
      <c r="BP242" s="158"/>
      <c r="BQ242" s="158"/>
      <c r="BR242" s="158"/>
      <c r="BS242" s="158"/>
      <c r="BT242" s="158"/>
      <c r="BU242" s="158"/>
    </row>
    <row r="243" spans="1:73" x14ac:dyDescent="0.15">
      <c r="A243" s="1"/>
      <c r="B243" s="20"/>
      <c r="C243" s="156">
        <f>Eksist!C243+Input!$D$48</f>
        <v>24</v>
      </c>
      <c r="D243" s="2" t="s">
        <v>193</v>
      </c>
      <c r="E243" s="161"/>
      <c r="F243" s="156">
        <f t="shared" si="159"/>
        <v>0</v>
      </c>
      <c r="G243" s="173">
        <f>VLOOKUP(C243,Eksist!$C$219:$G$249,5)</f>
        <v>0</v>
      </c>
      <c r="H243" s="173">
        <f t="shared" si="214"/>
        <v>0</v>
      </c>
      <c r="I243" s="173">
        <f t="shared" si="198"/>
        <v>0</v>
      </c>
      <c r="J243" s="173">
        <f t="shared" si="198"/>
        <v>0</v>
      </c>
      <c r="K243" s="173">
        <f t="shared" si="198"/>
        <v>0</v>
      </c>
      <c r="L243" s="173">
        <f t="shared" si="215"/>
        <v>0</v>
      </c>
      <c r="M243" s="173">
        <f t="shared" si="215"/>
        <v>0</v>
      </c>
      <c r="N243" s="173">
        <f t="shared" si="215"/>
        <v>0</v>
      </c>
      <c r="O243" s="173">
        <f t="shared" si="215"/>
        <v>0</v>
      </c>
      <c r="P243" s="173">
        <f t="shared" si="215"/>
        <v>0</v>
      </c>
      <c r="Q243" s="173">
        <f t="shared" si="215"/>
        <v>0</v>
      </c>
      <c r="R243" s="173">
        <f t="shared" si="215"/>
        <v>0</v>
      </c>
      <c r="S243" s="173">
        <f t="shared" si="215"/>
        <v>0</v>
      </c>
      <c r="T243" s="173">
        <f t="shared" si="215"/>
        <v>0</v>
      </c>
      <c r="U243" s="173">
        <f t="shared" si="215"/>
        <v>0</v>
      </c>
      <c r="V243" s="173">
        <f t="shared" si="215"/>
        <v>0</v>
      </c>
      <c r="W243" s="173">
        <f t="shared" si="215"/>
        <v>0</v>
      </c>
      <c r="X243" s="173">
        <f t="shared" si="215"/>
        <v>0</v>
      </c>
      <c r="Y243" s="173">
        <f t="shared" si="215"/>
        <v>0</v>
      </c>
      <c r="Z243" s="173">
        <f t="shared" si="215"/>
        <v>0</v>
      </c>
      <c r="AA243" s="1"/>
      <c r="AB243" s="3"/>
      <c r="AC243" s="158"/>
      <c r="AD243" s="158"/>
      <c r="AE243" s="158"/>
      <c r="AF243" s="158"/>
      <c r="AG243" s="158"/>
      <c r="AH243" s="158"/>
      <c r="AI243" s="158"/>
      <c r="AJ243" s="158"/>
      <c r="AK243" s="158"/>
      <c r="AL243" s="158"/>
      <c r="AM243" s="158"/>
      <c r="AN243" s="158"/>
      <c r="AO243" s="158"/>
      <c r="AP243" s="158"/>
      <c r="AQ243" s="158"/>
      <c r="AR243" s="158"/>
      <c r="AS243" s="158"/>
      <c r="AT243" s="158"/>
      <c r="AU243" s="158"/>
      <c r="AV243" s="158"/>
      <c r="AW243" s="158"/>
      <c r="AX243" s="158"/>
      <c r="AY243" s="158"/>
      <c r="AZ243" s="158"/>
      <c r="BA243" s="159"/>
      <c r="BB243" s="159"/>
      <c r="BC243" s="159"/>
      <c r="BD243" s="159"/>
      <c r="BE243" s="159"/>
      <c r="BF243" s="158"/>
      <c r="BG243" s="158"/>
      <c r="BH243" s="158"/>
      <c r="BI243" s="158"/>
      <c r="BJ243" s="158"/>
      <c r="BK243" s="158"/>
      <c r="BL243" s="158"/>
      <c r="BM243" s="158"/>
      <c r="BN243" s="158"/>
      <c r="BO243" s="158"/>
      <c r="BP243" s="158"/>
      <c r="BQ243" s="158"/>
      <c r="BR243" s="158"/>
      <c r="BS243" s="158"/>
      <c r="BT243" s="158"/>
      <c r="BU243" s="158"/>
    </row>
    <row r="244" spans="1:73" x14ac:dyDescent="0.15">
      <c r="A244" s="1"/>
      <c r="B244" s="20"/>
      <c r="C244" s="156">
        <f>Eksist!C244+Input!$D$48</f>
        <v>25</v>
      </c>
      <c r="D244" s="2" t="s">
        <v>193</v>
      </c>
      <c r="E244" s="161"/>
      <c r="F244" s="156">
        <f t="shared" si="159"/>
        <v>0</v>
      </c>
      <c r="G244" s="173">
        <f>VLOOKUP(C244,Eksist!$C$219:$G$249,5)</f>
        <v>0</v>
      </c>
      <c r="H244" s="173">
        <f t="shared" si="214"/>
        <v>0</v>
      </c>
      <c r="I244" s="173">
        <f t="shared" si="198"/>
        <v>0</v>
      </c>
      <c r="J244" s="173">
        <f t="shared" si="198"/>
        <v>0</v>
      </c>
      <c r="K244" s="173">
        <f t="shared" si="198"/>
        <v>0</v>
      </c>
      <c r="L244" s="173">
        <f t="shared" si="215"/>
        <v>0</v>
      </c>
      <c r="M244" s="173">
        <f t="shared" si="215"/>
        <v>0</v>
      </c>
      <c r="N244" s="173">
        <f t="shared" si="215"/>
        <v>0</v>
      </c>
      <c r="O244" s="173">
        <f t="shared" si="215"/>
        <v>0</v>
      </c>
      <c r="P244" s="173">
        <f t="shared" si="215"/>
        <v>0</v>
      </c>
      <c r="Q244" s="173">
        <f t="shared" si="215"/>
        <v>0</v>
      </c>
      <c r="R244" s="173">
        <f t="shared" si="215"/>
        <v>0</v>
      </c>
      <c r="S244" s="173">
        <f t="shared" si="215"/>
        <v>0</v>
      </c>
      <c r="T244" s="173">
        <f t="shared" si="215"/>
        <v>0</v>
      </c>
      <c r="U244" s="173">
        <f t="shared" si="215"/>
        <v>0</v>
      </c>
      <c r="V244" s="173">
        <f t="shared" si="215"/>
        <v>0</v>
      </c>
      <c r="W244" s="173">
        <f t="shared" si="215"/>
        <v>0</v>
      </c>
      <c r="X244" s="173">
        <f t="shared" si="215"/>
        <v>0</v>
      </c>
      <c r="Y244" s="173">
        <f t="shared" si="215"/>
        <v>0</v>
      </c>
      <c r="Z244" s="173">
        <f t="shared" si="215"/>
        <v>0</v>
      </c>
      <c r="AA244" s="1"/>
      <c r="AB244" s="3"/>
      <c r="AC244" s="158"/>
      <c r="AD244" s="158"/>
      <c r="AE244" s="158"/>
      <c r="AF244" s="158"/>
      <c r="AG244" s="158"/>
      <c r="AH244" s="158"/>
      <c r="AI244" s="158"/>
      <c r="AJ244" s="158"/>
      <c r="AK244" s="158"/>
      <c r="AL244" s="158"/>
      <c r="AM244" s="158"/>
      <c r="AN244" s="158"/>
      <c r="AO244" s="158"/>
      <c r="AP244" s="158"/>
      <c r="AQ244" s="158"/>
      <c r="AR244" s="158"/>
      <c r="AS244" s="158"/>
      <c r="AT244" s="158"/>
      <c r="AU244" s="158"/>
      <c r="AV244" s="158"/>
      <c r="AW244" s="158"/>
      <c r="AX244" s="158"/>
      <c r="AY244" s="158"/>
      <c r="AZ244" s="158"/>
      <c r="BA244" s="159"/>
      <c r="BB244" s="159"/>
      <c r="BC244" s="159"/>
      <c r="BD244" s="159"/>
      <c r="BE244" s="159"/>
      <c r="BF244" s="158"/>
      <c r="BG244" s="158"/>
      <c r="BH244" s="158"/>
      <c r="BI244" s="158"/>
      <c r="BJ244" s="158"/>
      <c r="BK244" s="158"/>
      <c r="BL244" s="158"/>
      <c r="BM244" s="158"/>
      <c r="BN244" s="158"/>
      <c r="BO244" s="158"/>
      <c r="BP244" s="158"/>
      <c r="BQ244" s="158"/>
      <c r="BR244" s="158"/>
      <c r="BS244" s="158"/>
      <c r="BT244" s="158"/>
      <c r="BU244" s="158"/>
    </row>
    <row r="245" spans="1:73" x14ac:dyDescent="0.15">
      <c r="A245" s="1"/>
      <c r="B245" s="20"/>
      <c r="C245" s="156">
        <f>Eksist!C245+Input!$D$48</f>
        <v>26</v>
      </c>
      <c r="D245" s="2" t="s">
        <v>193</v>
      </c>
      <c r="E245" s="161"/>
      <c r="F245" s="156">
        <f t="shared" si="159"/>
        <v>0</v>
      </c>
      <c r="G245" s="173">
        <f>VLOOKUP(C245,Eksist!$C$219:$G$249,5)</f>
        <v>0</v>
      </c>
      <c r="H245" s="173">
        <f t="shared" si="214"/>
        <v>0</v>
      </c>
      <c r="I245" s="173">
        <f t="shared" si="198"/>
        <v>0</v>
      </c>
      <c r="J245" s="173">
        <f t="shared" si="198"/>
        <v>0</v>
      </c>
      <c r="K245" s="173">
        <f t="shared" si="198"/>
        <v>0</v>
      </c>
      <c r="L245" s="173">
        <f t="shared" si="215"/>
        <v>0</v>
      </c>
      <c r="M245" s="173">
        <f t="shared" si="215"/>
        <v>0</v>
      </c>
      <c r="N245" s="173">
        <f t="shared" si="215"/>
        <v>0</v>
      </c>
      <c r="O245" s="173">
        <f t="shared" si="215"/>
        <v>0</v>
      </c>
      <c r="P245" s="173">
        <f t="shared" si="215"/>
        <v>0</v>
      </c>
      <c r="Q245" s="173">
        <f t="shared" si="215"/>
        <v>0</v>
      </c>
      <c r="R245" s="173">
        <f t="shared" si="215"/>
        <v>0</v>
      </c>
      <c r="S245" s="173">
        <f t="shared" si="215"/>
        <v>0</v>
      </c>
      <c r="T245" s="173">
        <f t="shared" si="215"/>
        <v>0</v>
      </c>
      <c r="U245" s="173">
        <f t="shared" si="215"/>
        <v>0</v>
      </c>
      <c r="V245" s="173">
        <f t="shared" si="215"/>
        <v>0</v>
      </c>
      <c r="W245" s="173">
        <f t="shared" si="215"/>
        <v>0</v>
      </c>
      <c r="X245" s="173">
        <f t="shared" si="215"/>
        <v>0</v>
      </c>
      <c r="Y245" s="173">
        <f t="shared" si="215"/>
        <v>0</v>
      </c>
      <c r="Z245" s="173">
        <f t="shared" si="215"/>
        <v>0</v>
      </c>
      <c r="AA245" s="1"/>
      <c r="AB245" s="3"/>
      <c r="AC245" s="158"/>
      <c r="AD245" s="158"/>
      <c r="AE245" s="158"/>
      <c r="AF245" s="158"/>
      <c r="AG245" s="158"/>
      <c r="AH245" s="158"/>
      <c r="AI245" s="158"/>
      <c r="AJ245" s="158"/>
      <c r="AK245" s="158"/>
      <c r="AL245" s="158"/>
      <c r="AM245" s="158"/>
      <c r="AN245" s="158"/>
      <c r="AO245" s="158"/>
      <c r="AP245" s="158"/>
      <c r="AQ245" s="158"/>
      <c r="AR245" s="158"/>
      <c r="AS245" s="158"/>
      <c r="AT245" s="158"/>
      <c r="AU245" s="158"/>
      <c r="AV245" s="158"/>
      <c r="AW245" s="158"/>
      <c r="AX245" s="158"/>
      <c r="AY245" s="158"/>
      <c r="AZ245" s="158"/>
      <c r="BA245" s="159"/>
      <c r="BB245" s="159"/>
      <c r="BC245" s="159"/>
      <c r="BD245" s="159"/>
      <c r="BE245" s="159"/>
      <c r="BF245" s="158"/>
      <c r="BG245" s="158"/>
      <c r="BH245" s="158"/>
      <c r="BI245" s="158"/>
      <c r="BJ245" s="158"/>
      <c r="BK245" s="158"/>
      <c r="BL245" s="158"/>
      <c r="BM245" s="158"/>
      <c r="BN245" s="158"/>
      <c r="BO245" s="158"/>
      <c r="BP245" s="158"/>
      <c r="BQ245" s="158"/>
      <c r="BR245" s="158"/>
      <c r="BS245" s="158"/>
      <c r="BT245" s="158"/>
      <c r="BU245" s="158"/>
    </row>
    <row r="246" spans="1:73" x14ac:dyDescent="0.15">
      <c r="A246" s="1"/>
      <c r="B246" s="20"/>
      <c r="C246" s="156">
        <f>Eksist!C246+Input!$D$48</f>
        <v>27</v>
      </c>
      <c r="D246" s="2" t="s">
        <v>193</v>
      </c>
      <c r="E246" s="161"/>
      <c r="F246" s="156">
        <f t="shared" si="159"/>
        <v>0</v>
      </c>
      <c r="G246" s="173">
        <f>VLOOKUP(C246,Eksist!$C$219:$G$249,5)</f>
        <v>0</v>
      </c>
      <c r="H246" s="173">
        <f t="shared" si="214"/>
        <v>0</v>
      </c>
      <c r="I246" s="173">
        <f t="shared" si="198"/>
        <v>0</v>
      </c>
      <c r="J246" s="173">
        <f t="shared" si="198"/>
        <v>0</v>
      </c>
      <c r="K246" s="173">
        <f t="shared" si="198"/>
        <v>0</v>
      </c>
      <c r="L246" s="173">
        <f t="shared" si="215"/>
        <v>0</v>
      </c>
      <c r="M246" s="173">
        <f t="shared" si="215"/>
        <v>0</v>
      </c>
      <c r="N246" s="173">
        <f t="shared" si="215"/>
        <v>0</v>
      </c>
      <c r="O246" s="173">
        <f t="shared" si="215"/>
        <v>0</v>
      </c>
      <c r="P246" s="173">
        <f t="shared" si="215"/>
        <v>0</v>
      </c>
      <c r="Q246" s="173">
        <f t="shared" si="215"/>
        <v>0</v>
      </c>
      <c r="R246" s="173">
        <f t="shared" si="215"/>
        <v>0</v>
      </c>
      <c r="S246" s="173">
        <f t="shared" si="215"/>
        <v>0</v>
      </c>
      <c r="T246" s="173">
        <f t="shared" si="215"/>
        <v>0</v>
      </c>
      <c r="U246" s="173">
        <f t="shared" si="215"/>
        <v>0</v>
      </c>
      <c r="V246" s="173">
        <f t="shared" si="215"/>
        <v>0</v>
      </c>
      <c r="W246" s="173">
        <f t="shared" si="215"/>
        <v>0</v>
      </c>
      <c r="X246" s="173">
        <f t="shared" si="215"/>
        <v>0</v>
      </c>
      <c r="Y246" s="173">
        <f t="shared" si="215"/>
        <v>0</v>
      </c>
      <c r="Z246" s="173">
        <f t="shared" si="215"/>
        <v>0</v>
      </c>
      <c r="AA246" s="1"/>
      <c r="AB246" s="3"/>
      <c r="AC246" s="158"/>
      <c r="AD246" s="158"/>
      <c r="AE246" s="158"/>
      <c r="AF246" s="158"/>
      <c r="AG246" s="158"/>
      <c r="AH246" s="158"/>
      <c r="AI246" s="158"/>
      <c r="AJ246" s="158"/>
      <c r="AK246" s="158"/>
      <c r="AL246" s="158"/>
      <c r="AM246" s="158"/>
      <c r="AN246" s="158"/>
      <c r="AO246" s="158"/>
      <c r="AP246" s="158"/>
      <c r="AQ246" s="158"/>
      <c r="AR246" s="158"/>
      <c r="AS246" s="158"/>
      <c r="AT246" s="158"/>
      <c r="AU246" s="158"/>
      <c r="AV246" s="158"/>
      <c r="AW246" s="158"/>
      <c r="AX246" s="158"/>
      <c r="AY246" s="158"/>
      <c r="AZ246" s="158"/>
      <c r="BA246" s="159"/>
      <c r="BB246" s="159"/>
      <c r="BC246" s="159"/>
      <c r="BD246" s="159"/>
      <c r="BE246" s="159"/>
      <c r="BF246" s="158"/>
      <c r="BG246" s="158"/>
      <c r="BH246" s="158"/>
      <c r="BI246" s="158"/>
      <c r="BJ246" s="158"/>
      <c r="BK246" s="158"/>
      <c r="BL246" s="158"/>
      <c r="BM246" s="158"/>
      <c r="BN246" s="158"/>
      <c r="BO246" s="158"/>
      <c r="BP246" s="158"/>
      <c r="BQ246" s="158"/>
      <c r="BR246" s="158"/>
      <c r="BS246" s="158"/>
      <c r="BT246" s="158"/>
      <c r="BU246" s="158"/>
    </row>
    <row r="247" spans="1:73" x14ac:dyDescent="0.15">
      <c r="A247" s="1"/>
      <c r="B247" s="20"/>
      <c r="C247" s="156">
        <f>Eksist!C247+Input!$D$48</f>
        <v>28</v>
      </c>
      <c r="D247" s="2" t="s">
        <v>193</v>
      </c>
      <c r="E247" s="161"/>
      <c r="F247" s="156">
        <f t="shared" si="159"/>
        <v>0</v>
      </c>
      <c r="G247" s="173">
        <f>VLOOKUP(C247,Eksist!$C$219:$G$249,5)</f>
        <v>0</v>
      </c>
      <c r="H247" s="173">
        <f t="shared" si="214"/>
        <v>0</v>
      </c>
      <c r="I247" s="173">
        <f t="shared" si="198"/>
        <v>0</v>
      </c>
      <c r="J247" s="173">
        <f t="shared" si="198"/>
        <v>0</v>
      </c>
      <c r="K247" s="173">
        <f t="shared" si="198"/>
        <v>0</v>
      </c>
      <c r="L247" s="173">
        <f t="shared" si="215"/>
        <v>0</v>
      </c>
      <c r="M247" s="173">
        <f t="shared" si="215"/>
        <v>0</v>
      </c>
      <c r="N247" s="173">
        <f t="shared" si="215"/>
        <v>0</v>
      </c>
      <c r="O247" s="173">
        <f t="shared" si="215"/>
        <v>0</v>
      </c>
      <c r="P247" s="173">
        <f t="shared" si="215"/>
        <v>0</v>
      </c>
      <c r="Q247" s="173">
        <f t="shared" si="215"/>
        <v>0</v>
      </c>
      <c r="R247" s="173">
        <f t="shared" si="215"/>
        <v>0</v>
      </c>
      <c r="S247" s="173">
        <f t="shared" si="215"/>
        <v>0</v>
      </c>
      <c r="T247" s="173">
        <f t="shared" si="215"/>
        <v>0</v>
      </c>
      <c r="U247" s="173">
        <f t="shared" si="215"/>
        <v>0</v>
      </c>
      <c r="V247" s="173">
        <f t="shared" si="215"/>
        <v>0</v>
      </c>
      <c r="W247" s="173">
        <f t="shared" si="215"/>
        <v>0</v>
      </c>
      <c r="X247" s="173">
        <f t="shared" si="215"/>
        <v>0</v>
      </c>
      <c r="Y247" s="173">
        <f t="shared" si="215"/>
        <v>0</v>
      </c>
      <c r="Z247" s="173">
        <f t="shared" si="215"/>
        <v>0</v>
      </c>
      <c r="AA247" s="1"/>
      <c r="AB247" s="3"/>
      <c r="AC247" s="158"/>
      <c r="AD247" s="158"/>
      <c r="AE247" s="158"/>
      <c r="AF247" s="158"/>
      <c r="AG247" s="158"/>
      <c r="AH247" s="158"/>
      <c r="AI247" s="158"/>
      <c r="AJ247" s="158"/>
      <c r="AK247" s="158"/>
      <c r="AL247" s="158"/>
      <c r="AM247" s="158"/>
      <c r="AN247" s="158"/>
      <c r="AO247" s="158"/>
      <c r="AP247" s="158"/>
      <c r="AQ247" s="158"/>
      <c r="AR247" s="158"/>
      <c r="AS247" s="158"/>
      <c r="AT247" s="158"/>
      <c r="AU247" s="158"/>
      <c r="AV247" s="158"/>
      <c r="AW247" s="158"/>
      <c r="AX247" s="158"/>
      <c r="AY247" s="158"/>
      <c r="AZ247" s="158"/>
      <c r="BA247" s="159"/>
      <c r="BB247" s="159"/>
      <c r="BC247" s="159"/>
      <c r="BD247" s="159"/>
      <c r="BE247" s="159"/>
      <c r="BF247" s="158"/>
      <c r="BG247" s="158"/>
      <c r="BH247" s="158"/>
      <c r="BI247" s="158"/>
      <c r="BJ247" s="158"/>
      <c r="BK247" s="158"/>
      <c r="BL247" s="158"/>
      <c r="BM247" s="158"/>
      <c r="BN247" s="158"/>
      <c r="BO247" s="158"/>
      <c r="BP247" s="158"/>
      <c r="BQ247" s="158"/>
      <c r="BR247" s="158"/>
      <c r="BS247" s="158"/>
      <c r="BT247" s="158"/>
      <c r="BU247" s="158"/>
    </row>
    <row r="248" spans="1:73" x14ac:dyDescent="0.15">
      <c r="A248" s="1"/>
      <c r="B248" s="20"/>
      <c r="C248" s="156">
        <f>Eksist!C248+Input!$D$48</f>
        <v>29</v>
      </c>
      <c r="D248" s="2" t="s">
        <v>193</v>
      </c>
      <c r="E248" s="161"/>
      <c r="F248" s="156">
        <f t="shared" si="159"/>
        <v>0</v>
      </c>
      <c r="G248" s="173">
        <f>VLOOKUP(C248,Eksist!$C$219:$G$249,5)</f>
        <v>0</v>
      </c>
      <c r="H248" s="173">
        <f t="shared" si="214"/>
        <v>0</v>
      </c>
      <c r="I248" s="173">
        <f t="shared" si="198"/>
        <v>0</v>
      </c>
      <c r="J248" s="173">
        <f t="shared" si="198"/>
        <v>0</v>
      </c>
      <c r="K248" s="173">
        <f t="shared" si="198"/>
        <v>0</v>
      </c>
      <c r="L248" s="173">
        <f t="shared" si="215"/>
        <v>0</v>
      </c>
      <c r="M248" s="173">
        <f t="shared" si="215"/>
        <v>0</v>
      </c>
      <c r="N248" s="173">
        <f t="shared" si="215"/>
        <v>0</v>
      </c>
      <c r="O248" s="173">
        <f t="shared" si="215"/>
        <v>0</v>
      </c>
      <c r="P248" s="173">
        <f t="shared" si="215"/>
        <v>0</v>
      </c>
      <c r="Q248" s="173">
        <f t="shared" si="215"/>
        <v>0</v>
      </c>
      <c r="R248" s="173">
        <f t="shared" si="215"/>
        <v>0</v>
      </c>
      <c r="S248" s="173">
        <f t="shared" si="215"/>
        <v>0</v>
      </c>
      <c r="T248" s="173">
        <f t="shared" si="215"/>
        <v>0</v>
      </c>
      <c r="U248" s="173">
        <f t="shared" si="215"/>
        <v>0</v>
      </c>
      <c r="V248" s="173">
        <f t="shared" si="215"/>
        <v>0</v>
      </c>
      <c r="W248" s="173">
        <f t="shared" si="215"/>
        <v>0</v>
      </c>
      <c r="X248" s="173">
        <f t="shared" si="215"/>
        <v>0</v>
      </c>
      <c r="Y248" s="173">
        <f t="shared" si="215"/>
        <v>0</v>
      </c>
      <c r="Z248" s="173">
        <f t="shared" si="215"/>
        <v>0</v>
      </c>
      <c r="AA248" s="1"/>
      <c r="AB248" s="3"/>
      <c r="AC248" s="158"/>
      <c r="AD248" s="158"/>
      <c r="AE248" s="158"/>
      <c r="AF248" s="158"/>
      <c r="AG248" s="158"/>
      <c r="AH248" s="158"/>
      <c r="AI248" s="158"/>
      <c r="AJ248" s="158"/>
      <c r="AK248" s="158"/>
      <c r="AL248" s="158"/>
      <c r="AM248" s="158"/>
      <c r="AN248" s="158"/>
      <c r="AO248" s="158"/>
      <c r="AP248" s="158"/>
      <c r="AQ248" s="158"/>
      <c r="AR248" s="158"/>
      <c r="AS248" s="158"/>
      <c r="AT248" s="158"/>
      <c r="AU248" s="158"/>
      <c r="AV248" s="158"/>
      <c r="AW248" s="158"/>
      <c r="AX248" s="158"/>
      <c r="AY248" s="158"/>
      <c r="AZ248" s="158"/>
      <c r="BA248" s="159"/>
      <c r="BB248" s="159"/>
      <c r="BC248" s="159"/>
      <c r="BD248" s="159"/>
      <c r="BE248" s="159"/>
      <c r="BF248" s="158"/>
      <c r="BG248" s="158"/>
      <c r="BH248" s="158"/>
      <c r="BI248" s="158"/>
      <c r="BJ248" s="158"/>
      <c r="BK248" s="158"/>
      <c r="BL248" s="158"/>
      <c r="BM248" s="158"/>
      <c r="BN248" s="158"/>
      <c r="BO248" s="158"/>
      <c r="BP248" s="158"/>
      <c r="BQ248" s="158"/>
      <c r="BR248" s="158"/>
      <c r="BS248" s="158"/>
      <c r="BT248" s="158"/>
      <c r="BU248" s="158"/>
    </row>
    <row r="249" spans="1:73" x14ac:dyDescent="0.15">
      <c r="A249" s="1"/>
      <c r="B249" s="20" t="s">
        <v>189</v>
      </c>
      <c r="C249" s="156">
        <f>Eksist!C249+Input!$D$48</f>
        <v>30</v>
      </c>
      <c r="D249" s="2" t="s">
        <v>193</v>
      </c>
      <c r="E249" s="161"/>
      <c r="F249" s="156">
        <f t="shared" si="159"/>
        <v>0</v>
      </c>
      <c r="G249" s="173">
        <f>VLOOKUP(C249,Eksist!$C$219:$G$249,5)</f>
        <v>0</v>
      </c>
      <c r="H249" s="173">
        <f>Input!$G$65*Input!E$26*365/1000</f>
        <v>0</v>
      </c>
      <c r="I249" s="156">
        <f>Input!$G$65*Input!F$26*365/1000</f>
        <v>0</v>
      </c>
      <c r="J249" s="156">
        <f>Input!$G$65*Input!G$26*365/1000</f>
        <v>0</v>
      </c>
      <c r="K249" s="156">
        <f>Input!$G$65*Input!H$26*365/1000</f>
        <v>0</v>
      </c>
      <c r="L249" s="156">
        <f>Input!$G$65*Input!I$26*365/1000</f>
        <v>0</v>
      </c>
      <c r="M249" s="156">
        <f>Input!$G$65*Input!J$26*365/1000</f>
        <v>0</v>
      </c>
      <c r="N249" s="156">
        <f>Input!$G$65*Input!K$26*365/1000</f>
        <v>0</v>
      </c>
      <c r="O249" s="156">
        <f>Input!$G$65*Input!L$26*365/1000</f>
        <v>0</v>
      </c>
      <c r="P249" s="156">
        <f>Input!$G$65*Input!M$26*365/1000</f>
        <v>0</v>
      </c>
      <c r="Q249" s="156">
        <f>Input!$G$65*Input!N$26*365/1000</f>
        <v>0</v>
      </c>
      <c r="R249" s="156">
        <f>Input!$G$65*Input!O$26*365/1000</f>
        <v>0</v>
      </c>
      <c r="S249" s="156">
        <f>Input!$G$65*Input!P$26*365/1000</f>
        <v>0</v>
      </c>
      <c r="T249" s="156">
        <f>Input!$G$65*Input!Q$26*365/1000</f>
        <v>0</v>
      </c>
      <c r="U249" s="156">
        <f>Input!$G$65*Input!R$26*365/1000</f>
        <v>0</v>
      </c>
      <c r="V249" s="156">
        <f>Input!$G$65*Input!S$26*365/1000</f>
        <v>0</v>
      </c>
      <c r="W249" s="156">
        <f>Input!$G$65*Input!T$26*365/1000</f>
        <v>0</v>
      </c>
      <c r="X249" s="156">
        <f>Input!$G$65*Input!U$26*365/1000</f>
        <v>0</v>
      </c>
      <c r="Y249" s="156">
        <f>Input!$G$65*Input!V$26*365/1000</f>
        <v>0</v>
      </c>
      <c r="Z249" s="156">
        <f>Input!$G$65*Input!W$26*365/1000</f>
        <v>0</v>
      </c>
      <c r="AA249" s="1"/>
      <c r="AB249" s="3"/>
      <c r="AC249" s="158"/>
      <c r="AD249" s="158"/>
      <c r="AE249" s="158"/>
      <c r="AF249" s="158"/>
      <c r="AG249" s="158"/>
      <c r="AH249" s="158"/>
      <c r="AI249" s="158"/>
      <c r="AJ249" s="158"/>
      <c r="AK249" s="158"/>
      <c r="AL249" s="158"/>
      <c r="AM249" s="158"/>
      <c r="AN249" s="158"/>
      <c r="AO249" s="158"/>
      <c r="AP249" s="158"/>
      <c r="AQ249" s="158"/>
      <c r="AR249" s="158"/>
      <c r="AS249" s="158"/>
      <c r="AT249" s="158"/>
      <c r="AU249" s="158"/>
      <c r="AV249" s="158"/>
      <c r="AW249" s="158"/>
      <c r="AX249" s="158"/>
      <c r="AY249" s="158"/>
      <c r="AZ249" s="158"/>
      <c r="BA249" s="159"/>
      <c r="BB249" s="159"/>
      <c r="BC249" s="159"/>
      <c r="BD249" s="159"/>
      <c r="BE249" s="159"/>
      <c r="BF249" s="158"/>
      <c r="BG249" s="158"/>
      <c r="BH249" s="158"/>
      <c r="BI249" s="158"/>
      <c r="BJ249" s="158"/>
      <c r="BK249" s="158"/>
      <c r="BL249" s="158"/>
      <c r="BM249" s="158"/>
      <c r="BN249" s="158"/>
      <c r="BO249" s="158"/>
      <c r="BP249" s="158"/>
      <c r="BQ249" s="158"/>
      <c r="BR249" s="158"/>
      <c r="BS249" s="158"/>
      <c r="BT249" s="158"/>
      <c r="BU249" s="158"/>
    </row>
    <row r="250" spans="1:73" x14ac:dyDescent="0.15">
      <c r="A250" s="1"/>
      <c r="B250" s="20"/>
      <c r="C250" s="2"/>
      <c r="D250" s="2"/>
      <c r="E250" s="2"/>
      <c r="F250" s="1"/>
      <c r="G250" s="1"/>
      <c r="H250" s="2"/>
      <c r="I250" s="2"/>
      <c r="J250" s="2"/>
      <c r="K250" s="2"/>
      <c r="L250" s="2"/>
      <c r="M250" s="2"/>
      <c r="N250" s="2"/>
      <c r="O250" s="2"/>
      <c r="P250" s="135"/>
      <c r="Q250" s="2"/>
      <c r="R250" s="2"/>
      <c r="S250" s="2"/>
      <c r="T250" s="2"/>
      <c r="U250" s="2"/>
      <c r="V250" s="2"/>
      <c r="W250" s="1"/>
      <c r="X250" s="1"/>
      <c r="Y250" s="1"/>
      <c r="Z250" s="3"/>
      <c r="AA250" s="1"/>
      <c r="AB250" s="3"/>
      <c r="AC250" s="158"/>
      <c r="AD250" s="158"/>
      <c r="AE250" s="158"/>
      <c r="AF250" s="158"/>
      <c r="AG250" s="158"/>
      <c r="AH250" s="158"/>
      <c r="AI250" s="158"/>
      <c r="AJ250" s="158"/>
      <c r="AK250" s="158"/>
      <c r="AL250" s="158"/>
      <c r="AM250" s="158"/>
      <c r="AN250" s="158"/>
      <c r="AO250" s="158"/>
      <c r="AP250" s="158"/>
      <c r="AQ250" s="158"/>
      <c r="AR250" s="158"/>
      <c r="AS250" s="158"/>
      <c r="AT250" s="158"/>
      <c r="AU250" s="158"/>
      <c r="AV250" s="158"/>
      <c r="AW250" s="158"/>
      <c r="AX250" s="158"/>
      <c r="AY250" s="158"/>
      <c r="AZ250" s="158"/>
      <c r="BA250" s="159"/>
      <c r="BB250" s="159"/>
      <c r="BC250" s="159"/>
      <c r="BD250" s="159"/>
      <c r="BE250" s="159"/>
      <c r="BF250" s="158"/>
      <c r="BG250" s="158"/>
      <c r="BH250" s="158"/>
      <c r="BI250" s="158"/>
      <c r="BJ250" s="158"/>
      <c r="BK250" s="158"/>
      <c r="BL250" s="158"/>
      <c r="BM250" s="158"/>
      <c r="BN250" s="158"/>
      <c r="BO250" s="158"/>
      <c r="BP250" s="158"/>
      <c r="BQ250" s="158"/>
      <c r="BR250" s="158"/>
      <c r="BS250" s="158"/>
      <c r="BT250" s="158"/>
      <c r="BU250" s="158"/>
    </row>
    <row r="251" spans="1:73" x14ac:dyDescent="0.15">
      <c r="A251" s="1"/>
      <c r="B251" s="1" t="s">
        <v>196</v>
      </c>
      <c r="C251" s="2"/>
      <c r="D251" s="2"/>
      <c r="E251" s="175" t="s">
        <v>9</v>
      </c>
      <c r="F251" s="156" t="s">
        <v>11</v>
      </c>
      <c r="G251" s="156"/>
      <c r="H251" s="2"/>
      <c r="I251" s="2"/>
      <c r="J251" s="2"/>
      <c r="K251" s="2"/>
      <c r="L251" s="2"/>
      <c r="M251" s="2"/>
      <c r="N251" s="2"/>
      <c r="O251" s="2"/>
      <c r="P251" s="135"/>
      <c r="Q251" s="2"/>
      <c r="R251" s="2"/>
      <c r="S251" s="2"/>
      <c r="T251" s="2"/>
      <c r="U251" s="2"/>
      <c r="V251" s="2"/>
      <c r="W251" s="1"/>
      <c r="X251" s="1"/>
      <c r="Y251" s="1"/>
      <c r="Z251" s="3"/>
      <c r="AA251" s="1"/>
      <c r="AB251" s="3"/>
      <c r="AC251" s="158"/>
      <c r="AD251" s="158"/>
      <c r="AE251" s="158"/>
      <c r="AF251" s="158"/>
      <c r="AG251" s="158"/>
      <c r="AH251" s="158"/>
      <c r="AI251" s="158"/>
      <c r="AJ251" s="158"/>
      <c r="AK251" s="158"/>
      <c r="AL251" s="158"/>
      <c r="AM251" s="158"/>
      <c r="AN251" s="158"/>
      <c r="AO251" s="158"/>
      <c r="AP251" s="158"/>
      <c r="AQ251" s="158"/>
      <c r="AR251" s="158"/>
      <c r="AS251" s="158"/>
      <c r="AT251" s="158"/>
      <c r="AU251" s="158"/>
      <c r="AV251" s="158"/>
      <c r="AW251" s="158"/>
      <c r="AX251" s="158"/>
      <c r="AY251" s="158"/>
      <c r="AZ251" s="158"/>
      <c r="BA251" s="159"/>
      <c r="BB251" s="159"/>
      <c r="BC251" s="159"/>
      <c r="BD251" s="159"/>
      <c r="BE251" s="159"/>
      <c r="BF251" s="158"/>
      <c r="BG251" s="158"/>
      <c r="BH251" s="158"/>
      <c r="BI251" s="158"/>
      <c r="BJ251" s="158"/>
      <c r="BK251" s="158"/>
      <c r="BL251" s="158"/>
      <c r="BM251" s="158"/>
      <c r="BN251" s="158"/>
      <c r="BO251" s="158"/>
      <c r="BP251" s="158"/>
      <c r="BQ251" s="158"/>
      <c r="BR251" s="158"/>
      <c r="BS251" s="158"/>
      <c r="BT251" s="158"/>
      <c r="BU251" s="158"/>
    </row>
    <row r="252" spans="1:73" x14ac:dyDescent="0.15">
      <c r="A252" s="1"/>
      <c r="B252" s="20" t="s">
        <v>187</v>
      </c>
      <c r="C252" s="156">
        <f>Eksist!C252+Input!$D$48</f>
        <v>0</v>
      </c>
      <c r="D252" s="2" t="s">
        <v>99</v>
      </c>
      <c r="E252" s="175">
        <f>VLOOKUP(C252,Eksist!$C$252:$E$282,3)</f>
        <v>125.23255813953489</v>
      </c>
      <c r="F252" s="156">
        <f>SUM(G252:Z252)</f>
        <v>0</v>
      </c>
      <c r="G252" s="154">
        <f>$E252*G219/1000</f>
        <v>0</v>
      </c>
      <c r="H252" s="154">
        <f>$E252*H219/1000</f>
        <v>0</v>
      </c>
      <c r="I252" s="154">
        <f t="shared" ref="I252:K253" si="216">$E252*I219/1000</f>
        <v>0</v>
      </c>
      <c r="J252" s="154">
        <f t="shared" si="216"/>
        <v>0</v>
      </c>
      <c r="K252" s="154">
        <f t="shared" si="216"/>
        <v>0</v>
      </c>
      <c r="L252" s="154">
        <f t="shared" ref="L252:Z252" si="217">$E252*L219/1000</f>
        <v>0</v>
      </c>
      <c r="M252" s="154">
        <f t="shared" si="217"/>
        <v>0</v>
      </c>
      <c r="N252" s="154">
        <f t="shared" si="217"/>
        <v>0</v>
      </c>
      <c r="O252" s="154">
        <f t="shared" si="217"/>
        <v>0</v>
      </c>
      <c r="P252" s="154">
        <f t="shared" si="217"/>
        <v>0</v>
      </c>
      <c r="Q252" s="154">
        <f t="shared" si="217"/>
        <v>0</v>
      </c>
      <c r="R252" s="154">
        <f t="shared" si="217"/>
        <v>0</v>
      </c>
      <c r="S252" s="154">
        <f t="shared" si="217"/>
        <v>0</v>
      </c>
      <c r="T252" s="154">
        <f t="shared" si="217"/>
        <v>0</v>
      </c>
      <c r="U252" s="154">
        <f t="shared" si="217"/>
        <v>0</v>
      </c>
      <c r="V252" s="154">
        <f t="shared" si="217"/>
        <v>0</v>
      </c>
      <c r="W252" s="154">
        <f t="shared" si="217"/>
        <v>0</v>
      </c>
      <c r="X252" s="154">
        <f t="shared" si="217"/>
        <v>0</v>
      </c>
      <c r="Y252" s="154">
        <f t="shared" si="217"/>
        <v>0</v>
      </c>
      <c r="Z252" s="154">
        <f t="shared" si="217"/>
        <v>0</v>
      </c>
      <c r="AA252" s="1"/>
      <c r="AB252" s="3"/>
      <c r="AC252" s="158"/>
      <c r="AD252" s="158"/>
      <c r="AE252" s="158"/>
      <c r="AF252" s="158"/>
      <c r="AG252" s="158"/>
      <c r="AH252" s="158"/>
      <c r="AI252" s="158"/>
      <c r="AJ252" s="158"/>
      <c r="AK252" s="158"/>
      <c r="AL252" s="158"/>
      <c r="AM252" s="158"/>
      <c r="AN252" s="158"/>
      <c r="AO252" s="158"/>
      <c r="AP252" s="158"/>
      <c r="AQ252" s="158"/>
      <c r="AR252" s="158"/>
      <c r="AS252" s="158"/>
      <c r="AT252" s="158"/>
      <c r="AU252" s="158"/>
      <c r="AV252" s="158"/>
      <c r="AW252" s="158"/>
      <c r="AX252" s="158"/>
      <c r="AY252" s="158"/>
      <c r="AZ252" s="158"/>
      <c r="BA252" s="159"/>
      <c r="BB252" s="159"/>
      <c r="BC252" s="159"/>
      <c r="BD252" s="159"/>
      <c r="BE252" s="159"/>
      <c r="BF252" s="158"/>
      <c r="BG252" s="158"/>
      <c r="BH252" s="158"/>
      <c r="BI252" s="158"/>
      <c r="BJ252" s="158"/>
      <c r="BK252" s="158"/>
      <c r="BL252" s="158"/>
      <c r="BM252" s="158"/>
      <c r="BN252" s="158"/>
      <c r="BO252" s="158"/>
      <c r="BP252" s="158"/>
      <c r="BQ252" s="158"/>
      <c r="BR252" s="158"/>
      <c r="BS252" s="158"/>
      <c r="BT252" s="158"/>
      <c r="BU252" s="158"/>
    </row>
    <row r="253" spans="1:73" x14ac:dyDescent="0.15">
      <c r="A253" s="1"/>
      <c r="B253" s="20"/>
      <c r="C253" s="156">
        <f>Eksist!C253+Input!$D$48</f>
        <v>1</v>
      </c>
      <c r="D253" s="2" t="s">
        <v>99</v>
      </c>
      <c r="E253" s="175">
        <f>VLOOKUP(C253,Eksist!$C$252:$E$282,3)</f>
        <v>126.15116279069768</v>
      </c>
      <c r="F253" s="156">
        <f t="shared" ref="F253:F282" si="218">SUM(G253:Z253)</f>
        <v>0</v>
      </c>
      <c r="G253" s="154">
        <f>$E253*G220/1000</f>
        <v>0</v>
      </c>
      <c r="H253" s="154">
        <f>$E253*H220/1000</f>
        <v>0</v>
      </c>
      <c r="I253" s="154">
        <f t="shared" si="216"/>
        <v>0</v>
      </c>
      <c r="J253" s="154">
        <f t="shared" si="216"/>
        <v>0</v>
      </c>
      <c r="K253" s="154">
        <f t="shared" si="216"/>
        <v>0</v>
      </c>
      <c r="L253" s="154">
        <f t="shared" ref="L253:Z253" si="219">$E253*L220/1000</f>
        <v>0</v>
      </c>
      <c r="M253" s="154">
        <f t="shared" si="219"/>
        <v>0</v>
      </c>
      <c r="N253" s="154">
        <f t="shared" si="219"/>
        <v>0</v>
      </c>
      <c r="O253" s="154">
        <f t="shared" si="219"/>
        <v>0</v>
      </c>
      <c r="P253" s="154">
        <f t="shared" si="219"/>
        <v>0</v>
      </c>
      <c r="Q253" s="154">
        <f t="shared" si="219"/>
        <v>0</v>
      </c>
      <c r="R253" s="154">
        <f t="shared" si="219"/>
        <v>0</v>
      </c>
      <c r="S253" s="154">
        <f t="shared" si="219"/>
        <v>0</v>
      </c>
      <c r="T253" s="154">
        <f t="shared" si="219"/>
        <v>0</v>
      </c>
      <c r="U253" s="154">
        <f t="shared" si="219"/>
        <v>0</v>
      </c>
      <c r="V253" s="154">
        <f t="shared" si="219"/>
        <v>0</v>
      </c>
      <c r="W253" s="154">
        <f t="shared" si="219"/>
        <v>0</v>
      </c>
      <c r="X253" s="154">
        <f t="shared" si="219"/>
        <v>0</v>
      </c>
      <c r="Y253" s="154">
        <f t="shared" si="219"/>
        <v>0</v>
      </c>
      <c r="Z253" s="154">
        <f t="shared" si="219"/>
        <v>0</v>
      </c>
      <c r="AA253" s="1"/>
      <c r="AB253" s="3"/>
      <c r="AC253" s="158"/>
      <c r="AD253" s="158"/>
      <c r="AE253" s="158"/>
      <c r="AF253" s="158"/>
      <c r="AG253" s="158"/>
      <c r="AH253" s="158"/>
      <c r="AI253" s="158"/>
      <c r="AJ253" s="158"/>
      <c r="AK253" s="158"/>
      <c r="AL253" s="158"/>
      <c r="AM253" s="158"/>
      <c r="AN253" s="158"/>
      <c r="AO253" s="158"/>
      <c r="AP253" s="158"/>
      <c r="AQ253" s="158"/>
      <c r="AR253" s="158"/>
      <c r="AS253" s="158"/>
      <c r="AT253" s="158"/>
      <c r="AU253" s="158"/>
      <c r="AV253" s="158"/>
      <c r="AW253" s="158"/>
      <c r="AX253" s="158"/>
      <c r="AY253" s="158"/>
      <c r="AZ253" s="158"/>
      <c r="BA253" s="159"/>
      <c r="BB253" s="159"/>
      <c r="BC253" s="159"/>
      <c r="BD253" s="159"/>
      <c r="BE253" s="159"/>
      <c r="BF253" s="158"/>
      <c r="BG253" s="158"/>
      <c r="BH253" s="158"/>
      <c r="BI253" s="158"/>
      <c r="BJ253" s="158"/>
      <c r="BK253" s="158"/>
      <c r="BL253" s="158"/>
      <c r="BM253" s="158"/>
      <c r="BN253" s="158"/>
      <c r="BO253" s="158"/>
      <c r="BP253" s="158"/>
      <c r="BQ253" s="158"/>
      <c r="BR253" s="158"/>
      <c r="BS253" s="158"/>
      <c r="BT253" s="158"/>
      <c r="BU253" s="158"/>
    </row>
    <row r="254" spans="1:73" x14ac:dyDescent="0.15">
      <c r="A254" s="1"/>
      <c r="B254" s="20"/>
      <c r="C254" s="156">
        <f>Eksist!C254+Input!$D$48</f>
        <v>2</v>
      </c>
      <c r="D254" s="2" t="s">
        <v>99</v>
      </c>
      <c r="E254" s="175">
        <f>VLOOKUP(C254,Eksist!$C$252:$E$282,3)</f>
        <v>127.06976744186048</v>
      </c>
      <c r="F254" s="156">
        <f t="shared" si="218"/>
        <v>0</v>
      </c>
      <c r="G254" s="154">
        <f t="shared" ref="G254" si="220">$E254*G221/1000</f>
        <v>0</v>
      </c>
      <c r="H254" s="154">
        <f t="shared" ref="H254:K269" si="221">$E254*H221/1000</f>
        <v>0</v>
      </c>
      <c r="I254" s="154">
        <f t="shared" si="221"/>
        <v>0</v>
      </c>
      <c r="J254" s="154">
        <f t="shared" si="221"/>
        <v>0</v>
      </c>
      <c r="K254" s="154">
        <f t="shared" si="221"/>
        <v>0</v>
      </c>
      <c r="L254" s="154">
        <f t="shared" ref="L254:Z254" si="222">$E254*L221/1000</f>
        <v>0</v>
      </c>
      <c r="M254" s="154">
        <f t="shared" si="222"/>
        <v>0</v>
      </c>
      <c r="N254" s="154">
        <f t="shared" si="222"/>
        <v>0</v>
      </c>
      <c r="O254" s="154">
        <f t="shared" si="222"/>
        <v>0</v>
      </c>
      <c r="P254" s="154">
        <f t="shared" si="222"/>
        <v>0</v>
      </c>
      <c r="Q254" s="154">
        <f t="shared" si="222"/>
        <v>0</v>
      </c>
      <c r="R254" s="154">
        <f t="shared" si="222"/>
        <v>0</v>
      </c>
      <c r="S254" s="154">
        <f t="shared" si="222"/>
        <v>0</v>
      </c>
      <c r="T254" s="154">
        <f t="shared" si="222"/>
        <v>0</v>
      </c>
      <c r="U254" s="154">
        <f t="shared" si="222"/>
        <v>0</v>
      </c>
      <c r="V254" s="154">
        <f t="shared" si="222"/>
        <v>0</v>
      </c>
      <c r="W254" s="154">
        <f t="shared" si="222"/>
        <v>0</v>
      </c>
      <c r="X254" s="154">
        <f t="shared" si="222"/>
        <v>0</v>
      </c>
      <c r="Y254" s="154">
        <f t="shared" si="222"/>
        <v>0</v>
      </c>
      <c r="Z254" s="154">
        <f t="shared" si="222"/>
        <v>0</v>
      </c>
      <c r="AA254" s="1"/>
      <c r="AB254" s="3"/>
      <c r="AC254" s="158"/>
      <c r="AD254" s="158"/>
      <c r="AE254" s="158"/>
      <c r="AF254" s="158"/>
      <c r="AG254" s="158"/>
      <c r="AH254" s="158"/>
      <c r="AI254" s="158"/>
      <c r="AJ254" s="158"/>
      <c r="AK254" s="158"/>
      <c r="AL254" s="158"/>
      <c r="AM254" s="158"/>
      <c r="AN254" s="158"/>
      <c r="AO254" s="158"/>
      <c r="AP254" s="158"/>
      <c r="AQ254" s="158"/>
      <c r="AR254" s="158"/>
      <c r="AS254" s="158"/>
      <c r="AT254" s="158"/>
      <c r="AU254" s="158"/>
      <c r="AV254" s="158"/>
      <c r="AW254" s="158"/>
      <c r="AX254" s="158"/>
      <c r="AY254" s="158"/>
      <c r="AZ254" s="158"/>
      <c r="BA254" s="159"/>
      <c r="BB254" s="159"/>
      <c r="BC254" s="159"/>
      <c r="BD254" s="159"/>
      <c r="BE254" s="159"/>
      <c r="BF254" s="158"/>
      <c r="BG254" s="158"/>
      <c r="BH254" s="158"/>
      <c r="BI254" s="158"/>
      <c r="BJ254" s="158"/>
      <c r="BK254" s="158"/>
      <c r="BL254" s="158"/>
      <c r="BM254" s="158"/>
      <c r="BN254" s="158"/>
      <c r="BO254" s="158"/>
      <c r="BP254" s="158"/>
      <c r="BQ254" s="158"/>
      <c r="BR254" s="158"/>
      <c r="BS254" s="158"/>
      <c r="BT254" s="158"/>
      <c r="BU254" s="158"/>
    </row>
    <row r="255" spans="1:73" x14ac:dyDescent="0.15">
      <c r="A255" s="1"/>
      <c r="B255" s="20"/>
      <c r="C255" s="156">
        <f>Eksist!C255+Input!$D$48</f>
        <v>3</v>
      </c>
      <c r="D255" s="2" t="s">
        <v>99</v>
      </c>
      <c r="E255" s="175">
        <f>VLOOKUP(C255,Eksist!$C$252:$E$282,3)</f>
        <v>127.98837209302327</v>
      </c>
      <c r="F255" s="156">
        <f t="shared" si="218"/>
        <v>0</v>
      </c>
      <c r="G255" s="154">
        <f t="shared" ref="G255" si="223">$E255*G222/1000</f>
        <v>0</v>
      </c>
      <c r="H255" s="154">
        <f t="shared" si="221"/>
        <v>0</v>
      </c>
      <c r="I255" s="154">
        <f t="shared" si="221"/>
        <v>0</v>
      </c>
      <c r="J255" s="154">
        <f t="shared" si="221"/>
        <v>0</v>
      </c>
      <c r="K255" s="154">
        <f t="shared" si="221"/>
        <v>0</v>
      </c>
      <c r="L255" s="154">
        <f t="shared" ref="L255:Z255" si="224">$E255*L222/1000</f>
        <v>0</v>
      </c>
      <c r="M255" s="154">
        <f t="shared" si="224"/>
        <v>0</v>
      </c>
      <c r="N255" s="154">
        <f t="shared" si="224"/>
        <v>0</v>
      </c>
      <c r="O255" s="154">
        <f t="shared" si="224"/>
        <v>0</v>
      </c>
      <c r="P255" s="154">
        <f t="shared" si="224"/>
        <v>0</v>
      </c>
      <c r="Q255" s="154">
        <f t="shared" si="224"/>
        <v>0</v>
      </c>
      <c r="R255" s="154">
        <f t="shared" si="224"/>
        <v>0</v>
      </c>
      <c r="S255" s="154">
        <f t="shared" si="224"/>
        <v>0</v>
      </c>
      <c r="T255" s="154">
        <f t="shared" si="224"/>
        <v>0</v>
      </c>
      <c r="U255" s="154">
        <f t="shared" si="224"/>
        <v>0</v>
      </c>
      <c r="V255" s="154">
        <f t="shared" si="224"/>
        <v>0</v>
      </c>
      <c r="W255" s="154">
        <f t="shared" si="224"/>
        <v>0</v>
      </c>
      <c r="X255" s="154">
        <f t="shared" si="224"/>
        <v>0</v>
      </c>
      <c r="Y255" s="154">
        <f t="shared" si="224"/>
        <v>0</v>
      </c>
      <c r="Z255" s="154">
        <f t="shared" si="224"/>
        <v>0</v>
      </c>
      <c r="AA255" s="1"/>
      <c r="AB255" s="3"/>
      <c r="AC255" s="158"/>
      <c r="AD255" s="158"/>
      <c r="AE255" s="158"/>
      <c r="AF255" s="158"/>
      <c r="AG255" s="158"/>
      <c r="AH255" s="158"/>
      <c r="AI255" s="158"/>
      <c r="AJ255" s="158"/>
      <c r="AK255" s="158"/>
      <c r="AL255" s="158"/>
      <c r="AM255" s="158"/>
      <c r="AN255" s="158"/>
      <c r="AO255" s="158"/>
      <c r="AP255" s="158"/>
      <c r="AQ255" s="158"/>
      <c r="AR255" s="158"/>
      <c r="AS255" s="158"/>
      <c r="AT255" s="158"/>
      <c r="AU255" s="158"/>
      <c r="AV255" s="158"/>
      <c r="AW255" s="158"/>
      <c r="AX255" s="158"/>
      <c r="AY255" s="158"/>
      <c r="AZ255" s="158"/>
      <c r="BA255" s="159"/>
      <c r="BB255" s="159"/>
      <c r="BC255" s="159"/>
      <c r="BD255" s="159"/>
      <c r="BE255" s="159"/>
      <c r="BF255" s="158"/>
      <c r="BG255" s="158"/>
      <c r="BH255" s="158"/>
      <c r="BI255" s="158"/>
      <c r="BJ255" s="158"/>
      <c r="BK255" s="158"/>
      <c r="BL255" s="158"/>
      <c r="BM255" s="158"/>
      <c r="BN255" s="158"/>
      <c r="BO255" s="158"/>
      <c r="BP255" s="158"/>
      <c r="BQ255" s="158"/>
      <c r="BR255" s="158"/>
      <c r="BS255" s="158"/>
      <c r="BT255" s="158"/>
      <c r="BU255" s="158"/>
    </row>
    <row r="256" spans="1:73" x14ac:dyDescent="0.15">
      <c r="A256" s="1"/>
      <c r="B256" s="20"/>
      <c r="C256" s="156">
        <f>Eksist!C256+Input!$D$48</f>
        <v>4</v>
      </c>
      <c r="D256" s="2" t="s">
        <v>99</v>
      </c>
      <c r="E256" s="175">
        <f>VLOOKUP(C256,Eksist!$C$252:$E$282,3)</f>
        <v>128.90697674418607</v>
      </c>
      <c r="F256" s="156">
        <f t="shared" si="218"/>
        <v>0</v>
      </c>
      <c r="G256" s="154">
        <f t="shared" ref="G256" si="225">$E256*G223/1000</f>
        <v>0</v>
      </c>
      <c r="H256" s="154">
        <f t="shared" si="221"/>
        <v>0</v>
      </c>
      <c r="I256" s="154">
        <f t="shared" si="221"/>
        <v>0</v>
      </c>
      <c r="J256" s="154">
        <f t="shared" si="221"/>
        <v>0</v>
      </c>
      <c r="K256" s="154">
        <f t="shared" si="221"/>
        <v>0</v>
      </c>
      <c r="L256" s="154">
        <f t="shared" ref="L256:Z256" si="226">$E256*L223/1000</f>
        <v>0</v>
      </c>
      <c r="M256" s="154">
        <f t="shared" si="226"/>
        <v>0</v>
      </c>
      <c r="N256" s="154">
        <f t="shared" si="226"/>
        <v>0</v>
      </c>
      <c r="O256" s="154">
        <f t="shared" si="226"/>
        <v>0</v>
      </c>
      <c r="P256" s="154">
        <f t="shared" si="226"/>
        <v>0</v>
      </c>
      <c r="Q256" s="154">
        <f t="shared" si="226"/>
        <v>0</v>
      </c>
      <c r="R256" s="154">
        <f t="shared" si="226"/>
        <v>0</v>
      </c>
      <c r="S256" s="154">
        <f t="shared" si="226"/>
        <v>0</v>
      </c>
      <c r="T256" s="154">
        <f t="shared" si="226"/>
        <v>0</v>
      </c>
      <c r="U256" s="154">
        <f t="shared" si="226"/>
        <v>0</v>
      </c>
      <c r="V256" s="154">
        <f t="shared" si="226"/>
        <v>0</v>
      </c>
      <c r="W256" s="154">
        <f t="shared" si="226"/>
        <v>0</v>
      </c>
      <c r="X256" s="154">
        <f t="shared" si="226"/>
        <v>0</v>
      </c>
      <c r="Y256" s="154">
        <f t="shared" si="226"/>
        <v>0</v>
      </c>
      <c r="Z256" s="154">
        <f t="shared" si="226"/>
        <v>0</v>
      </c>
      <c r="AA256" s="1"/>
      <c r="AB256" s="3"/>
      <c r="AC256" s="158"/>
      <c r="AD256" s="158"/>
      <c r="AE256" s="158"/>
      <c r="AF256" s="158"/>
      <c r="AG256" s="158"/>
      <c r="AH256" s="158"/>
      <c r="AI256" s="158"/>
      <c r="AJ256" s="158"/>
      <c r="AK256" s="158"/>
      <c r="AL256" s="158"/>
      <c r="AM256" s="158"/>
      <c r="AN256" s="158"/>
      <c r="AO256" s="158"/>
      <c r="AP256" s="158"/>
      <c r="AQ256" s="158"/>
      <c r="AR256" s="158"/>
      <c r="AS256" s="158"/>
      <c r="AT256" s="158"/>
      <c r="AU256" s="158"/>
      <c r="AV256" s="158"/>
      <c r="AW256" s="158"/>
      <c r="AX256" s="158"/>
      <c r="AY256" s="158"/>
      <c r="AZ256" s="158"/>
      <c r="BA256" s="159"/>
      <c r="BB256" s="159"/>
      <c r="BC256" s="159"/>
      <c r="BD256" s="159"/>
      <c r="BE256" s="159"/>
      <c r="BF256" s="158"/>
      <c r="BG256" s="158"/>
      <c r="BH256" s="158"/>
      <c r="BI256" s="158"/>
      <c r="BJ256" s="158"/>
      <c r="BK256" s="158"/>
      <c r="BL256" s="158"/>
      <c r="BM256" s="158"/>
      <c r="BN256" s="158"/>
      <c r="BO256" s="158"/>
      <c r="BP256" s="158"/>
      <c r="BQ256" s="158"/>
      <c r="BR256" s="158"/>
      <c r="BS256" s="158"/>
      <c r="BT256" s="158"/>
      <c r="BU256" s="158"/>
    </row>
    <row r="257" spans="1:73" x14ac:dyDescent="0.15">
      <c r="A257" s="1"/>
      <c r="B257" s="20"/>
      <c r="C257" s="156">
        <f>Eksist!C257+Input!$D$48</f>
        <v>5</v>
      </c>
      <c r="D257" s="2" t="s">
        <v>99</v>
      </c>
      <c r="E257" s="175">
        <f>VLOOKUP(C257,Eksist!$C$252:$E$282,3)</f>
        <v>129.82558139534885</v>
      </c>
      <c r="F257" s="156">
        <f t="shared" si="218"/>
        <v>0</v>
      </c>
      <c r="G257" s="154">
        <f t="shared" ref="G257" si="227">$E257*G224/1000</f>
        <v>0</v>
      </c>
      <c r="H257" s="154">
        <f t="shared" si="221"/>
        <v>0</v>
      </c>
      <c r="I257" s="154">
        <f t="shared" si="221"/>
        <v>0</v>
      </c>
      <c r="J257" s="154">
        <f t="shared" si="221"/>
        <v>0</v>
      </c>
      <c r="K257" s="154">
        <f t="shared" si="221"/>
        <v>0</v>
      </c>
      <c r="L257" s="154">
        <f t="shared" ref="L257:Z257" si="228">$E257*L224/1000</f>
        <v>0</v>
      </c>
      <c r="M257" s="154">
        <f t="shared" si="228"/>
        <v>0</v>
      </c>
      <c r="N257" s="154">
        <f t="shared" si="228"/>
        <v>0</v>
      </c>
      <c r="O257" s="154">
        <f t="shared" si="228"/>
        <v>0</v>
      </c>
      <c r="P257" s="154">
        <f t="shared" si="228"/>
        <v>0</v>
      </c>
      <c r="Q257" s="154">
        <f t="shared" si="228"/>
        <v>0</v>
      </c>
      <c r="R257" s="154">
        <f t="shared" si="228"/>
        <v>0</v>
      </c>
      <c r="S257" s="154">
        <f t="shared" si="228"/>
        <v>0</v>
      </c>
      <c r="T257" s="154">
        <f t="shared" si="228"/>
        <v>0</v>
      </c>
      <c r="U257" s="154">
        <f t="shared" si="228"/>
        <v>0</v>
      </c>
      <c r="V257" s="154">
        <f t="shared" si="228"/>
        <v>0</v>
      </c>
      <c r="W257" s="154">
        <f t="shared" si="228"/>
        <v>0</v>
      </c>
      <c r="X257" s="154">
        <f t="shared" si="228"/>
        <v>0</v>
      </c>
      <c r="Y257" s="154">
        <f t="shared" si="228"/>
        <v>0</v>
      </c>
      <c r="Z257" s="154">
        <f t="shared" si="228"/>
        <v>0</v>
      </c>
      <c r="AA257" s="1"/>
      <c r="AB257" s="3"/>
      <c r="AC257" s="158"/>
      <c r="AD257" s="158"/>
      <c r="AE257" s="158"/>
      <c r="AF257" s="158"/>
      <c r="AG257" s="158"/>
      <c r="AH257" s="158"/>
      <c r="AI257" s="158"/>
      <c r="AJ257" s="158"/>
      <c r="AK257" s="158"/>
      <c r="AL257" s="158"/>
      <c r="AM257" s="158"/>
      <c r="AN257" s="158"/>
      <c r="AO257" s="158"/>
      <c r="AP257" s="158"/>
      <c r="AQ257" s="158"/>
      <c r="AR257" s="158"/>
      <c r="AS257" s="158"/>
      <c r="AT257" s="158"/>
      <c r="AU257" s="158"/>
      <c r="AV257" s="158"/>
      <c r="AW257" s="158"/>
      <c r="AX257" s="158"/>
      <c r="AY257" s="158"/>
      <c r="AZ257" s="158"/>
      <c r="BA257" s="159"/>
      <c r="BB257" s="159"/>
      <c r="BC257" s="159"/>
      <c r="BD257" s="159"/>
      <c r="BE257" s="159"/>
      <c r="BF257" s="158"/>
      <c r="BG257" s="158"/>
      <c r="BH257" s="158"/>
      <c r="BI257" s="158"/>
      <c r="BJ257" s="158"/>
      <c r="BK257" s="158"/>
      <c r="BL257" s="158"/>
      <c r="BM257" s="158"/>
      <c r="BN257" s="158"/>
      <c r="BO257" s="158"/>
      <c r="BP257" s="158"/>
      <c r="BQ257" s="158"/>
      <c r="BR257" s="158"/>
      <c r="BS257" s="158"/>
      <c r="BT257" s="158"/>
      <c r="BU257" s="158"/>
    </row>
    <row r="258" spans="1:73" x14ac:dyDescent="0.15">
      <c r="A258" s="1"/>
      <c r="B258" s="20"/>
      <c r="C258" s="156">
        <f>Eksist!C258+Input!$D$48</f>
        <v>6</v>
      </c>
      <c r="D258" s="2" t="s">
        <v>99</v>
      </c>
      <c r="E258" s="175">
        <f>VLOOKUP(C258,Eksist!$C$252:$E$282,3)</f>
        <v>130.74418604651163</v>
      </c>
      <c r="F258" s="156">
        <f t="shared" si="218"/>
        <v>0</v>
      </c>
      <c r="G258" s="154">
        <f t="shared" ref="G258" si="229">$E258*G225/1000</f>
        <v>0</v>
      </c>
      <c r="H258" s="154">
        <f t="shared" si="221"/>
        <v>0</v>
      </c>
      <c r="I258" s="154">
        <f t="shared" si="221"/>
        <v>0</v>
      </c>
      <c r="J258" s="154">
        <f t="shared" si="221"/>
        <v>0</v>
      </c>
      <c r="K258" s="154">
        <f t="shared" si="221"/>
        <v>0</v>
      </c>
      <c r="L258" s="154">
        <f t="shared" ref="L258:Z258" si="230">$E258*L225/1000</f>
        <v>0</v>
      </c>
      <c r="M258" s="154">
        <f t="shared" si="230"/>
        <v>0</v>
      </c>
      <c r="N258" s="154">
        <f t="shared" si="230"/>
        <v>0</v>
      </c>
      <c r="O258" s="154">
        <f t="shared" si="230"/>
        <v>0</v>
      </c>
      <c r="P258" s="154">
        <f t="shared" si="230"/>
        <v>0</v>
      </c>
      <c r="Q258" s="154">
        <f t="shared" si="230"/>
        <v>0</v>
      </c>
      <c r="R258" s="154">
        <f t="shared" si="230"/>
        <v>0</v>
      </c>
      <c r="S258" s="154">
        <f t="shared" si="230"/>
        <v>0</v>
      </c>
      <c r="T258" s="154">
        <f t="shared" si="230"/>
        <v>0</v>
      </c>
      <c r="U258" s="154">
        <f t="shared" si="230"/>
        <v>0</v>
      </c>
      <c r="V258" s="154">
        <f t="shared" si="230"/>
        <v>0</v>
      </c>
      <c r="W258" s="154">
        <f t="shared" si="230"/>
        <v>0</v>
      </c>
      <c r="X258" s="154">
        <f t="shared" si="230"/>
        <v>0</v>
      </c>
      <c r="Y258" s="154">
        <f t="shared" si="230"/>
        <v>0</v>
      </c>
      <c r="Z258" s="154">
        <f t="shared" si="230"/>
        <v>0</v>
      </c>
      <c r="AA258" s="1"/>
      <c r="AB258" s="3"/>
      <c r="AC258" s="158"/>
      <c r="AD258" s="158"/>
      <c r="AE258" s="158"/>
      <c r="AF258" s="158"/>
      <c r="AG258" s="158"/>
      <c r="AH258" s="158"/>
      <c r="AI258" s="158"/>
      <c r="AJ258" s="158"/>
      <c r="AK258" s="158"/>
      <c r="AL258" s="158"/>
      <c r="AM258" s="158"/>
      <c r="AN258" s="158"/>
      <c r="AO258" s="158"/>
      <c r="AP258" s="158"/>
      <c r="AQ258" s="158"/>
      <c r="AR258" s="158"/>
      <c r="AS258" s="158"/>
      <c r="AT258" s="158"/>
      <c r="AU258" s="158"/>
      <c r="AV258" s="158"/>
      <c r="AW258" s="158"/>
      <c r="AX258" s="158"/>
      <c r="AY258" s="158"/>
      <c r="AZ258" s="158"/>
      <c r="BA258" s="159"/>
      <c r="BB258" s="159"/>
      <c r="BC258" s="159"/>
      <c r="BD258" s="159"/>
      <c r="BE258" s="159"/>
      <c r="BF258" s="158"/>
      <c r="BG258" s="158"/>
      <c r="BH258" s="158"/>
      <c r="BI258" s="158"/>
      <c r="BJ258" s="158"/>
      <c r="BK258" s="158"/>
      <c r="BL258" s="158"/>
      <c r="BM258" s="158"/>
      <c r="BN258" s="158"/>
      <c r="BO258" s="158"/>
      <c r="BP258" s="158"/>
      <c r="BQ258" s="158"/>
      <c r="BR258" s="158"/>
      <c r="BS258" s="158"/>
      <c r="BT258" s="158"/>
      <c r="BU258" s="158"/>
    </row>
    <row r="259" spans="1:73" x14ac:dyDescent="0.15">
      <c r="A259" s="1"/>
      <c r="B259" s="20"/>
      <c r="C259" s="156">
        <f>Eksist!C259+Input!$D$48</f>
        <v>7</v>
      </c>
      <c r="D259" s="2" t="s">
        <v>99</v>
      </c>
      <c r="E259" s="175">
        <f>VLOOKUP(C259,Eksist!$C$252:$E$282,3)</f>
        <v>131.66279069767441</v>
      </c>
      <c r="F259" s="156">
        <f t="shared" si="218"/>
        <v>0</v>
      </c>
      <c r="G259" s="154">
        <f t="shared" ref="G259" si="231">$E259*G226/1000</f>
        <v>0</v>
      </c>
      <c r="H259" s="154">
        <f t="shared" si="221"/>
        <v>0</v>
      </c>
      <c r="I259" s="154">
        <f t="shared" si="221"/>
        <v>0</v>
      </c>
      <c r="J259" s="154">
        <f t="shared" si="221"/>
        <v>0</v>
      </c>
      <c r="K259" s="154">
        <f t="shared" si="221"/>
        <v>0</v>
      </c>
      <c r="L259" s="154">
        <f t="shared" ref="L259:Z259" si="232">$E259*L226/1000</f>
        <v>0</v>
      </c>
      <c r="M259" s="154">
        <f t="shared" si="232"/>
        <v>0</v>
      </c>
      <c r="N259" s="154">
        <f t="shared" si="232"/>
        <v>0</v>
      </c>
      <c r="O259" s="154">
        <f t="shared" si="232"/>
        <v>0</v>
      </c>
      <c r="P259" s="154">
        <f t="shared" si="232"/>
        <v>0</v>
      </c>
      <c r="Q259" s="154">
        <f t="shared" si="232"/>
        <v>0</v>
      </c>
      <c r="R259" s="154">
        <f t="shared" si="232"/>
        <v>0</v>
      </c>
      <c r="S259" s="154">
        <f t="shared" si="232"/>
        <v>0</v>
      </c>
      <c r="T259" s="154">
        <f t="shared" si="232"/>
        <v>0</v>
      </c>
      <c r="U259" s="154">
        <f t="shared" si="232"/>
        <v>0</v>
      </c>
      <c r="V259" s="154">
        <f t="shared" si="232"/>
        <v>0</v>
      </c>
      <c r="W259" s="154">
        <f t="shared" si="232"/>
        <v>0</v>
      </c>
      <c r="X259" s="154">
        <f t="shared" si="232"/>
        <v>0</v>
      </c>
      <c r="Y259" s="154">
        <f t="shared" si="232"/>
        <v>0</v>
      </c>
      <c r="Z259" s="154">
        <f t="shared" si="232"/>
        <v>0</v>
      </c>
      <c r="AA259" s="1"/>
      <c r="AB259" s="3"/>
      <c r="AC259" s="158"/>
      <c r="AD259" s="158"/>
      <c r="AE259" s="158"/>
      <c r="AF259" s="158"/>
      <c r="AG259" s="158"/>
      <c r="AH259" s="158"/>
      <c r="AI259" s="158"/>
      <c r="AJ259" s="158"/>
      <c r="AK259" s="158"/>
      <c r="AL259" s="158"/>
      <c r="AM259" s="158"/>
      <c r="AN259" s="158"/>
      <c r="AO259" s="158"/>
      <c r="AP259" s="158"/>
      <c r="AQ259" s="158"/>
      <c r="AR259" s="158"/>
      <c r="AS259" s="158"/>
      <c r="AT259" s="158"/>
      <c r="AU259" s="158"/>
      <c r="AV259" s="158"/>
      <c r="AW259" s="158"/>
      <c r="AX259" s="158"/>
      <c r="AY259" s="158"/>
      <c r="AZ259" s="158"/>
      <c r="BA259" s="159"/>
      <c r="BB259" s="159"/>
      <c r="BC259" s="159"/>
      <c r="BD259" s="159"/>
      <c r="BE259" s="159"/>
      <c r="BF259" s="158"/>
      <c r="BG259" s="158"/>
      <c r="BH259" s="158"/>
      <c r="BI259" s="158"/>
      <c r="BJ259" s="158"/>
      <c r="BK259" s="158"/>
      <c r="BL259" s="158"/>
      <c r="BM259" s="158"/>
      <c r="BN259" s="158"/>
      <c r="BO259" s="158"/>
      <c r="BP259" s="158"/>
      <c r="BQ259" s="158"/>
      <c r="BR259" s="158"/>
      <c r="BS259" s="158"/>
      <c r="BT259" s="158"/>
      <c r="BU259" s="158"/>
    </row>
    <row r="260" spans="1:73" x14ac:dyDescent="0.15">
      <c r="A260" s="1"/>
      <c r="B260" s="20"/>
      <c r="C260" s="156">
        <f>Eksist!C260+Input!$D$48</f>
        <v>8</v>
      </c>
      <c r="D260" s="2" t="s">
        <v>99</v>
      </c>
      <c r="E260" s="175">
        <f>VLOOKUP(C260,Eksist!$C$252:$E$282,3)</f>
        <v>132.58139534883719</v>
      </c>
      <c r="F260" s="156">
        <f t="shared" si="218"/>
        <v>0</v>
      </c>
      <c r="G260" s="154">
        <f t="shared" ref="G260" si="233">$E260*G227/1000</f>
        <v>0</v>
      </c>
      <c r="H260" s="154">
        <f t="shared" si="221"/>
        <v>0</v>
      </c>
      <c r="I260" s="154">
        <f t="shared" si="221"/>
        <v>0</v>
      </c>
      <c r="J260" s="154">
        <f t="shared" si="221"/>
        <v>0</v>
      </c>
      <c r="K260" s="154">
        <f t="shared" si="221"/>
        <v>0</v>
      </c>
      <c r="L260" s="154">
        <f t="shared" ref="L260:Z260" si="234">$E260*L227/1000</f>
        <v>0</v>
      </c>
      <c r="M260" s="154">
        <f t="shared" si="234"/>
        <v>0</v>
      </c>
      <c r="N260" s="154">
        <f t="shared" si="234"/>
        <v>0</v>
      </c>
      <c r="O260" s="154">
        <f t="shared" si="234"/>
        <v>0</v>
      </c>
      <c r="P260" s="154">
        <f t="shared" si="234"/>
        <v>0</v>
      </c>
      <c r="Q260" s="154">
        <f t="shared" si="234"/>
        <v>0</v>
      </c>
      <c r="R260" s="154">
        <f t="shared" si="234"/>
        <v>0</v>
      </c>
      <c r="S260" s="154">
        <f t="shared" si="234"/>
        <v>0</v>
      </c>
      <c r="T260" s="154">
        <f t="shared" si="234"/>
        <v>0</v>
      </c>
      <c r="U260" s="154">
        <f t="shared" si="234"/>
        <v>0</v>
      </c>
      <c r="V260" s="154">
        <f t="shared" si="234"/>
        <v>0</v>
      </c>
      <c r="W260" s="154">
        <f t="shared" si="234"/>
        <v>0</v>
      </c>
      <c r="X260" s="154">
        <f t="shared" si="234"/>
        <v>0</v>
      </c>
      <c r="Y260" s="154">
        <f t="shared" si="234"/>
        <v>0</v>
      </c>
      <c r="Z260" s="154">
        <f t="shared" si="234"/>
        <v>0</v>
      </c>
      <c r="AA260" s="1"/>
      <c r="AB260" s="3"/>
      <c r="AC260" s="158"/>
      <c r="AD260" s="158"/>
      <c r="AE260" s="158"/>
      <c r="AF260" s="158"/>
      <c r="AG260" s="158"/>
      <c r="AH260" s="158"/>
      <c r="AI260" s="158"/>
      <c r="AJ260" s="158"/>
      <c r="AK260" s="158"/>
      <c r="AL260" s="158"/>
      <c r="AM260" s="158"/>
      <c r="AN260" s="158"/>
      <c r="AO260" s="158"/>
      <c r="AP260" s="158"/>
      <c r="AQ260" s="158"/>
      <c r="AR260" s="158"/>
      <c r="AS260" s="158"/>
      <c r="AT260" s="158"/>
      <c r="AU260" s="158"/>
      <c r="AV260" s="158"/>
      <c r="AW260" s="158"/>
      <c r="AX260" s="158"/>
      <c r="AY260" s="158"/>
      <c r="AZ260" s="158"/>
      <c r="BA260" s="159"/>
      <c r="BB260" s="159"/>
      <c r="BC260" s="159"/>
      <c r="BD260" s="159"/>
      <c r="BE260" s="159"/>
      <c r="BF260" s="158"/>
      <c r="BG260" s="158"/>
      <c r="BH260" s="158"/>
      <c r="BI260" s="158"/>
      <c r="BJ260" s="158"/>
      <c r="BK260" s="158"/>
      <c r="BL260" s="158"/>
      <c r="BM260" s="158"/>
      <c r="BN260" s="158"/>
      <c r="BO260" s="158"/>
      <c r="BP260" s="158"/>
      <c r="BQ260" s="158"/>
      <c r="BR260" s="158"/>
      <c r="BS260" s="158"/>
      <c r="BT260" s="158"/>
      <c r="BU260" s="158"/>
    </row>
    <row r="261" spans="1:73" x14ac:dyDescent="0.15">
      <c r="A261" s="1"/>
      <c r="B261" s="20"/>
      <c r="C261" s="156">
        <f>Eksist!C261+Input!$D$48</f>
        <v>9</v>
      </c>
      <c r="D261" s="2" t="s">
        <v>99</v>
      </c>
      <c r="E261" s="175">
        <f>VLOOKUP(C261,Eksist!$C$252:$E$282,3)</f>
        <v>133.49999999999997</v>
      </c>
      <c r="F261" s="156">
        <f t="shared" si="218"/>
        <v>0</v>
      </c>
      <c r="G261" s="154">
        <f t="shared" ref="G261" si="235">$E261*G228/1000</f>
        <v>0</v>
      </c>
      <c r="H261" s="154">
        <f t="shared" si="221"/>
        <v>0</v>
      </c>
      <c r="I261" s="154">
        <f t="shared" si="221"/>
        <v>0</v>
      </c>
      <c r="J261" s="154">
        <f t="shared" si="221"/>
        <v>0</v>
      </c>
      <c r="K261" s="154">
        <f t="shared" si="221"/>
        <v>0</v>
      </c>
      <c r="L261" s="154">
        <f t="shared" ref="L261:Z261" si="236">$E261*L228/1000</f>
        <v>0</v>
      </c>
      <c r="M261" s="154">
        <f t="shared" si="236"/>
        <v>0</v>
      </c>
      <c r="N261" s="154">
        <f t="shared" si="236"/>
        <v>0</v>
      </c>
      <c r="O261" s="154">
        <f t="shared" si="236"/>
        <v>0</v>
      </c>
      <c r="P261" s="154">
        <f t="shared" si="236"/>
        <v>0</v>
      </c>
      <c r="Q261" s="154">
        <f t="shared" si="236"/>
        <v>0</v>
      </c>
      <c r="R261" s="154">
        <f t="shared" si="236"/>
        <v>0</v>
      </c>
      <c r="S261" s="154">
        <f t="shared" si="236"/>
        <v>0</v>
      </c>
      <c r="T261" s="154">
        <f t="shared" si="236"/>
        <v>0</v>
      </c>
      <c r="U261" s="154">
        <f t="shared" si="236"/>
        <v>0</v>
      </c>
      <c r="V261" s="154">
        <f t="shared" si="236"/>
        <v>0</v>
      </c>
      <c r="W261" s="154">
        <f t="shared" si="236"/>
        <v>0</v>
      </c>
      <c r="X261" s="154">
        <f t="shared" si="236"/>
        <v>0</v>
      </c>
      <c r="Y261" s="154">
        <f t="shared" si="236"/>
        <v>0</v>
      </c>
      <c r="Z261" s="154">
        <f t="shared" si="236"/>
        <v>0</v>
      </c>
      <c r="AA261" s="1"/>
      <c r="AB261" s="3"/>
      <c r="AC261" s="158"/>
      <c r="AD261" s="158"/>
      <c r="AE261" s="158"/>
      <c r="AF261" s="158"/>
      <c r="AG261" s="158"/>
      <c r="AH261" s="158"/>
      <c r="AI261" s="158"/>
      <c r="AJ261" s="158"/>
      <c r="AK261" s="158"/>
      <c r="AL261" s="158"/>
      <c r="AM261" s="158"/>
      <c r="AN261" s="158"/>
      <c r="AO261" s="158"/>
      <c r="AP261" s="158"/>
      <c r="AQ261" s="158"/>
      <c r="AR261" s="158"/>
      <c r="AS261" s="158"/>
      <c r="AT261" s="158"/>
      <c r="AU261" s="158"/>
      <c r="AV261" s="158"/>
      <c r="AW261" s="158"/>
      <c r="AX261" s="158"/>
      <c r="AY261" s="158"/>
      <c r="AZ261" s="158"/>
      <c r="BA261" s="159"/>
      <c r="BB261" s="159"/>
      <c r="BC261" s="159"/>
      <c r="BD261" s="159"/>
      <c r="BE261" s="159"/>
      <c r="BF261" s="158"/>
      <c r="BG261" s="158"/>
      <c r="BH261" s="158"/>
      <c r="BI261" s="158"/>
      <c r="BJ261" s="158"/>
      <c r="BK261" s="158"/>
      <c r="BL261" s="158"/>
      <c r="BM261" s="158"/>
      <c r="BN261" s="158"/>
      <c r="BO261" s="158"/>
      <c r="BP261" s="158"/>
      <c r="BQ261" s="158"/>
      <c r="BR261" s="158"/>
      <c r="BS261" s="158"/>
      <c r="BT261" s="158"/>
      <c r="BU261" s="158"/>
    </row>
    <row r="262" spans="1:73" x14ac:dyDescent="0.15">
      <c r="A262" s="1"/>
      <c r="B262" s="20" t="s">
        <v>186</v>
      </c>
      <c r="C262" s="156">
        <f>Eksist!C262+Input!$D$48</f>
        <v>10</v>
      </c>
      <c r="D262" s="2" t="s">
        <v>99</v>
      </c>
      <c r="E262" s="175">
        <f>VLOOKUP(C262,Eksist!$C$252:$E$282,3)</f>
        <v>134.41860465116278</v>
      </c>
      <c r="F262" s="156">
        <f t="shared" si="218"/>
        <v>0</v>
      </c>
      <c r="G262" s="154">
        <f t="shared" ref="G262" si="237">$E262*G229/1000</f>
        <v>0</v>
      </c>
      <c r="H262" s="154">
        <f t="shared" si="221"/>
        <v>0</v>
      </c>
      <c r="I262" s="154">
        <f t="shared" si="221"/>
        <v>0</v>
      </c>
      <c r="J262" s="154">
        <f t="shared" si="221"/>
        <v>0</v>
      </c>
      <c r="K262" s="154">
        <f t="shared" si="221"/>
        <v>0</v>
      </c>
      <c r="L262" s="154">
        <f t="shared" ref="L262:Z262" si="238">$E262*L229/1000</f>
        <v>0</v>
      </c>
      <c r="M262" s="154">
        <f t="shared" si="238"/>
        <v>0</v>
      </c>
      <c r="N262" s="154">
        <f t="shared" si="238"/>
        <v>0</v>
      </c>
      <c r="O262" s="154">
        <f t="shared" si="238"/>
        <v>0</v>
      </c>
      <c r="P262" s="154">
        <f t="shared" si="238"/>
        <v>0</v>
      </c>
      <c r="Q262" s="154">
        <f t="shared" si="238"/>
        <v>0</v>
      </c>
      <c r="R262" s="154">
        <f t="shared" si="238"/>
        <v>0</v>
      </c>
      <c r="S262" s="154">
        <f t="shared" si="238"/>
        <v>0</v>
      </c>
      <c r="T262" s="154">
        <f t="shared" si="238"/>
        <v>0</v>
      </c>
      <c r="U262" s="154">
        <f t="shared" si="238"/>
        <v>0</v>
      </c>
      <c r="V262" s="154">
        <f t="shared" si="238"/>
        <v>0</v>
      </c>
      <c r="W262" s="154">
        <f t="shared" si="238"/>
        <v>0</v>
      </c>
      <c r="X262" s="154">
        <f t="shared" si="238"/>
        <v>0</v>
      </c>
      <c r="Y262" s="154">
        <f t="shared" si="238"/>
        <v>0</v>
      </c>
      <c r="Z262" s="154">
        <f t="shared" si="238"/>
        <v>0</v>
      </c>
      <c r="AA262" s="1"/>
      <c r="AB262" s="3"/>
      <c r="AC262" s="158"/>
      <c r="AD262" s="158"/>
      <c r="AE262" s="158"/>
      <c r="AF262" s="158"/>
      <c r="AG262" s="158"/>
      <c r="AH262" s="158"/>
      <c r="AI262" s="158"/>
      <c r="AJ262" s="158"/>
      <c r="AK262" s="158"/>
      <c r="AL262" s="158"/>
      <c r="AM262" s="158"/>
      <c r="AN262" s="158"/>
      <c r="AO262" s="158"/>
      <c r="AP262" s="158"/>
      <c r="AQ262" s="158"/>
      <c r="AR262" s="158"/>
      <c r="AS262" s="158"/>
      <c r="AT262" s="158"/>
      <c r="AU262" s="158"/>
      <c r="AV262" s="158"/>
      <c r="AW262" s="158"/>
      <c r="AX262" s="158"/>
      <c r="AY262" s="158"/>
      <c r="AZ262" s="158"/>
      <c r="BA262" s="159"/>
      <c r="BB262" s="159"/>
      <c r="BC262" s="159"/>
      <c r="BD262" s="159"/>
      <c r="BE262" s="159"/>
      <c r="BF262" s="158"/>
      <c r="BG262" s="158"/>
      <c r="BH262" s="158"/>
      <c r="BI262" s="158"/>
      <c r="BJ262" s="158"/>
      <c r="BK262" s="158"/>
      <c r="BL262" s="158"/>
      <c r="BM262" s="158"/>
      <c r="BN262" s="158"/>
      <c r="BO262" s="158"/>
      <c r="BP262" s="158"/>
      <c r="BQ262" s="158"/>
      <c r="BR262" s="158"/>
      <c r="BS262" s="158"/>
      <c r="BT262" s="158"/>
      <c r="BU262" s="158"/>
    </row>
    <row r="263" spans="1:73" x14ac:dyDescent="0.15">
      <c r="A263" s="1"/>
      <c r="B263" s="20"/>
      <c r="C263" s="156">
        <f>Eksist!C263+Input!$D$48</f>
        <v>11</v>
      </c>
      <c r="D263" s="2" t="s">
        <v>99</v>
      </c>
      <c r="E263" s="175">
        <f>VLOOKUP(C263,Eksist!$C$252:$E$282,3)</f>
        <v>134.91860465116278</v>
      </c>
      <c r="F263" s="156">
        <f t="shared" si="218"/>
        <v>0</v>
      </c>
      <c r="G263" s="154">
        <f t="shared" ref="G263" si="239">$E263*G230/1000</f>
        <v>0</v>
      </c>
      <c r="H263" s="154">
        <f t="shared" si="221"/>
        <v>0</v>
      </c>
      <c r="I263" s="154">
        <f t="shared" si="221"/>
        <v>0</v>
      </c>
      <c r="J263" s="154">
        <f t="shared" si="221"/>
        <v>0</v>
      </c>
      <c r="K263" s="154">
        <f t="shared" si="221"/>
        <v>0</v>
      </c>
      <c r="L263" s="154">
        <f t="shared" ref="L263:Z263" si="240">$E263*L230/1000</f>
        <v>0</v>
      </c>
      <c r="M263" s="154">
        <f t="shared" si="240"/>
        <v>0</v>
      </c>
      <c r="N263" s="154">
        <f t="shared" si="240"/>
        <v>0</v>
      </c>
      <c r="O263" s="154">
        <f t="shared" si="240"/>
        <v>0</v>
      </c>
      <c r="P263" s="154">
        <f t="shared" si="240"/>
        <v>0</v>
      </c>
      <c r="Q263" s="154">
        <f t="shared" si="240"/>
        <v>0</v>
      </c>
      <c r="R263" s="154">
        <f t="shared" si="240"/>
        <v>0</v>
      </c>
      <c r="S263" s="154">
        <f t="shared" si="240"/>
        <v>0</v>
      </c>
      <c r="T263" s="154">
        <f t="shared" si="240"/>
        <v>0</v>
      </c>
      <c r="U263" s="154">
        <f t="shared" si="240"/>
        <v>0</v>
      </c>
      <c r="V263" s="154">
        <f t="shared" si="240"/>
        <v>0</v>
      </c>
      <c r="W263" s="154">
        <f t="shared" si="240"/>
        <v>0</v>
      </c>
      <c r="X263" s="154">
        <f t="shared" si="240"/>
        <v>0</v>
      </c>
      <c r="Y263" s="154">
        <f t="shared" si="240"/>
        <v>0</v>
      </c>
      <c r="Z263" s="154">
        <f t="shared" si="240"/>
        <v>0</v>
      </c>
      <c r="AA263" s="1"/>
      <c r="AB263" s="3"/>
      <c r="AC263" s="158"/>
      <c r="AD263" s="158"/>
      <c r="AE263" s="158"/>
      <c r="AF263" s="158"/>
      <c r="AG263" s="158"/>
      <c r="AH263" s="158"/>
      <c r="AI263" s="158"/>
      <c r="AJ263" s="158"/>
      <c r="AK263" s="158"/>
      <c r="AL263" s="158"/>
      <c r="AM263" s="158"/>
      <c r="AN263" s="158"/>
      <c r="AO263" s="158"/>
      <c r="AP263" s="158"/>
      <c r="AQ263" s="158"/>
      <c r="AR263" s="158"/>
      <c r="AS263" s="158"/>
      <c r="AT263" s="158"/>
      <c r="AU263" s="158"/>
      <c r="AV263" s="158"/>
      <c r="AW263" s="158"/>
      <c r="AX263" s="158"/>
      <c r="AY263" s="158"/>
      <c r="AZ263" s="158"/>
      <c r="BA263" s="159"/>
      <c r="BB263" s="159"/>
      <c r="BC263" s="159"/>
      <c r="BD263" s="159"/>
      <c r="BE263" s="159"/>
      <c r="BF263" s="158"/>
      <c r="BG263" s="158"/>
      <c r="BH263" s="158"/>
      <c r="BI263" s="158"/>
      <c r="BJ263" s="158"/>
      <c r="BK263" s="158"/>
      <c r="BL263" s="158"/>
      <c r="BM263" s="158"/>
      <c r="BN263" s="158"/>
      <c r="BO263" s="158"/>
      <c r="BP263" s="158"/>
      <c r="BQ263" s="158"/>
      <c r="BR263" s="158"/>
      <c r="BS263" s="158"/>
      <c r="BT263" s="158"/>
      <c r="BU263" s="158"/>
    </row>
    <row r="264" spans="1:73" x14ac:dyDescent="0.15">
      <c r="A264" s="1"/>
      <c r="B264" s="20"/>
      <c r="C264" s="156">
        <f>Eksist!C264+Input!$D$48</f>
        <v>12</v>
      </c>
      <c r="D264" s="2" t="s">
        <v>99</v>
      </c>
      <c r="E264" s="175">
        <f>VLOOKUP(C264,Eksist!$C$252:$E$282,3)</f>
        <v>135.41860465116278</v>
      </c>
      <c r="F264" s="156">
        <f t="shared" si="218"/>
        <v>0</v>
      </c>
      <c r="G264" s="154">
        <f t="shared" ref="G264" si="241">$E264*G231/1000</f>
        <v>0</v>
      </c>
      <c r="H264" s="154">
        <f t="shared" si="221"/>
        <v>0</v>
      </c>
      <c r="I264" s="154">
        <f t="shared" si="221"/>
        <v>0</v>
      </c>
      <c r="J264" s="154">
        <f t="shared" si="221"/>
        <v>0</v>
      </c>
      <c r="K264" s="154">
        <f t="shared" si="221"/>
        <v>0</v>
      </c>
      <c r="L264" s="154">
        <f t="shared" ref="L264:Z264" si="242">$E264*L231/1000</f>
        <v>0</v>
      </c>
      <c r="M264" s="154">
        <f t="shared" si="242"/>
        <v>0</v>
      </c>
      <c r="N264" s="154">
        <f t="shared" si="242"/>
        <v>0</v>
      </c>
      <c r="O264" s="154">
        <f t="shared" si="242"/>
        <v>0</v>
      </c>
      <c r="P264" s="154">
        <f t="shared" si="242"/>
        <v>0</v>
      </c>
      <c r="Q264" s="154">
        <f t="shared" si="242"/>
        <v>0</v>
      </c>
      <c r="R264" s="154">
        <f t="shared" si="242"/>
        <v>0</v>
      </c>
      <c r="S264" s="154">
        <f t="shared" si="242"/>
        <v>0</v>
      </c>
      <c r="T264" s="154">
        <f t="shared" si="242"/>
        <v>0</v>
      </c>
      <c r="U264" s="154">
        <f t="shared" si="242"/>
        <v>0</v>
      </c>
      <c r="V264" s="154">
        <f t="shared" si="242"/>
        <v>0</v>
      </c>
      <c r="W264" s="154">
        <f t="shared" si="242"/>
        <v>0</v>
      </c>
      <c r="X264" s="154">
        <f t="shared" si="242"/>
        <v>0</v>
      </c>
      <c r="Y264" s="154">
        <f t="shared" si="242"/>
        <v>0</v>
      </c>
      <c r="Z264" s="154">
        <f t="shared" si="242"/>
        <v>0</v>
      </c>
      <c r="AA264" s="1"/>
      <c r="AB264" s="3"/>
      <c r="AC264" s="158"/>
      <c r="AD264" s="158"/>
      <c r="AE264" s="158"/>
      <c r="AF264" s="158"/>
      <c r="AG264" s="158"/>
      <c r="AH264" s="158"/>
      <c r="AI264" s="158"/>
      <c r="AJ264" s="158"/>
      <c r="AK264" s="158"/>
      <c r="AL264" s="158"/>
      <c r="AM264" s="158"/>
      <c r="AN264" s="158"/>
      <c r="AO264" s="158"/>
      <c r="AP264" s="158"/>
      <c r="AQ264" s="158"/>
      <c r="AR264" s="158"/>
      <c r="AS264" s="158"/>
      <c r="AT264" s="158"/>
      <c r="AU264" s="158"/>
      <c r="AV264" s="158"/>
      <c r="AW264" s="158"/>
      <c r="AX264" s="158"/>
      <c r="AY264" s="158"/>
      <c r="AZ264" s="158"/>
      <c r="BA264" s="159"/>
      <c r="BB264" s="159"/>
      <c r="BC264" s="159"/>
      <c r="BD264" s="159"/>
      <c r="BE264" s="159"/>
      <c r="BF264" s="158"/>
      <c r="BG264" s="158"/>
      <c r="BH264" s="158"/>
      <c r="BI264" s="158"/>
      <c r="BJ264" s="158"/>
      <c r="BK264" s="158"/>
      <c r="BL264" s="158"/>
      <c r="BM264" s="158"/>
      <c r="BN264" s="158"/>
      <c r="BO264" s="158"/>
      <c r="BP264" s="158"/>
      <c r="BQ264" s="158"/>
      <c r="BR264" s="158"/>
      <c r="BS264" s="158"/>
      <c r="BT264" s="158"/>
      <c r="BU264" s="158"/>
    </row>
    <row r="265" spans="1:73" x14ac:dyDescent="0.15">
      <c r="A265" s="1"/>
      <c r="B265" s="20"/>
      <c r="C265" s="156">
        <f>Eksist!C265+Input!$D$48</f>
        <v>13</v>
      </c>
      <c r="D265" s="2" t="s">
        <v>99</v>
      </c>
      <c r="E265" s="175">
        <f>VLOOKUP(C265,Eksist!$C$252:$E$282,3)</f>
        <v>135.91860465116278</v>
      </c>
      <c r="F265" s="156">
        <f t="shared" si="218"/>
        <v>0</v>
      </c>
      <c r="G265" s="154">
        <f t="shared" ref="G265" si="243">$E265*G232/1000</f>
        <v>0</v>
      </c>
      <c r="H265" s="154">
        <f t="shared" si="221"/>
        <v>0</v>
      </c>
      <c r="I265" s="154">
        <f t="shared" si="221"/>
        <v>0</v>
      </c>
      <c r="J265" s="154">
        <f t="shared" si="221"/>
        <v>0</v>
      </c>
      <c r="K265" s="154">
        <f t="shared" si="221"/>
        <v>0</v>
      </c>
      <c r="L265" s="154">
        <f t="shared" ref="L265:Z265" si="244">$E265*L232/1000</f>
        <v>0</v>
      </c>
      <c r="M265" s="154">
        <f t="shared" si="244"/>
        <v>0</v>
      </c>
      <c r="N265" s="154">
        <f t="shared" si="244"/>
        <v>0</v>
      </c>
      <c r="O265" s="154">
        <f t="shared" si="244"/>
        <v>0</v>
      </c>
      <c r="P265" s="154">
        <f t="shared" si="244"/>
        <v>0</v>
      </c>
      <c r="Q265" s="154">
        <f t="shared" si="244"/>
        <v>0</v>
      </c>
      <c r="R265" s="154">
        <f t="shared" si="244"/>
        <v>0</v>
      </c>
      <c r="S265" s="154">
        <f t="shared" si="244"/>
        <v>0</v>
      </c>
      <c r="T265" s="154">
        <f t="shared" si="244"/>
        <v>0</v>
      </c>
      <c r="U265" s="154">
        <f t="shared" si="244"/>
        <v>0</v>
      </c>
      <c r="V265" s="154">
        <f t="shared" si="244"/>
        <v>0</v>
      </c>
      <c r="W265" s="154">
        <f t="shared" si="244"/>
        <v>0</v>
      </c>
      <c r="X265" s="154">
        <f t="shared" si="244"/>
        <v>0</v>
      </c>
      <c r="Y265" s="154">
        <f t="shared" si="244"/>
        <v>0</v>
      </c>
      <c r="Z265" s="154">
        <f t="shared" si="244"/>
        <v>0</v>
      </c>
      <c r="AA265" s="1"/>
      <c r="AB265" s="3"/>
      <c r="AC265" s="158"/>
      <c r="AD265" s="158"/>
      <c r="AE265" s="158"/>
      <c r="AF265" s="158"/>
      <c r="AG265" s="158"/>
      <c r="AH265" s="158"/>
      <c r="AI265" s="158"/>
      <c r="AJ265" s="158"/>
      <c r="AK265" s="158"/>
      <c r="AL265" s="158"/>
      <c r="AM265" s="158"/>
      <c r="AN265" s="158"/>
      <c r="AO265" s="158"/>
      <c r="AP265" s="158"/>
      <c r="AQ265" s="158"/>
      <c r="AR265" s="158"/>
      <c r="AS265" s="158"/>
      <c r="AT265" s="158"/>
      <c r="AU265" s="158"/>
      <c r="AV265" s="158"/>
      <c r="AW265" s="158"/>
      <c r="AX265" s="158"/>
      <c r="AY265" s="158"/>
      <c r="AZ265" s="158"/>
      <c r="BA265" s="159"/>
      <c r="BB265" s="159"/>
      <c r="BC265" s="159"/>
      <c r="BD265" s="159"/>
      <c r="BE265" s="159"/>
      <c r="BF265" s="158"/>
      <c r="BG265" s="158"/>
      <c r="BH265" s="158"/>
      <c r="BI265" s="158"/>
      <c r="BJ265" s="158"/>
      <c r="BK265" s="158"/>
      <c r="BL265" s="158"/>
      <c r="BM265" s="158"/>
      <c r="BN265" s="158"/>
      <c r="BO265" s="158"/>
      <c r="BP265" s="158"/>
      <c r="BQ265" s="158"/>
      <c r="BR265" s="158"/>
      <c r="BS265" s="158"/>
      <c r="BT265" s="158"/>
      <c r="BU265" s="158"/>
    </row>
    <row r="266" spans="1:73" x14ac:dyDescent="0.15">
      <c r="A266" s="1"/>
      <c r="B266" s="20"/>
      <c r="C266" s="156">
        <f>Eksist!C266+Input!$D$48</f>
        <v>14</v>
      </c>
      <c r="D266" s="2" t="s">
        <v>99</v>
      </c>
      <c r="E266" s="175">
        <f>VLOOKUP(C266,Eksist!$C$252:$E$282,3)</f>
        <v>136.41860465116278</v>
      </c>
      <c r="F266" s="156">
        <f t="shared" si="218"/>
        <v>0</v>
      </c>
      <c r="G266" s="154">
        <f t="shared" ref="G266" si="245">$E266*G233/1000</f>
        <v>0</v>
      </c>
      <c r="H266" s="154">
        <f t="shared" si="221"/>
        <v>0</v>
      </c>
      <c r="I266" s="154">
        <f t="shared" si="221"/>
        <v>0</v>
      </c>
      <c r="J266" s="154">
        <f t="shared" si="221"/>
        <v>0</v>
      </c>
      <c r="K266" s="154">
        <f t="shared" si="221"/>
        <v>0</v>
      </c>
      <c r="L266" s="154">
        <f t="shared" ref="L266:Z266" si="246">$E266*L233/1000</f>
        <v>0</v>
      </c>
      <c r="M266" s="154">
        <f t="shared" si="246"/>
        <v>0</v>
      </c>
      <c r="N266" s="154">
        <f t="shared" si="246"/>
        <v>0</v>
      </c>
      <c r="O266" s="154">
        <f t="shared" si="246"/>
        <v>0</v>
      </c>
      <c r="P266" s="154">
        <f t="shared" si="246"/>
        <v>0</v>
      </c>
      <c r="Q266" s="154">
        <f t="shared" si="246"/>
        <v>0</v>
      </c>
      <c r="R266" s="154">
        <f t="shared" si="246"/>
        <v>0</v>
      </c>
      <c r="S266" s="154">
        <f t="shared" si="246"/>
        <v>0</v>
      </c>
      <c r="T266" s="154">
        <f t="shared" si="246"/>
        <v>0</v>
      </c>
      <c r="U266" s="154">
        <f t="shared" si="246"/>
        <v>0</v>
      </c>
      <c r="V266" s="154">
        <f t="shared" si="246"/>
        <v>0</v>
      </c>
      <c r="W266" s="154">
        <f t="shared" si="246"/>
        <v>0</v>
      </c>
      <c r="X266" s="154">
        <f t="shared" si="246"/>
        <v>0</v>
      </c>
      <c r="Y266" s="154">
        <f t="shared" si="246"/>
        <v>0</v>
      </c>
      <c r="Z266" s="154">
        <f t="shared" si="246"/>
        <v>0</v>
      </c>
      <c r="AA266" s="1"/>
      <c r="AB266" s="3"/>
      <c r="AC266" s="158"/>
      <c r="AD266" s="158"/>
      <c r="AE266" s="158"/>
      <c r="AF266" s="158"/>
      <c r="AG266" s="158"/>
      <c r="AH266" s="158"/>
      <c r="AI266" s="158"/>
      <c r="AJ266" s="158"/>
      <c r="AK266" s="158"/>
      <c r="AL266" s="158"/>
      <c r="AM266" s="158"/>
      <c r="AN266" s="158"/>
      <c r="AO266" s="158"/>
      <c r="AP266" s="158"/>
      <c r="AQ266" s="158"/>
      <c r="AR266" s="158"/>
      <c r="AS266" s="158"/>
      <c r="AT266" s="158"/>
      <c r="AU266" s="158"/>
      <c r="AV266" s="158"/>
      <c r="AW266" s="158"/>
      <c r="AX266" s="158"/>
      <c r="AY266" s="158"/>
      <c r="AZ266" s="158"/>
      <c r="BA266" s="159"/>
      <c r="BB266" s="159"/>
      <c r="BC266" s="159"/>
      <c r="BD266" s="159"/>
      <c r="BE266" s="159"/>
      <c r="BF266" s="158"/>
      <c r="BG266" s="158"/>
      <c r="BH266" s="158"/>
      <c r="BI266" s="158"/>
      <c r="BJ266" s="158"/>
      <c r="BK266" s="158"/>
      <c r="BL266" s="158"/>
      <c r="BM266" s="158"/>
      <c r="BN266" s="158"/>
      <c r="BO266" s="158"/>
      <c r="BP266" s="158"/>
      <c r="BQ266" s="158"/>
      <c r="BR266" s="158"/>
      <c r="BS266" s="158"/>
      <c r="BT266" s="158"/>
      <c r="BU266" s="158"/>
    </row>
    <row r="267" spans="1:73" x14ac:dyDescent="0.15">
      <c r="A267" s="1"/>
      <c r="B267" s="20"/>
      <c r="C267" s="156">
        <f>Eksist!C267+Input!$D$48</f>
        <v>15</v>
      </c>
      <c r="D267" s="2" t="s">
        <v>99</v>
      </c>
      <c r="E267" s="175">
        <f>VLOOKUP(C267,Eksist!$C$252:$E$282,3)</f>
        <v>136.91860465116278</v>
      </c>
      <c r="F267" s="156">
        <f t="shared" si="218"/>
        <v>0</v>
      </c>
      <c r="G267" s="154">
        <f t="shared" ref="G267" si="247">$E267*G234/1000</f>
        <v>0</v>
      </c>
      <c r="H267" s="154">
        <f t="shared" si="221"/>
        <v>0</v>
      </c>
      <c r="I267" s="154">
        <f t="shared" si="221"/>
        <v>0</v>
      </c>
      <c r="J267" s="154">
        <f t="shared" si="221"/>
        <v>0</v>
      </c>
      <c r="K267" s="154">
        <f t="shared" si="221"/>
        <v>0</v>
      </c>
      <c r="L267" s="154">
        <f t="shared" ref="L267:Z267" si="248">$E267*L234/1000</f>
        <v>0</v>
      </c>
      <c r="M267" s="154">
        <f t="shared" si="248"/>
        <v>0</v>
      </c>
      <c r="N267" s="154">
        <f t="shared" si="248"/>
        <v>0</v>
      </c>
      <c r="O267" s="154">
        <f t="shared" si="248"/>
        <v>0</v>
      </c>
      <c r="P267" s="154">
        <f t="shared" si="248"/>
        <v>0</v>
      </c>
      <c r="Q267" s="154">
        <f t="shared" si="248"/>
        <v>0</v>
      </c>
      <c r="R267" s="154">
        <f t="shared" si="248"/>
        <v>0</v>
      </c>
      <c r="S267" s="154">
        <f t="shared" si="248"/>
        <v>0</v>
      </c>
      <c r="T267" s="154">
        <f t="shared" si="248"/>
        <v>0</v>
      </c>
      <c r="U267" s="154">
        <f t="shared" si="248"/>
        <v>0</v>
      </c>
      <c r="V267" s="154">
        <f t="shared" si="248"/>
        <v>0</v>
      </c>
      <c r="W267" s="154">
        <f t="shared" si="248"/>
        <v>0</v>
      </c>
      <c r="X267" s="154">
        <f t="shared" si="248"/>
        <v>0</v>
      </c>
      <c r="Y267" s="154">
        <f t="shared" si="248"/>
        <v>0</v>
      </c>
      <c r="Z267" s="154">
        <f t="shared" si="248"/>
        <v>0</v>
      </c>
      <c r="AA267" s="1"/>
      <c r="AB267" s="3"/>
      <c r="AC267" s="158"/>
      <c r="AD267" s="158"/>
      <c r="AE267" s="158"/>
      <c r="AF267" s="158"/>
      <c r="AG267" s="158"/>
      <c r="AH267" s="158"/>
      <c r="AI267" s="158"/>
      <c r="AJ267" s="158"/>
      <c r="AK267" s="158"/>
      <c r="AL267" s="158"/>
      <c r="AM267" s="158"/>
      <c r="AN267" s="158"/>
      <c r="AO267" s="158"/>
      <c r="AP267" s="158"/>
      <c r="AQ267" s="158"/>
      <c r="AR267" s="158"/>
      <c r="AS267" s="158"/>
      <c r="AT267" s="158"/>
      <c r="AU267" s="158"/>
      <c r="AV267" s="158"/>
      <c r="AW267" s="158"/>
      <c r="AX267" s="158"/>
      <c r="AY267" s="158"/>
      <c r="AZ267" s="158"/>
      <c r="BA267" s="159"/>
      <c r="BB267" s="159"/>
      <c r="BC267" s="159"/>
      <c r="BD267" s="159"/>
      <c r="BE267" s="159"/>
      <c r="BF267" s="158"/>
      <c r="BG267" s="158"/>
      <c r="BH267" s="158"/>
      <c r="BI267" s="158"/>
      <c r="BJ267" s="158"/>
      <c r="BK267" s="158"/>
      <c r="BL267" s="158"/>
      <c r="BM267" s="158"/>
      <c r="BN267" s="158"/>
      <c r="BO267" s="158"/>
      <c r="BP267" s="158"/>
      <c r="BQ267" s="158"/>
      <c r="BR267" s="158"/>
      <c r="BS267" s="158"/>
      <c r="BT267" s="158"/>
      <c r="BU267" s="158"/>
    </row>
    <row r="268" spans="1:73" x14ac:dyDescent="0.15">
      <c r="A268" s="1"/>
      <c r="B268" s="20"/>
      <c r="C268" s="156">
        <f>Eksist!C268+Input!$D$48</f>
        <v>16</v>
      </c>
      <c r="D268" s="2" t="s">
        <v>99</v>
      </c>
      <c r="E268" s="175">
        <f>VLOOKUP(C268,Eksist!$C$252:$E$282,3)</f>
        <v>137.41860465116278</v>
      </c>
      <c r="F268" s="156">
        <f t="shared" si="218"/>
        <v>0</v>
      </c>
      <c r="G268" s="154">
        <f t="shared" ref="G268" si="249">$E268*G235/1000</f>
        <v>0</v>
      </c>
      <c r="H268" s="154">
        <f t="shared" si="221"/>
        <v>0</v>
      </c>
      <c r="I268" s="154">
        <f t="shared" si="221"/>
        <v>0</v>
      </c>
      <c r="J268" s="154">
        <f t="shared" si="221"/>
        <v>0</v>
      </c>
      <c r="K268" s="154">
        <f t="shared" si="221"/>
        <v>0</v>
      </c>
      <c r="L268" s="154">
        <f t="shared" ref="L268:Z268" si="250">$E268*L235/1000</f>
        <v>0</v>
      </c>
      <c r="M268" s="154">
        <f t="shared" si="250"/>
        <v>0</v>
      </c>
      <c r="N268" s="154">
        <f t="shared" si="250"/>
        <v>0</v>
      </c>
      <c r="O268" s="154">
        <f t="shared" si="250"/>
        <v>0</v>
      </c>
      <c r="P268" s="154">
        <f t="shared" si="250"/>
        <v>0</v>
      </c>
      <c r="Q268" s="154">
        <f t="shared" si="250"/>
        <v>0</v>
      </c>
      <c r="R268" s="154">
        <f t="shared" si="250"/>
        <v>0</v>
      </c>
      <c r="S268" s="154">
        <f t="shared" si="250"/>
        <v>0</v>
      </c>
      <c r="T268" s="154">
        <f t="shared" si="250"/>
        <v>0</v>
      </c>
      <c r="U268" s="154">
        <f t="shared" si="250"/>
        <v>0</v>
      </c>
      <c r="V268" s="154">
        <f t="shared" si="250"/>
        <v>0</v>
      </c>
      <c r="W268" s="154">
        <f t="shared" si="250"/>
        <v>0</v>
      </c>
      <c r="X268" s="154">
        <f t="shared" si="250"/>
        <v>0</v>
      </c>
      <c r="Y268" s="154">
        <f t="shared" si="250"/>
        <v>0</v>
      </c>
      <c r="Z268" s="154">
        <f t="shared" si="250"/>
        <v>0</v>
      </c>
      <c r="AA268" s="1"/>
      <c r="AB268" s="3"/>
      <c r="AC268" s="158"/>
      <c r="AD268" s="158"/>
      <c r="AE268" s="158"/>
      <c r="AF268" s="158"/>
      <c r="AG268" s="158"/>
      <c r="AH268" s="158"/>
      <c r="AI268" s="158"/>
      <c r="AJ268" s="158"/>
      <c r="AK268" s="158"/>
      <c r="AL268" s="158"/>
      <c r="AM268" s="158"/>
      <c r="AN268" s="158"/>
      <c r="AO268" s="158"/>
      <c r="AP268" s="158"/>
      <c r="AQ268" s="158"/>
      <c r="AR268" s="158"/>
      <c r="AS268" s="158"/>
      <c r="AT268" s="158"/>
      <c r="AU268" s="158"/>
      <c r="AV268" s="158"/>
      <c r="AW268" s="158"/>
      <c r="AX268" s="158"/>
      <c r="AY268" s="158"/>
      <c r="AZ268" s="158"/>
      <c r="BA268" s="159"/>
      <c r="BB268" s="159"/>
      <c r="BC268" s="159"/>
      <c r="BD268" s="159"/>
      <c r="BE268" s="159"/>
      <c r="BF268" s="158"/>
      <c r="BG268" s="158"/>
      <c r="BH268" s="158"/>
      <c r="BI268" s="158"/>
      <c r="BJ268" s="158"/>
      <c r="BK268" s="158"/>
      <c r="BL268" s="158"/>
      <c r="BM268" s="158"/>
      <c r="BN268" s="158"/>
      <c r="BO268" s="158"/>
      <c r="BP268" s="158"/>
      <c r="BQ268" s="158"/>
      <c r="BR268" s="158"/>
      <c r="BS268" s="158"/>
      <c r="BT268" s="158"/>
      <c r="BU268" s="158"/>
    </row>
    <row r="269" spans="1:73" x14ac:dyDescent="0.15">
      <c r="A269" s="1"/>
      <c r="B269" s="20"/>
      <c r="C269" s="156">
        <f>Eksist!C269+Input!$D$48</f>
        <v>17</v>
      </c>
      <c r="D269" s="2" t="s">
        <v>99</v>
      </c>
      <c r="E269" s="175">
        <f>VLOOKUP(C269,Eksist!$C$252:$E$282,3)</f>
        <v>137.91860465116278</v>
      </c>
      <c r="F269" s="156">
        <f t="shared" si="218"/>
        <v>0</v>
      </c>
      <c r="G269" s="154">
        <f t="shared" ref="G269" si="251">$E269*G236/1000</f>
        <v>0</v>
      </c>
      <c r="H269" s="154">
        <f t="shared" si="221"/>
        <v>0</v>
      </c>
      <c r="I269" s="154">
        <f t="shared" si="221"/>
        <v>0</v>
      </c>
      <c r="J269" s="154">
        <f t="shared" si="221"/>
        <v>0</v>
      </c>
      <c r="K269" s="154">
        <f t="shared" si="221"/>
        <v>0</v>
      </c>
      <c r="L269" s="154">
        <f t="shared" ref="L269:Z269" si="252">$E269*L236/1000</f>
        <v>0</v>
      </c>
      <c r="M269" s="154">
        <f t="shared" si="252"/>
        <v>0</v>
      </c>
      <c r="N269" s="154">
        <f t="shared" si="252"/>
        <v>0</v>
      </c>
      <c r="O269" s="154">
        <f t="shared" si="252"/>
        <v>0</v>
      </c>
      <c r="P269" s="154">
        <f t="shared" si="252"/>
        <v>0</v>
      </c>
      <c r="Q269" s="154">
        <f t="shared" si="252"/>
        <v>0</v>
      </c>
      <c r="R269" s="154">
        <f t="shared" si="252"/>
        <v>0</v>
      </c>
      <c r="S269" s="154">
        <f t="shared" si="252"/>
        <v>0</v>
      </c>
      <c r="T269" s="154">
        <f t="shared" si="252"/>
        <v>0</v>
      </c>
      <c r="U269" s="154">
        <f t="shared" si="252"/>
        <v>0</v>
      </c>
      <c r="V269" s="154">
        <f t="shared" si="252"/>
        <v>0</v>
      </c>
      <c r="W269" s="154">
        <f t="shared" si="252"/>
        <v>0</v>
      </c>
      <c r="X269" s="154">
        <f t="shared" si="252"/>
        <v>0</v>
      </c>
      <c r="Y269" s="154">
        <f t="shared" si="252"/>
        <v>0</v>
      </c>
      <c r="Z269" s="154">
        <f t="shared" si="252"/>
        <v>0</v>
      </c>
      <c r="AA269" s="1"/>
      <c r="AB269" s="3"/>
      <c r="AC269" s="158"/>
      <c r="AD269" s="158"/>
      <c r="AE269" s="158"/>
      <c r="AF269" s="158"/>
      <c r="AG269" s="158"/>
      <c r="AH269" s="158"/>
      <c r="AI269" s="158"/>
      <c r="AJ269" s="158"/>
      <c r="AK269" s="158"/>
      <c r="AL269" s="158"/>
      <c r="AM269" s="158"/>
      <c r="AN269" s="158"/>
      <c r="AO269" s="158"/>
      <c r="AP269" s="158"/>
      <c r="AQ269" s="158"/>
      <c r="AR269" s="158"/>
      <c r="AS269" s="158"/>
      <c r="AT269" s="158"/>
      <c r="AU269" s="158"/>
      <c r="AV269" s="158"/>
      <c r="AW269" s="158"/>
      <c r="AX269" s="158"/>
      <c r="AY269" s="158"/>
      <c r="AZ269" s="158"/>
      <c r="BA269" s="159"/>
      <c r="BB269" s="159"/>
      <c r="BC269" s="159"/>
      <c r="BD269" s="159"/>
      <c r="BE269" s="159"/>
      <c r="BF269" s="158"/>
      <c r="BG269" s="158"/>
      <c r="BH269" s="158"/>
      <c r="BI269" s="158"/>
      <c r="BJ269" s="158"/>
      <c r="BK269" s="158"/>
      <c r="BL269" s="158"/>
      <c r="BM269" s="158"/>
      <c r="BN269" s="158"/>
      <c r="BO269" s="158"/>
      <c r="BP269" s="158"/>
      <c r="BQ269" s="158"/>
      <c r="BR269" s="158"/>
      <c r="BS269" s="158"/>
      <c r="BT269" s="158"/>
      <c r="BU269" s="158"/>
    </row>
    <row r="270" spans="1:73" x14ac:dyDescent="0.15">
      <c r="A270" s="1"/>
      <c r="B270" s="20"/>
      <c r="C270" s="156">
        <f>Eksist!C270+Input!$D$48</f>
        <v>18</v>
      </c>
      <c r="D270" s="2" t="s">
        <v>99</v>
      </c>
      <c r="E270" s="175">
        <f>VLOOKUP(C270,Eksist!$C$252:$E$282,3)</f>
        <v>138.41860465116278</v>
      </c>
      <c r="F270" s="156">
        <f t="shared" si="218"/>
        <v>0</v>
      </c>
      <c r="G270" s="154">
        <f t="shared" ref="G270" si="253">$E270*G237/1000</f>
        <v>0</v>
      </c>
      <c r="H270" s="154">
        <f t="shared" ref="H270:K282" si="254">$E270*H237/1000</f>
        <v>0</v>
      </c>
      <c r="I270" s="154">
        <f t="shared" si="254"/>
        <v>0</v>
      </c>
      <c r="J270" s="154">
        <f t="shared" si="254"/>
        <v>0</v>
      </c>
      <c r="K270" s="154">
        <f t="shared" si="254"/>
        <v>0</v>
      </c>
      <c r="L270" s="154">
        <f t="shared" ref="L270:Z270" si="255">$E270*L237/1000</f>
        <v>0</v>
      </c>
      <c r="M270" s="154">
        <f t="shared" si="255"/>
        <v>0</v>
      </c>
      <c r="N270" s="154">
        <f t="shared" si="255"/>
        <v>0</v>
      </c>
      <c r="O270" s="154">
        <f t="shared" si="255"/>
        <v>0</v>
      </c>
      <c r="P270" s="154">
        <f t="shared" si="255"/>
        <v>0</v>
      </c>
      <c r="Q270" s="154">
        <f t="shared" si="255"/>
        <v>0</v>
      </c>
      <c r="R270" s="154">
        <f t="shared" si="255"/>
        <v>0</v>
      </c>
      <c r="S270" s="154">
        <f t="shared" si="255"/>
        <v>0</v>
      </c>
      <c r="T270" s="154">
        <f t="shared" si="255"/>
        <v>0</v>
      </c>
      <c r="U270" s="154">
        <f t="shared" si="255"/>
        <v>0</v>
      </c>
      <c r="V270" s="154">
        <f t="shared" si="255"/>
        <v>0</v>
      </c>
      <c r="W270" s="154">
        <f t="shared" si="255"/>
        <v>0</v>
      </c>
      <c r="X270" s="154">
        <f t="shared" si="255"/>
        <v>0</v>
      </c>
      <c r="Y270" s="154">
        <f t="shared" si="255"/>
        <v>0</v>
      </c>
      <c r="Z270" s="154">
        <f t="shared" si="255"/>
        <v>0</v>
      </c>
      <c r="AA270" s="1"/>
      <c r="AB270" s="3"/>
      <c r="AC270" s="158"/>
      <c r="AD270" s="158"/>
      <c r="AE270" s="158"/>
      <c r="AF270" s="158"/>
      <c r="AG270" s="158"/>
      <c r="AH270" s="158"/>
      <c r="AI270" s="158"/>
      <c r="AJ270" s="158"/>
      <c r="AK270" s="158"/>
      <c r="AL270" s="158"/>
      <c r="AM270" s="158"/>
      <c r="AN270" s="158"/>
      <c r="AO270" s="158"/>
      <c r="AP270" s="158"/>
      <c r="AQ270" s="158"/>
      <c r="AR270" s="158"/>
      <c r="AS270" s="158"/>
      <c r="AT270" s="158"/>
      <c r="AU270" s="158"/>
      <c r="AV270" s="158"/>
      <c r="AW270" s="158"/>
      <c r="AX270" s="158"/>
      <c r="AY270" s="158"/>
      <c r="AZ270" s="158"/>
      <c r="BA270" s="159"/>
      <c r="BB270" s="159"/>
      <c r="BC270" s="159"/>
      <c r="BD270" s="159"/>
      <c r="BE270" s="159"/>
      <c r="BF270" s="158"/>
      <c r="BG270" s="158"/>
      <c r="BH270" s="158"/>
      <c r="BI270" s="158"/>
      <c r="BJ270" s="158"/>
      <c r="BK270" s="158"/>
      <c r="BL270" s="158"/>
      <c r="BM270" s="158"/>
      <c r="BN270" s="158"/>
      <c r="BO270" s="158"/>
      <c r="BP270" s="158"/>
      <c r="BQ270" s="158"/>
      <c r="BR270" s="158"/>
      <c r="BS270" s="158"/>
      <c r="BT270" s="158"/>
      <c r="BU270" s="158"/>
    </row>
    <row r="271" spans="1:73" x14ac:dyDescent="0.15">
      <c r="A271" s="1"/>
      <c r="B271" s="20"/>
      <c r="C271" s="156">
        <f>Eksist!C271+Input!$D$48</f>
        <v>19</v>
      </c>
      <c r="D271" s="2" t="s">
        <v>99</v>
      </c>
      <c r="E271" s="175">
        <f>VLOOKUP(C271,Eksist!$C$252:$E$282,3)</f>
        <v>138.91860465116278</v>
      </c>
      <c r="F271" s="156">
        <f t="shared" si="218"/>
        <v>0</v>
      </c>
      <c r="G271" s="154">
        <f t="shared" ref="G271" si="256">$E271*G238/1000</f>
        <v>0</v>
      </c>
      <c r="H271" s="154">
        <f t="shared" si="254"/>
        <v>0</v>
      </c>
      <c r="I271" s="154">
        <f t="shared" si="254"/>
        <v>0</v>
      </c>
      <c r="J271" s="154">
        <f t="shared" si="254"/>
        <v>0</v>
      </c>
      <c r="K271" s="154">
        <f t="shared" si="254"/>
        <v>0</v>
      </c>
      <c r="L271" s="154">
        <f t="shared" ref="L271:Z271" si="257">$E271*L238/1000</f>
        <v>0</v>
      </c>
      <c r="M271" s="154">
        <f t="shared" si="257"/>
        <v>0</v>
      </c>
      <c r="N271" s="154">
        <f t="shared" si="257"/>
        <v>0</v>
      </c>
      <c r="O271" s="154">
        <f t="shared" si="257"/>
        <v>0</v>
      </c>
      <c r="P271" s="154">
        <f t="shared" si="257"/>
        <v>0</v>
      </c>
      <c r="Q271" s="154">
        <f t="shared" si="257"/>
        <v>0</v>
      </c>
      <c r="R271" s="154">
        <f t="shared" si="257"/>
        <v>0</v>
      </c>
      <c r="S271" s="154">
        <f t="shared" si="257"/>
        <v>0</v>
      </c>
      <c r="T271" s="154">
        <f t="shared" si="257"/>
        <v>0</v>
      </c>
      <c r="U271" s="154">
        <f t="shared" si="257"/>
        <v>0</v>
      </c>
      <c r="V271" s="154">
        <f t="shared" si="257"/>
        <v>0</v>
      </c>
      <c r="W271" s="154">
        <f t="shared" si="257"/>
        <v>0</v>
      </c>
      <c r="X271" s="154">
        <f t="shared" si="257"/>
        <v>0</v>
      </c>
      <c r="Y271" s="154">
        <f t="shared" si="257"/>
        <v>0</v>
      </c>
      <c r="Z271" s="154">
        <f t="shared" si="257"/>
        <v>0</v>
      </c>
      <c r="AA271" s="1"/>
      <c r="AB271" s="3"/>
      <c r="AC271" s="158"/>
      <c r="AD271" s="158"/>
      <c r="AE271" s="158"/>
      <c r="AF271" s="158"/>
      <c r="AG271" s="158"/>
      <c r="AH271" s="158"/>
      <c r="AI271" s="158"/>
      <c r="AJ271" s="158"/>
      <c r="AK271" s="158"/>
      <c r="AL271" s="158"/>
      <c r="AM271" s="158"/>
      <c r="AN271" s="158"/>
      <c r="AO271" s="158"/>
      <c r="AP271" s="158"/>
      <c r="AQ271" s="158"/>
      <c r="AR271" s="158"/>
      <c r="AS271" s="158"/>
      <c r="AT271" s="158"/>
      <c r="AU271" s="158"/>
      <c r="AV271" s="158"/>
      <c r="AW271" s="158"/>
      <c r="AX271" s="158"/>
      <c r="AY271" s="158"/>
      <c r="AZ271" s="158"/>
      <c r="BA271" s="159"/>
      <c r="BB271" s="159"/>
      <c r="BC271" s="159"/>
      <c r="BD271" s="159"/>
      <c r="BE271" s="159"/>
      <c r="BF271" s="158"/>
      <c r="BG271" s="158"/>
      <c r="BH271" s="158"/>
      <c r="BI271" s="158"/>
      <c r="BJ271" s="158"/>
      <c r="BK271" s="158"/>
      <c r="BL271" s="158"/>
      <c r="BM271" s="158"/>
      <c r="BN271" s="158"/>
      <c r="BO271" s="158"/>
      <c r="BP271" s="158"/>
      <c r="BQ271" s="158"/>
      <c r="BR271" s="158"/>
      <c r="BS271" s="158"/>
      <c r="BT271" s="158"/>
      <c r="BU271" s="158"/>
    </row>
    <row r="272" spans="1:73" x14ac:dyDescent="0.15">
      <c r="A272" s="1"/>
      <c r="B272" s="20" t="s">
        <v>188</v>
      </c>
      <c r="C272" s="156">
        <f>Eksist!C272+Input!$D$48</f>
        <v>20</v>
      </c>
      <c r="D272" s="2" t="s">
        <v>99</v>
      </c>
      <c r="E272" s="175">
        <f>VLOOKUP(C272,Eksist!$C$252:$E$282,3)</f>
        <v>139.41860465116278</v>
      </c>
      <c r="F272" s="156">
        <f>SUM(G272:Z272)</f>
        <v>0</v>
      </c>
      <c r="G272" s="154">
        <f t="shared" ref="G272" si="258">$E272*G239/1000</f>
        <v>0</v>
      </c>
      <c r="H272" s="154">
        <f t="shared" si="254"/>
        <v>0</v>
      </c>
      <c r="I272" s="154">
        <f t="shared" si="254"/>
        <v>0</v>
      </c>
      <c r="J272" s="154">
        <f t="shared" si="254"/>
        <v>0</v>
      </c>
      <c r="K272" s="154">
        <f t="shared" si="254"/>
        <v>0</v>
      </c>
      <c r="L272" s="154">
        <f t="shared" ref="L272:Z272" si="259">$E272*L239/1000</f>
        <v>0</v>
      </c>
      <c r="M272" s="154">
        <f t="shared" si="259"/>
        <v>0</v>
      </c>
      <c r="N272" s="154">
        <f t="shared" si="259"/>
        <v>0</v>
      </c>
      <c r="O272" s="154">
        <f t="shared" si="259"/>
        <v>0</v>
      </c>
      <c r="P272" s="154">
        <f t="shared" si="259"/>
        <v>0</v>
      </c>
      <c r="Q272" s="154">
        <f t="shared" si="259"/>
        <v>0</v>
      </c>
      <c r="R272" s="154">
        <f t="shared" si="259"/>
        <v>0</v>
      </c>
      <c r="S272" s="154">
        <f t="shared" si="259"/>
        <v>0</v>
      </c>
      <c r="T272" s="154">
        <f t="shared" si="259"/>
        <v>0</v>
      </c>
      <c r="U272" s="154">
        <f t="shared" si="259"/>
        <v>0</v>
      </c>
      <c r="V272" s="154">
        <f t="shared" si="259"/>
        <v>0</v>
      </c>
      <c r="W272" s="154">
        <f t="shared" si="259"/>
        <v>0</v>
      </c>
      <c r="X272" s="154">
        <f t="shared" si="259"/>
        <v>0</v>
      </c>
      <c r="Y272" s="154">
        <f t="shared" si="259"/>
        <v>0</v>
      </c>
      <c r="Z272" s="154">
        <f t="shared" si="259"/>
        <v>0</v>
      </c>
      <c r="AA272" s="1"/>
      <c r="AB272" s="3"/>
      <c r="AC272" s="158"/>
      <c r="AD272" s="158"/>
      <c r="AE272" s="158"/>
      <c r="AF272" s="158"/>
      <c r="AG272" s="158"/>
      <c r="AH272" s="158"/>
      <c r="AI272" s="158"/>
      <c r="AJ272" s="158"/>
      <c r="AK272" s="158"/>
      <c r="AL272" s="158"/>
      <c r="AM272" s="158"/>
      <c r="AN272" s="158"/>
      <c r="AO272" s="158"/>
      <c r="AP272" s="158"/>
      <c r="AQ272" s="158"/>
      <c r="AR272" s="158"/>
      <c r="AS272" s="158"/>
      <c r="AT272" s="158"/>
      <c r="AU272" s="158"/>
      <c r="AV272" s="158"/>
      <c r="AW272" s="158"/>
      <c r="AX272" s="158"/>
      <c r="AY272" s="158"/>
      <c r="AZ272" s="158"/>
      <c r="BA272" s="159"/>
      <c r="BB272" s="159"/>
      <c r="BC272" s="159"/>
      <c r="BD272" s="159"/>
      <c r="BE272" s="159"/>
      <c r="BF272" s="158"/>
      <c r="BG272" s="158"/>
      <c r="BH272" s="158"/>
      <c r="BI272" s="158"/>
      <c r="BJ272" s="158"/>
      <c r="BK272" s="158"/>
      <c r="BL272" s="158"/>
      <c r="BM272" s="158"/>
      <c r="BN272" s="158"/>
      <c r="BO272" s="158"/>
      <c r="BP272" s="158"/>
      <c r="BQ272" s="158"/>
      <c r="BR272" s="158"/>
      <c r="BS272" s="158"/>
      <c r="BT272" s="158"/>
      <c r="BU272" s="158"/>
    </row>
    <row r="273" spans="1:73" x14ac:dyDescent="0.15">
      <c r="A273" s="1"/>
      <c r="B273" s="20"/>
      <c r="C273" s="156">
        <f>Eksist!C273+Input!$D$48</f>
        <v>21</v>
      </c>
      <c r="D273" s="2" t="s">
        <v>99</v>
      </c>
      <c r="E273" s="175">
        <f>VLOOKUP(C273,Eksist!$C$252:$E$282,3)</f>
        <v>139.91860465116278</v>
      </c>
      <c r="F273" s="156">
        <f t="shared" si="218"/>
        <v>0</v>
      </c>
      <c r="G273" s="154">
        <f t="shared" ref="G273" si="260">$E273*G240/1000</f>
        <v>0</v>
      </c>
      <c r="H273" s="154">
        <f t="shared" si="254"/>
        <v>0</v>
      </c>
      <c r="I273" s="154">
        <f t="shared" si="254"/>
        <v>0</v>
      </c>
      <c r="J273" s="154">
        <f t="shared" si="254"/>
        <v>0</v>
      </c>
      <c r="K273" s="154">
        <f t="shared" si="254"/>
        <v>0</v>
      </c>
      <c r="L273" s="154">
        <f t="shared" ref="L273:Z273" si="261">$E273*L240/1000</f>
        <v>0</v>
      </c>
      <c r="M273" s="154">
        <f t="shared" si="261"/>
        <v>0</v>
      </c>
      <c r="N273" s="154">
        <f t="shared" si="261"/>
        <v>0</v>
      </c>
      <c r="O273" s="154">
        <f t="shared" si="261"/>
        <v>0</v>
      </c>
      <c r="P273" s="154">
        <f t="shared" si="261"/>
        <v>0</v>
      </c>
      <c r="Q273" s="154">
        <f t="shared" si="261"/>
        <v>0</v>
      </c>
      <c r="R273" s="154">
        <f t="shared" si="261"/>
        <v>0</v>
      </c>
      <c r="S273" s="154">
        <f t="shared" si="261"/>
        <v>0</v>
      </c>
      <c r="T273" s="154">
        <f t="shared" si="261"/>
        <v>0</v>
      </c>
      <c r="U273" s="154">
        <f t="shared" si="261"/>
        <v>0</v>
      </c>
      <c r="V273" s="154">
        <f t="shared" si="261"/>
        <v>0</v>
      </c>
      <c r="W273" s="154">
        <f t="shared" si="261"/>
        <v>0</v>
      </c>
      <c r="X273" s="154">
        <f t="shared" si="261"/>
        <v>0</v>
      </c>
      <c r="Y273" s="154">
        <f t="shared" si="261"/>
        <v>0</v>
      </c>
      <c r="Z273" s="154">
        <f t="shared" si="261"/>
        <v>0</v>
      </c>
      <c r="AA273" s="1"/>
      <c r="AB273" s="3"/>
      <c r="AC273" s="158"/>
      <c r="AD273" s="158"/>
      <c r="AE273" s="158"/>
      <c r="AF273" s="158"/>
      <c r="AG273" s="158"/>
      <c r="AH273" s="158"/>
      <c r="AI273" s="158"/>
      <c r="AJ273" s="158"/>
      <c r="AK273" s="158"/>
      <c r="AL273" s="158"/>
      <c r="AM273" s="158"/>
      <c r="AN273" s="158"/>
      <c r="AO273" s="158"/>
      <c r="AP273" s="158"/>
      <c r="AQ273" s="158"/>
      <c r="AR273" s="158"/>
      <c r="AS273" s="158"/>
      <c r="AT273" s="158"/>
      <c r="AU273" s="158"/>
      <c r="AV273" s="158"/>
      <c r="AW273" s="158"/>
      <c r="AX273" s="158"/>
      <c r="AY273" s="158"/>
      <c r="AZ273" s="158"/>
      <c r="BA273" s="159"/>
      <c r="BB273" s="159"/>
      <c r="BC273" s="159"/>
      <c r="BD273" s="159"/>
      <c r="BE273" s="159"/>
      <c r="BF273" s="158"/>
      <c r="BG273" s="158"/>
      <c r="BH273" s="158"/>
      <c r="BI273" s="158"/>
      <c r="BJ273" s="158"/>
      <c r="BK273" s="158"/>
      <c r="BL273" s="158"/>
      <c r="BM273" s="158"/>
      <c r="BN273" s="158"/>
      <c r="BO273" s="158"/>
      <c r="BP273" s="158"/>
      <c r="BQ273" s="158"/>
      <c r="BR273" s="158"/>
      <c r="BS273" s="158"/>
      <c r="BT273" s="158"/>
      <c r="BU273" s="158"/>
    </row>
    <row r="274" spans="1:73" x14ac:dyDescent="0.15">
      <c r="A274" s="1"/>
      <c r="B274" s="20"/>
      <c r="C274" s="156">
        <f>Eksist!C274+Input!$D$48</f>
        <v>22</v>
      </c>
      <c r="D274" s="2" t="s">
        <v>99</v>
      </c>
      <c r="E274" s="175">
        <f>VLOOKUP(C274,Eksist!$C$252:$E$282,3)</f>
        <v>140.41860465116278</v>
      </c>
      <c r="F274" s="156">
        <f t="shared" si="218"/>
        <v>0</v>
      </c>
      <c r="G274" s="154">
        <f t="shared" ref="G274" si="262">$E274*G241/1000</f>
        <v>0</v>
      </c>
      <c r="H274" s="154">
        <f t="shared" si="254"/>
        <v>0</v>
      </c>
      <c r="I274" s="154">
        <f t="shared" si="254"/>
        <v>0</v>
      </c>
      <c r="J274" s="154">
        <f t="shared" si="254"/>
        <v>0</v>
      </c>
      <c r="K274" s="154">
        <f t="shared" si="254"/>
        <v>0</v>
      </c>
      <c r="L274" s="154">
        <f t="shared" ref="L274:Z274" si="263">$E274*L241/1000</f>
        <v>0</v>
      </c>
      <c r="M274" s="154">
        <f t="shared" si="263"/>
        <v>0</v>
      </c>
      <c r="N274" s="154">
        <f t="shared" si="263"/>
        <v>0</v>
      </c>
      <c r="O274" s="154">
        <f t="shared" si="263"/>
        <v>0</v>
      </c>
      <c r="P274" s="154">
        <f t="shared" si="263"/>
        <v>0</v>
      </c>
      <c r="Q274" s="154">
        <f t="shared" si="263"/>
        <v>0</v>
      </c>
      <c r="R274" s="154">
        <f t="shared" si="263"/>
        <v>0</v>
      </c>
      <c r="S274" s="154">
        <f t="shared" si="263"/>
        <v>0</v>
      </c>
      <c r="T274" s="154">
        <f t="shared" si="263"/>
        <v>0</v>
      </c>
      <c r="U274" s="154">
        <f t="shared" si="263"/>
        <v>0</v>
      </c>
      <c r="V274" s="154">
        <f t="shared" si="263"/>
        <v>0</v>
      </c>
      <c r="W274" s="154">
        <f t="shared" si="263"/>
        <v>0</v>
      </c>
      <c r="X274" s="154">
        <f t="shared" si="263"/>
        <v>0</v>
      </c>
      <c r="Y274" s="154">
        <f t="shared" si="263"/>
        <v>0</v>
      </c>
      <c r="Z274" s="154">
        <f t="shared" si="263"/>
        <v>0</v>
      </c>
      <c r="AA274" s="1"/>
      <c r="AB274" s="3"/>
      <c r="AC274" s="158"/>
      <c r="AD274" s="158"/>
      <c r="AE274" s="158"/>
      <c r="AF274" s="158"/>
      <c r="AG274" s="158"/>
      <c r="AH274" s="158"/>
      <c r="AI274" s="158"/>
      <c r="AJ274" s="158"/>
      <c r="AK274" s="158"/>
      <c r="AL274" s="158"/>
      <c r="AM274" s="158"/>
      <c r="AN274" s="158"/>
      <c r="AO274" s="158"/>
      <c r="AP274" s="158"/>
      <c r="AQ274" s="158"/>
      <c r="AR274" s="158"/>
      <c r="AS274" s="158"/>
      <c r="AT274" s="158"/>
      <c r="AU274" s="158"/>
      <c r="AV274" s="158"/>
      <c r="AW274" s="158"/>
      <c r="AX274" s="158"/>
      <c r="AY274" s="158"/>
      <c r="AZ274" s="158"/>
      <c r="BA274" s="159"/>
      <c r="BB274" s="159"/>
      <c r="BC274" s="159"/>
      <c r="BD274" s="159"/>
      <c r="BE274" s="159"/>
      <c r="BF274" s="158"/>
      <c r="BG274" s="158"/>
      <c r="BH274" s="158"/>
      <c r="BI274" s="158"/>
      <c r="BJ274" s="158"/>
      <c r="BK274" s="158"/>
      <c r="BL274" s="158"/>
      <c r="BM274" s="158"/>
      <c r="BN274" s="158"/>
      <c r="BO274" s="158"/>
      <c r="BP274" s="158"/>
      <c r="BQ274" s="158"/>
      <c r="BR274" s="158"/>
      <c r="BS274" s="158"/>
      <c r="BT274" s="158"/>
      <c r="BU274" s="158"/>
    </row>
    <row r="275" spans="1:73" x14ac:dyDescent="0.15">
      <c r="A275" s="1"/>
      <c r="B275" s="20"/>
      <c r="C275" s="156">
        <f>Eksist!C275+Input!$D$48</f>
        <v>23</v>
      </c>
      <c r="D275" s="2" t="s">
        <v>99</v>
      </c>
      <c r="E275" s="175">
        <f>VLOOKUP(C275,Eksist!$C$252:$E$282,3)</f>
        <v>140.91860465116278</v>
      </c>
      <c r="F275" s="156">
        <f t="shared" si="218"/>
        <v>0</v>
      </c>
      <c r="G275" s="154">
        <f t="shared" ref="G275" si="264">$E275*G242/1000</f>
        <v>0</v>
      </c>
      <c r="H275" s="154">
        <f t="shared" si="254"/>
        <v>0</v>
      </c>
      <c r="I275" s="154">
        <f t="shared" si="254"/>
        <v>0</v>
      </c>
      <c r="J275" s="154">
        <f t="shared" si="254"/>
        <v>0</v>
      </c>
      <c r="K275" s="154">
        <f t="shared" si="254"/>
        <v>0</v>
      </c>
      <c r="L275" s="154">
        <f t="shared" ref="L275:Z275" si="265">$E275*L242/1000</f>
        <v>0</v>
      </c>
      <c r="M275" s="154">
        <f t="shared" si="265"/>
        <v>0</v>
      </c>
      <c r="N275" s="154">
        <f t="shared" si="265"/>
        <v>0</v>
      </c>
      <c r="O275" s="154">
        <f t="shared" si="265"/>
        <v>0</v>
      </c>
      <c r="P275" s="154">
        <f t="shared" si="265"/>
        <v>0</v>
      </c>
      <c r="Q275" s="154">
        <f t="shared" si="265"/>
        <v>0</v>
      </c>
      <c r="R275" s="154">
        <f t="shared" si="265"/>
        <v>0</v>
      </c>
      <c r="S275" s="154">
        <f t="shared" si="265"/>
        <v>0</v>
      </c>
      <c r="T275" s="154">
        <f t="shared" si="265"/>
        <v>0</v>
      </c>
      <c r="U275" s="154">
        <f t="shared" si="265"/>
        <v>0</v>
      </c>
      <c r="V275" s="154">
        <f t="shared" si="265"/>
        <v>0</v>
      </c>
      <c r="W275" s="154">
        <f t="shared" si="265"/>
        <v>0</v>
      </c>
      <c r="X275" s="154">
        <f t="shared" si="265"/>
        <v>0</v>
      </c>
      <c r="Y275" s="154">
        <f t="shared" si="265"/>
        <v>0</v>
      </c>
      <c r="Z275" s="154">
        <f t="shared" si="265"/>
        <v>0</v>
      </c>
      <c r="AA275" s="1"/>
      <c r="AB275" s="3"/>
      <c r="AC275" s="158"/>
      <c r="AD275" s="158"/>
      <c r="AE275" s="158"/>
      <c r="AF275" s="158"/>
      <c r="AG275" s="158"/>
      <c r="AH275" s="158"/>
      <c r="AI275" s="158"/>
      <c r="AJ275" s="158"/>
      <c r="AK275" s="158"/>
      <c r="AL275" s="158"/>
      <c r="AM275" s="158"/>
      <c r="AN275" s="158"/>
      <c r="AO275" s="158"/>
      <c r="AP275" s="158"/>
      <c r="AQ275" s="158"/>
      <c r="AR275" s="158"/>
      <c r="AS275" s="158"/>
      <c r="AT275" s="158"/>
      <c r="AU275" s="158"/>
      <c r="AV275" s="158"/>
      <c r="AW275" s="158"/>
      <c r="AX275" s="158"/>
      <c r="AY275" s="158"/>
      <c r="AZ275" s="158"/>
      <c r="BA275" s="159"/>
      <c r="BB275" s="159"/>
      <c r="BC275" s="159"/>
      <c r="BD275" s="159"/>
      <c r="BE275" s="159"/>
      <c r="BF275" s="158"/>
      <c r="BG275" s="158"/>
      <c r="BH275" s="158"/>
      <c r="BI275" s="158"/>
      <c r="BJ275" s="158"/>
      <c r="BK275" s="158"/>
      <c r="BL275" s="158"/>
      <c r="BM275" s="158"/>
      <c r="BN275" s="158"/>
      <c r="BO275" s="158"/>
      <c r="BP275" s="158"/>
      <c r="BQ275" s="158"/>
      <c r="BR275" s="158"/>
      <c r="BS275" s="158"/>
      <c r="BT275" s="158"/>
      <c r="BU275" s="158"/>
    </row>
    <row r="276" spans="1:73" x14ac:dyDescent="0.15">
      <c r="A276" s="1"/>
      <c r="B276" s="20"/>
      <c r="C276" s="156">
        <f>Eksist!C276+Input!$D$48</f>
        <v>24</v>
      </c>
      <c r="D276" s="2" t="s">
        <v>99</v>
      </c>
      <c r="E276" s="175">
        <f>VLOOKUP(C276,Eksist!$C$252:$E$282,3)</f>
        <v>141.41860465116278</v>
      </c>
      <c r="F276" s="156">
        <f t="shared" si="218"/>
        <v>0</v>
      </c>
      <c r="G276" s="154">
        <f t="shared" ref="G276" si="266">$E276*G243/1000</f>
        <v>0</v>
      </c>
      <c r="H276" s="154">
        <f t="shared" si="254"/>
        <v>0</v>
      </c>
      <c r="I276" s="154">
        <f t="shared" si="254"/>
        <v>0</v>
      </c>
      <c r="J276" s="154">
        <f t="shared" si="254"/>
        <v>0</v>
      </c>
      <c r="K276" s="154">
        <f t="shared" si="254"/>
        <v>0</v>
      </c>
      <c r="L276" s="154">
        <f t="shared" ref="L276:Z276" si="267">$E276*L243/1000</f>
        <v>0</v>
      </c>
      <c r="M276" s="154">
        <f t="shared" si="267"/>
        <v>0</v>
      </c>
      <c r="N276" s="154">
        <f t="shared" si="267"/>
        <v>0</v>
      </c>
      <c r="O276" s="154">
        <f t="shared" si="267"/>
        <v>0</v>
      </c>
      <c r="P276" s="154">
        <f t="shared" si="267"/>
        <v>0</v>
      </c>
      <c r="Q276" s="154">
        <f t="shared" si="267"/>
        <v>0</v>
      </c>
      <c r="R276" s="154">
        <f t="shared" si="267"/>
        <v>0</v>
      </c>
      <c r="S276" s="154">
        <f t="shared" si="267"/>
        <v>0</v>
      </c>
      <c r="T276" s="154">
        <f t="shared" si="267"/>
        <v>0</v>
      </c>
      <c r="U276" s="154">
        <f t="shared" si="267"/>
        <v>0</v>
      </c>
      <c r="V276" s="154">
        <f t="shared" si="267"/>
        <v>0</v>
      </c>
      <c r="W276" s="154">
        <f t="shared" si="267"/>
        <v>0</v>
      </c>
      <c r="X276" s="154">
        <f t="shared" si="267"/>
        <v>0</v>
      </c>
      <c r="Y276" s="154">
        <f t="shared" si="267"/>
        <v>0</v>
      </c>
      <c r="Z276" s="154">
        <f t="shared" si="267"/>
        <v>0</v>
      </c>
      <c r="AA276" s="1"/>
      <c r="AB276" s="3"/>
      <c r="AC276" s="158"/>
      <c r="AD276" s="158"/>
      <c r="AE276" s="158"/>
      <c r="AF276" s="158"/>
      <c r="AG276" s="158"/>
      <c r="AH276" s="158"/>
      <c r="AI276" s="158"/>
      <c r="AJ276" s="158"/>
      <c r="AK276" s="158"/>
      <c r="AL276" s="158"/>
      <c r="AM276" s="158"/>
      <c r="AN276" s="158"/>
      <c r="AO276" s="158"/>
      <c r="AP276" s="158"/>
      <c r="AQ276" s="158"/>
      <c r="AR276" s="158"/>
      <c r="AS276" s="158"/>
      <c r="AT276" s="158"/>
      <c r="AU276" s="158"/>
      <c r="AV276" s="158"/>
      <c r="AW276" s="158"/>
      <c r="AX276" s="158"/>
      <c r="AY276" s="158"/>
      <c r="AZ276" s="158"/>
      <c r="BA276" s="159"/>
      <c r="BB276" s="159"/>
      <c r="BC276" s="159"/>
      <c r="BD276" s="159"/>
      <c r="BE276" s="159"/>
      <c r="BF276" s="158"/>
      <c r="BG276" s="158"/>
      <c r="BH276" s="158"/>
      <c r="BI276" s="158"/>
      <c r="BJ276" s="158"/>
      <c r="BK276" s="158"/>
      <c r="BL276" s="158"/>
      <c r="BM276" s="158"/>
      <c r="BN276" s="158"/>
      <c r="BO276" s="158"/>
      <c r="BP276" s="158"/>
      <c r="BQ276" s="158"/>
      <c r="BR276" s="158"/>
      <c r="BS276" s="158"/>
      <c r="BT276" s="158"/>
      <c r="BU276" s="158"/>
    </row>
    <row r="277" spans="1:73" x14ac:dyDescent="0.15">
      <c r="A277" s="1"/>
      <c r="B277" s="20"/>
      <c r="C277" s="156">
        <f>Eksist!C277+Input!$D$48</f>
        <v>25</v>
      </c>
      <c r="D277" s="2" t="s">
        <v>99</v>
      </c>
      <c r="E277" s="175">
        <f>VLOOKUP(C277,Eksist!$C$252:$E$282,3)</f>
        <v>141.91860465116278</v>
      </c>
      <c r="F277" s="156">
        <f t="shared" si="218"/>
        <v>0</v>
      </c>
      <c r="G277" s="154">
        <f t="shared" ref="G277" si="268">$E277*G244/1000</f>
        <v>0</v>
      </c>
      <c r="H277" s="154">
        <f t="shared" si="254"/>
        <v>0</v>
      </c>
      <c r="I277" s="154">
        <f t="shared" si="254"/>
        <v>0</v>
      </c>
      <c r="J277" s="154">
        <f t="shared" si="254"/>
        <v>0</v>
      </c>
      <c r="K277" s="154">
        <f t="shared" si="254"/>
        <v>0</v>
      </c>
      <c r="L277" s="154">
        <f t="shared" ref="L277:Z277" si="269">$E277*L244/1000</f>
        <v>0</v>
      </c>
      <c r="M277" s="154">
        <f t="shared" si="269"/>
        <v>0</v>
      </c>
      <c r="N277" s="154">
        <f t="shared" si="269"/>
        <v>0</v>
      </c>
      <c r="O277" s="154">
        <f t="shared" si="269"/>
        <v>0</v>
      </c>
      <c r="P277" s="154">
        <f t="shared" si="269"/>
        <v>0</v>
      </c>
      <c r="Q277" s="154">
        <f t="shared" si="269"/>
        <v>0</v>
      </c>
      <c r="R277" s="154">
        <f t="shared" si="269"/>
        <v>0</v>
      </c>
      <c r="S277" s="154">
        <f t="shared" si="269"/>
        <v>0</v>
      </c>
      <c r="T277" s="154">
        <f t="shared" si="269"/>
        <v>0</v>
      </c>
      <c r="U277" s="154">
        <f t="shared" si="269"/>
        <v>0</v>
      </c>
      <c r="V277" s="154">
        <f t="shared" si="269"/>
        <v>0</v>
      </c>
      <c r="W277" s="154">
        <f t="shared" si="269"/>
        <v>0</v>
      </c>
      <c r="X277" s="154">
        <f t="shared" si="269"/>
        <v>0</v>
      </c>
      <c r="Y277" s="154">
        <f t="shared" si="269"/>
        <v>0</v>
      </c>
      <c r="Z277" s="154">
        <f t="shared" si="269"/>
        <v>0</v>
      </c>
      <c r="AA277" s="1"/>
      <c r="AB277" s="3"/>
      <c r="AC277" s="158"/>
      <c r="AD277" s="158"/>
      <c r="AE277" s="158"/>
      <c r="AF277" s="158"/>
      <c r="AG277" s="158"/>
      <c r="AH277" s="158"/>
      <c r="AI277" s="158"/>
      <c r="AJ277" s="158"/>
      <c r="AK277" s="158"/>
      <c r="AL277" s="158"/>
      <c r="AM277" s="158"/>
      <c r="AN277" s="158"/>
      <c r="AO277" s="158"/>
      <c r="AP277" s="158"/>
      <c r="AQ277" s="158"/>
      <c r="AR277" s="158"/>
      <c r="AS277" s="158"/>
      <c r="AT277" s="158"/>
      <c r="AU277" s="158"/>
      <c r="AV277" s="158"/>
      <c r="AW277" s="158"/>
      <c r="AX277" s="158"/>
      <c r="AY277" s="158"/>
      <c r="AZ277" s="158"/>
      <c r="BA277" s="159"/>
      <c r="BB277" s="159"/>
      <c r="BC277" s="159"/>
      <c r="BD277" s="159"/>
      <c r="BE277" s="159"/>
      <c r="BF277" s="158"/>
      <c r="BG277" s="158"/>
      <c r="BH277" s="158"/>
      <c r="BI277" s="158"/>
      <c r="BJ277" s="158"/>
      <c r="BK277" s="158"/>
      <c r="BL277" s="158"/>
      <c r="BM277" s="158"/>
      <c r="BN277" s="158"/>
      <c r="BO277" s="158"/>
      <c r="BP277" s="158"/>
      <c r="BQ277" s="158"/>
      <c r="BR277" s="158"/>
      <c r="BS277" s="158"/>
      <c r="BT277" s="158"/>
      <c r="BU277" s="158"/>
    </row>
    <row r="278" spans="1:73" x14ac:dyDescent="0.15">
      <c r="A278" s="1"/>
      <c r="B278" s="20"/>
      <c r="C278" s="156">
        <f>Eksist!C278+Input!$D$48</f>
        <v>26</v>
      </c>
      <c r="D278" s="2" t="s">
        <v>99</v>
      </c>
      <c r="E278" s="175">
        <f>VLOOKUP(C278,Eksist!$C$252:$E$282,3)</f>
        <v>142.41860465116278</v>
      </c>
      <c r="F278" s="156">
        <f t="shared" si="218"/>
        <v>0</v>
      </c>
      <c r="G278" s="154">
        <f t="shared" ref="G278" si="270">$E278*G245/1000</f>
        <v>0</v>
      </c>
      <c r="H278" s="154">
        <f t="shared" si="254"/>
        <v>0</v>
      </c>
      <c r="I278" s="154">
        <f t="shared" si="254"/>
        <v>0</v>
      </c>
      <c r="J278" s="154">
        <f t="shared" si="254"/>
        <v>0</v>
      </c>
      <c r="K278" s="154">
        <f t="shared" si="254"/>
        <v>0</v>
      </c>
      <c r="L278" s="154">
        <f t="shared" ref="L278:Z278" si="271">$E278*L245/1000</f>
        <v>0</v>
      </c>
      <c r="M278" s="154">
        <f t="shared" si="271"/>
        <v>0</v>
      </c>
      <c r="N278" s="154">
        <f t="shared" si="271"/>
        <v>0</v>
      </c>
      <c r="O278" s="154">
        <f t="shared" si="271"/>
        <v>0</v>
      </c>
      <c r="P278" s="154">
        <f t="shared" si="271"/>
        <v>0</v>
      </c>
      <c r="Q278" s="154">
        <f t="shared" si="271"/>
        <v>0</v>
      </c>
      <c r="R278" s="154">
        <f t="shared" si="271"/>
        <v>0</v>
      </c>
      <c r="S278" s="154">
        <f t="shared" si="271"/>
        <v>0</v>
      </c>
      <c r="T278" s="154">
        <f t="shared" si="271"/>
        <v>0</v>
      </c>
      <c r="U278" s="154">
        <f t="shared" si="271"/>
        <v>0</v>
      </c>
      <c r="V278" s="154">
        <f t="shared" si="271"/>
        <v>0</v>
      </c>
      <c r="W278" s="154">
        <f t="shared" si="271"/>
        <v>0</v>
      </c>
      <c r="X278" s="154">
        <f t="shared" si="271"/>
        <v>0</v>
      </c>
      <c r="Y278" s="154">
        <f t="shared" si="271"/>
        <v>0</v>
      </c>
      <c r="Z278" s="154">
        <f t="shared" si="271"/>
        <v>0</v>
      </c>
      <c r="AA278" s="1"/>
      <c r="AB278" s="3"/>
      <c r="AC278" s="158"/>
      <c r="AD278" s="158"/>
      <c r="AE278" s="158"/>
      <c r="AF278" s="158"/>
      <c r="AG278" s="158"/>
      <c r="AH278" s="158"/>
      <c r="AI278" s="158"/>
      <c r="AJ278" s="158"/>
      <c r="AK278" s="158"/>
      <c r="AL278" s="158"/>
      <c r="AM278" s="158"/>
      <c r="AN278" s="158"/>
      <c r="AO278" s="158"/>
      <c r="AP278" s="158"/>
      <c r="AQ278" s="158"/>
      <c r="AR278" s="158"/>
      <c r="AS278" s="158"/>
      <c r="AT278" s="158"/>
      <c r="AU278" s="158"/>
      <c r="AV278" s="158"/>
      <c r="AW278" s="158"/>
      <c r="AX278" s="158"/>
      <c r="AY278" s="158"/>
      <c r="AZ278" s="158"/>
      <c r="BA278" s="159"/>
      <c r="BB278" s="159"/>
      <c r="BC278" s="159"/>
      <c r="BD278" s="159"/>
      <c r="BE278" s="159"/>
      <c r="BF278" s="158"/>
      <c r="BG278" s="158"/>
      <c r="BH278" s="158"/>
      <c r="BI278" s="158"/>
      <c r="BJ278" s="158"/>
      <c r="BK278" s="158"/>
      <c r="BL278" s="158"/>
      <c r="BM278" s="158"/>
      <c r="BN278" s="158"/>
      <c r="BO278" s="158"/>
      <c r="BP278" s="158"/>
      <c r="BQ278" s="158"/>
      <c r="BR278" s="158"/>
      <c r="BS278" s="158"/>
      <c r="BT278" s="158"/>
      <c r="BU278" s="158"/>
    </row>
    <row r="279" spans="1:73" x14ac:dyDescent="0.15">
      <c r="A279" s="1"/>
      <c r="B279" s="20"/>
      <c r="C279" s="156">
        <f>Eksist!C279+Input!$D$48</f>
        <v>27</v>
      </c>
      <c r="D279" s="2" t="s">
        <v>99</v>
      </c>
      <c r="E279" s="175">
        <f>VLOOKUP(C279,Eksist!$C$252:$E$282,3)</f>
        <v>142.91860465116278</v>
      </c>
      <c r="F279" s="156">
        <f t="shared" si="218"/>
        <v>0</v>
      </c>
      <c r="G279" s="154">
        <f t="shared" ref="G279" si="272">$E279*G246/1000</f>
        <v>0</v>
      </c>
      <c r="H279" s="154">
        <f t="shared" si="254"/>
        <v>0</v>
      </c>
      <c r="I279" s="154">
        <f t="shared" si="254"/>
        <v>0</v>
      </c>
      <c r="J279" s="154">
        <f t="shared" si="254"/>
        <v>0</v>
      </c>
      <c r="K279" s="154">
        <f t="shared" si="254"/>
        <v>0</v>
      </c>
      <c r="L279" s="154">
        <f t="shared" ref="L279:Z279" si="273">$E279*L246/1000</f>
        <v>0</v>
      </c>
      <c r="M279" s="154">
        <f t="shared" si="273"/>
        <v>0</v>
      </c>
      <c r="N279" s="154">
        <f t="shared" si="273"/>
        <v>0</v>
      </c>
      <c r="O279" s="154">
        <f t="shared" si="273"/>
        <v>0</v>
      </c>
      <c r="P279" s="154">
        <f t="shared" si="273"/>
        <v>0</v>
      </c>
      <c r="Q279" s="154">
        <f t="shared" si="273"/>
        <v>0</v>
      </c>
      <c r="R279" s="154">
        <f t="shared" si="273"/>
        <v>0</v>
      </c>
      <c r="S279" s="154">
        <f t="shared" si="273"/>
        <v>0</v>
      </c>
      <c r="T279" s="154">
        <f t="shared" si="273"/>
        <v>0</v>
      </c>
      <c r="U279" s="154">
        <f t="shared" si="273"/>
        <v>0</v>
      </c>
      <c r="V279" s="154">
        <f t="shared" si="273"/>
        <v>0</v>
      </c>
      <c r="W279" s="154">
        <f t="shared" si="273"/>
        <v>0</v>
      </c>
      <c r="X279" s="154">
        <f t="shared" si="273"/>
        <v>0</v>
      </c>
      <c r="Y279" s="154">
        <f t="shared" si="273"/>
        <v>0</v>
      </c>
      <c r="Z279" s="154">
        <f t="shared" si="273"/>
        <v>0</v>
      </c>
      <c r="AA279" s="1"/>
      <c r="AB279" s="3"/>
      <c r="AC279" s="158"/>
      <c r="AD279" s="158"/>
      <c r="AE279" s="158"/>
      <c r="AF279" s="158"/>
      <c r="AG279" s="158"/>
      <c r="AH279" s="158"/>
      <c r="AI279" s="158"/>
      <c r="AJ279" s="158"/>
      <c r="AK279" s="158"/>
      <c r="AL279" s="158"/>
      <c r="AM279" s="158"/>
      <c r="AN279" s="158"/>
      <c r="AO279" s="158"/>
      <c r="AP279" s="158"/>
      <c r="AQ279" s="158"/>
      <c r="AR279" s="158"/>
      <c r="AS279" s="158"/>
      <c r="AT279" s="158"/>
      <c r="AU279" s="158"/>
      <c r="AV279" s="158"/>
      <c r="AW279" s="158"/>
      <c r="AX279" s="158"/>
      <c r="AY279" s="158"/>
      <c r="AZ279" s="158"/>
      <c r="BA279" s="159"/>
      <c r="BB279" s="159"/>
      <c r="BC279" s="159"/>
      <c r="BD279" s="159"/>
      <c r="BE279" s="159"/>
      <c r="BF279" s="158"/>
      <c r="BG279" s="158"/>
      <c r="BH279" s="158"/>
      <c r="BI279" s="158"/>
      <c r="BJ279" s="158"/>
      <c r="BK279" s="158"/>
      <c r="BL279" s="158"/>
      <c r="BM279" s="158"/>
      <c r="BN279" s="158"/>
      <c r="BO279" s="158"/>
      <c r="BP279" s="158"/>
      <c r="BQ279" s="158"/>
      <c r="BR279" s="158"/>
      <c r="BS279" s="158"/>
      <c r="BT279" s="158"/>
      <c r="BU279" s="158"/>
    </row>
    <row r="280" spans="1:73" x14ac:dyDescent="0.15">
      <c r="A280" s="1"/>
      <c r="B280" s="20"/>
      <c r="C280" s="156">
        <f>Eksist!C280+Input!$D$48</f>
        <v>28</v>
      </c>
      <c r="D280" s="2" t="s">
        <v>99</v>
      </c>
      <c r="E280" s="175">
        <f>VLOOKUP(C280,Eksist!$C$252:$E$282,3)</f>
        <v>143.41860465116278</v>
      </c>
      <c r="F280" s="156">
        <f t="shared" si="218"/>
        <v>0</v>
      </c>
      <c r="G280" s="154">
        <f t="shared" ref="G280" si="274">$E280*G247/1000</f>
        <v>0</v>
      </c>
      <c r="H280" s="154">
        <f t="shared" si="254"/>
        <v>0</v>
      </c>
      <c r="I280" s="154">
        <f t="shared" si="254"/>
        <v>0</v>
      </c>
      <c r="J280" s="154">
        <f t="shared" si="254"/>
        <v>0</v>
      </c>
      <c r="K280" s="154">
        <f t="shared" si="254"/>
        <v>0</v>
      </c>
      <c r="L280" s="154">
        <f t="shared" ref="L280:Z280" si="275">$E280*L247/1000</f>
        <v>0</v>
      </c>
      <c r="M280" s="154">
        <f t="shared" si="275"/>
        <v>0</v>
      </c>
      <c r="N280" s="154">
        <f t="shared" si="275"/>
        <v>0</v>
      </c>
      <c r="O280" s="154">
        <f t="shared" si="275"/>
        <v>0</v>
      </c>
      <c r="P280" s="154">
        <f t="shared" si="275"/>
        <v>0</v>
      </c>
      <c r="Q280" s="154">
        <f t="shared" si="275"/>
        <v>0</v>
      </c>
      <c r="R280" s="154">
        <f t="shared" si="275"/>
        <v>0</v>
      </c>
      <c r="S280" s="154">
        <f t="shared" si="275"/>
        <v>0</v>
      </c>
      <c r="T280" s="154">
        <f t="shared" si="275"/>
        <v>0</v>
      </c>
      <c r="U280" s="154">
        <f t="shared" si="275"/>
        <v>0</v>
      </c>
      <c r="V280" s="154">
        <f t="shared" si="275"/>
        <v>0</v>
      </c>
      <c r="W280" s="154">
        <f t="shared" si="275"/>
        <v>0</v>
      </c>
      <c r="X280" s="154">
        <f t="shared" si="275"/>
        <v>0</v>
      </c>
      <c r="Y280" s="154">
        <f t="shared" si="275"/>
        <v>0</v>
      </c>
      <c r="Z280" s="154">
        <f t="shared" si="275"/>
        <v>0</v>
      </c>
      <c r="AA280" s="1"/>
      <c r="AB280" s="3"/>
      <c r="AC280" s="158"/>
      <c r="AD280" s="158"/>
      <c r="AE280" s="158"/>
      <c r="AF280" s="158"/>
      <c r="AG280" s="158"/>
      <c r="AH280" s="158"/>
      <c r="AI280" s="158"/>
      <c r="AJ280" s="158"/>
      <c r="AK280" s="158"/>
      <c r="AL280" s="158"/>
      <c r="AM280" s="158"/>
      <c r="AN280" s="158"/>
      <c r="AO280" s="158"/>
      <c r="AP280" s="158"/>
      <c r="AQ280" s="158"/>
      <c r="AR280" s="158"/>
      <c r="AS280" s="158"/>
      <c r="AT280" s="158"/>
      <c r="AU280" s="158"/>
      <c r="AV280" s="158"/>
      <c r="AW280" s="158"/>
      <c r="AX280" s="158"/>
      <c r="AY280" s="158"/>
      <c r="AZ280" s="158"/>
      <c r="BA280" s="159"/>
      <c r="BB280" s="159"/>
      <c r="BC280" s="159"/>
      <c r="BD280" s="159"/>
      <c r="BE280" s="159"/>
      <c r="BF280" s="158"/>
      <c r="BG280" s="158"/>
      <c r="BH280" s="158"/>
      <c r="BI280" s="158"/>
      <c r="BJ280" s="158"/>
      <c r="BK280" s="158"/>
      <c r="BL280" s="158"/>
      <c r="BM280" s="158"/>
      <c r="BN280" s="158"/>
      <c r="BO280" s="158"/>
      <c r="BP280" s="158"/>
      <c r="BQ280" s="158"/>
      <c r="BR280" s="158"/>
      <c r="BS280" s="158"/>
      <c r="BT280" s="158"/>
      <c r="BU280" s="158"/>
    </row>
    <row r="281" spans="1:73" x14ac:dyDescent="0.15">
      <c r="A281" s="1"/>
      <c r="B281" s="20"/>
      <c r="C281" s="156">
        <f>Eksist!C281+Input!$D$48</f>
        <v>29</v>
      </c>
      <c r="D281" s="2" t="s">
        <v>99</v>
      </c>
      <c r="E281" s="175">
        <f>VLOOKUP(C281,Eksist!$C$252:$E$282,3)</f>
        <v>143.91860465116278</v>
      </c>
      <c r="F281" s="156">
        <f t="shared" si="218"/>
        <v>0</v>
      </c>
      <c r="G281" s="154">
        <f t="shared" ref="G281" si="276">$E281*G248/1000</f>
        <v>0</v>
      </c>
      <c r="H281" s="154">
        <f t="shared" si="254"/>
        <v>0</v>
      </c>
      <c r="I281" s="154">
        <f t="shared" si="254"/>
        <v>0</v>
      </c>
      <c r="J281" s="154">
        <f t="shared" si="254"/>
        <v>0</v>
      </c>
      <c r="K281" s="154">
        <f t="shared" si="254"/>
        <v>0</v>
      </c>
      <c r="L281" s="154">
        <f t="shared" ref="L281:Z281" si="277">$E281*L248/1000</f>
        <v>0</v>
      </c>
      <c r="M281" s="154">
        <f t="shared" si="277"/>
        <v>0</v>
      </c>
      <c r="N281" s="154">
        <f t="shared" si="277"/>
        <v>0</v>
      </c>
      <c r="O281" s="154">
        <f t="shared" si="277"/>
        <v>0</v>
      </c>
      <c r="P281" s="154">
        <f t="shared" si="277"/>
        <v>0</v>
      </c>
      <c r="Q281" s="154">
        <f t="shared" si="277"/>
        <v>0</v>
      </c>
      <c r="R281" s="154">
        <f t="shared" si="277"/>
        <v>0</v>
      </c>
      <c r="S281" s="154">
        <f t="shared" si="277"/>
        <v>0</v>
      </c>
      <c r="T281" s="154">
        <f t="shared" si="277"/>
        <v>0</v>
      </c>
      <c r="U281" s="154">
        <f t="shared" si="277"/>
        <v>0</v>
      </c>
      <c r="V281" s="154">
        <f t="shared" si="277"/>
        <v>0</v>
      </c>
      <c r="W281" s="154">
        <f t="shared" si="277"/>
        <v>0</v>
      </c>
      <c r="X281" s="154">
        <f t="shared" si="277"/>
        <v>0</v>
      </c>
      <c r="Y281" s="154">
        <f t="shared" si="277"/>
        <v>0</v>
      </c>
      <c r="Z281" s="154">
        <f t="shared" si="277"/>
        <v>0</v>
      </c>
      <c r="AA281" s="1"/>
      <c r="AB281" s="3"/>
      <c r="AC281" s="158"/>
      <c r="AD281" s="158"/>
      <c r="AE281" s="158"/>
      <c r="AF281" s="158"/>
      <c r="AG281" s="158"/>
      <c r="AH281" s="158"/>
      <c r="AI281" s="158"/>
      <c r="AJ281" s="158"/>
      <c r="AK281" s="158"/>
      <c r="AL281" s="158"/>
      <c r="AM281" s="158"/>
      <c r="AN281" s="158"/>
      <c r="AO281" s="158"/>
      <c r="AP281" s="158"/>
      <c r="AQ281" s="158"/>
      <c r="AR281" s="158"/>
      <c r="AS281" s="158"/>
      <c r="AT281" s="158"/>
      <c r="AU281" s="158"/>
      <c r="AV281" s="158"/>
      <c r="AW281" s="158"/>
      <c r="AX281" s="158"/>
      <c r="AY281" s="158"/>
      <c r="AZ281" s="158"/>
      <c r="BA281" s="159"/>
      <c r="BB281" s="159"/>
      <c r="BC281" s="159"/>
      <c r="BD281" s="159"/>
      <c r="BE281" s="159"/>
      <c r="BF281" s="158"/>
      <c r="BG281" s="158"/>
      <c r="BH281" s="158"/>
      <c r="BI281" s="158"/>
      <c r="BJ281" s="158"/>
      <c r="BK281" s="158"/>
      <c r="BL281" s="158"/>
      <c r="BM281" s="158"/>
      <c r="BN281" s="158"/>
      <c r="BO281" s="158"/>
      <c r="BP281" s="158"/>
      <c r="BQ281" s="158"/>
      <c r="BR281" s="158"/>
      <c r="BS281" s="158"/>
      <c r="BT281" s="158"/>
      <c r="BU281" s="158"/>
    </row>
    <row r="282" spans="1:73" x14ac:dyDescent="0.15">
      <c r="A282" s="1"/>
      <c r="B282" s="20" t="s">
        <v>189</v>
      </c>
      <c r="C282" s="156">
        <f>Eksist!C282+Input!$D$48</f>
        <v>30</v>
      </c>
      <c r="D282" s="2" t="s">
        <v>99</v>
      </c>
      <c r="E282" s="175">
        <f>VLOOKUP(C282,Eksist!$C$252:$E$282,3)</f>
        <v>144.41860465116278</v>
      </c>
      <c r="F282" s="156">
        <f t="shared" si="218"/>
        <v>0</v>
      </c>
      <c r="G282" s="154">
        <f t="shared" ref="G282" si="278">$E282*G249/1000</f>
        <v>0</v>
      </c>
      <c r="H282" s="154">
        <f t="shared" si="254"/>
        <v>0</v>
      </c>
      <c r="I282" s="154">
        <f t="shared" si="254"/>
        <v>0</v>
      </c>
      <c r="J282" s="154">
        <f t="shared" si="254"/>
        <v>0</v>
      </c>
      <c r="K282" s="154">
        <f t="shared" si="254"/>
        <v>0</v>
      </c>
      <c r="L282" s="154">
        <f t="shared" ref="L282:Z282" si="279">$E282*L249/1000</f>
        <v>0</v>
      </c>
      <c r="M282" s="154">
        <f t="shared" si="279"/>
        <v>0</v>
      </c>
      <c r="N282" s="154">
        <f t="shared" si="279"/>
        <v>0</v>
      </c>
      <c r="O282" s="154">
        <f t="shared" si="279"/>
        <v>0</v>
      </c>
      <c r="P282" s="154">
        <f t="shared" si="279"/>
        <v>0</v>
      </c>
      <c r="Q282" s="154">
        <f t="shared" si="279"/>
        <v>0</v>
      </c>
      <c r="R282" s="154">
        <f t="shared" si="279"/>
        <v>0</v>
      </c>
      <c r="S282" s="154">
        <f t="shared" si="279"/>
        <v>0</v>
      </c>
      <c r="T282" s="154">
        <f t="shared" si="279"/>
        <v>0</v>
      </c>
      <c r="U282" s="154">
        <f t="shared" si="279"/>
        <v>0</v>
      </c>
      <c r="V282" s="154">
        <f t="shared" si="279"/>
        <v>0</v>
      </c>
      <c r="W282" s="154">
        <f t="shared" si="279"/>
        <v>0</v>
      </c>
      <c r="X282" s="154">
        <f t="shared" si="279"/>
        <v>0</v>
      </c>
      <c r="Y282" s="154">
        <f t="shared" si="279"/>
        <v>0</v>
      </c>
      <c r="Z282" s="154">
        <f t="shared" si="279"/>
        <v>0</v>
      </c>
      <c r="AA282" s="1"/>
      <c r="AB282" s="3"/>
      <c r="AC282" s="158"/>
      <c r="AD282" s="158"/>
      <c r="AE282" s="158"/>
      <c r="AF282" s="158"/>
      <c r="AG282" s="158"/>
      <c r="AH282" s="158"/>
      <c r="AI282" s="158"/>
      <c r="AJ282" s="158"/>
      <c r="AK282" s="158"/>
      <c r="AL282" s="158"/>
      <c r="AM282" s="158"/>
      <c r="AN282" s="158"/>
      <c r="AO282" s="158"/>
      <c r="AP282" s="158"/>
      <c r="AQ282" s="158"/>
      <c r="AR282" s="158"/>
      <c r="AS282" s="158"/>
      <c r="AT282" s="158"/>
      <c r="AU282" s="158"/>
      <c r="AV282" s="158"/>
      <c r="AW282" s="158"/>
      <c r="AX282" s="158"/>
      <c r="AY282" s="158"/>
      <c r="AZ282" s="158"/>
      <c r="BA282" s="159"/>
      <c r="BB282" s="159"/>
      <c r="BC282" s="159"/>
      <c r="BD282" s="159"/>
      <c r="BE282" s="159"/>
      <c r="BF282" s="158"/>
      <c r="BG282" s="158"/>
      <c r="BH282" s="158"/>
      <c r="BI282" s="158"/>
      <c r="BJ282" s="158"/>
      <c r="BK282" s="158"/>
      <c r="BL282" s="158"/>
      <c r="BM282" s="158"/>
      <c r="BN282" s="158"/>
      <c r="BO282" s="158"/>
      <c r="BP282" s="158"/>
      <c r="BQ282" s="158"/>
      <c r="BR282" s="158"/>
      <c r="BS282" s="158"/>
      <c r="BT282" s="158"/>
      <c r="BU282" s="158"/>
    </row>
    <row r="283" spans="1:73" x14ac:dyDescent="0.15">
      <c r="A283" s="1"/>
      <c r="B283" s="20"/>
      <c r="C283" s="2"/>
      <c r="D283" s="2"/>
      <c r="E283" s="2"/>
      <c r="F283" s="1"/>
      <c r="G283" s="1"/>
      <c r="H283" s="2"/>
      <c r="I283" s="2"/>
      <c r="J283" s="2"/>
      <c r="K283" s="2"/>
      <c r="L283" s="2"/>
      <c r="M283" s="2"/>
      <c r="N283" s="2"/>
      <c r="O283" s="2"/>
      <c r="P283" s="135"/>
      <c r="Q283" s="2"/>
      <c r="R283" s="2"/>
      <c r="S283" s="2"/>
      <c r="T283" s="2"/>
      <c r="U283" s="2"/>
      <c r="V283" s="2"/>
      <c r="W283" s="1"/>
      <c r="X283" s="1"/>
      <c r="Y283" s="1"/>
      <c r="Z283" s="3"/>
      <c r="AA283" s="1"/>
      <c r="AB283" s="3"/>
      <c r="AC283" s="158"/>
      <c r="AD283" s="158"/>
      <c r="AE283" s="158"/>
      <c r="AF283" s="158"/>
      <c r="AG283" s="158"/>
      <c r="AH283" s="158"/>
      <c r="AI283" s="158"/>
      <c r="AJ283" s="158"/>
      <c r="AK283" s="158"/>
      <c r="AL283" s="158"/>
      <c r="AM283" s="158"/>
      <c r="AN283" s="158"/>
      <c r="AO283" s="158"/>
      <c r="AP283" s="158"/>
      <c r="AQ283" s="158"/>
      <c r="AR283" s="158"/>
      <c r="AS283" s="158"/>
      <c r="AT283" s="158"/>
      <c r="AU283" s="158"/>
      <c r="AV283" s="158"/>
      <c r="AW283" s="158"/>
      <c r="AX283" s="158"/>
      <c r="AY283" s="158"/>
      <c r="AZ283" s="158"/>
      <c r="BA283" s="159"/>
      <c r="BB283" s="159"/>
      <c r="BC283" s="159"/>
      <c r="BD283" s="159"/>
      <c r="BE283" s="159"/>
      <c r="BF283" s="158"/>
      <c r="BG283" s="158"/>
      <c r="BH283" s="158"/>
      <c r="BI283" s="158"/>
      <c r="BJ283" s="158"/>
      <c r="BK283" s="158"/>
      <c r="BL283" s="158"/>
      <c r="BM283" s="158"/>
      <c r="BN283" s="158"/>
      <c r="BO283" s="158"/>
      <c r="BP283" s="158"/>
      <c r="BQ283" s="158"/>
      <c r="BR283" s="158"/>
      <c r="BS283" s="158"/>
      <c r="BT283" s="158"/>
      <c r="BU283" s="158"/>
    </row>
    <row r="284" spans="1:73" x14ac:dyDescent="0.15">
      <c r="A284" s="1"/>
      <c r="B284" s="170"/>
      <c r="C284" s="171"/>
      <c r="D284" s="171"/>
      <c r="E284" s="172"/>
      <c r="F284" s="168"/>
      <c r="G284" s="168"/>
      <c r="H284" s="172"/>
      <c r="I284" s="168"/>
      <c r="J284" s="168"/>
      <c r="K284" s="168"/>
      <c r="L284" s="168"/>
      <c r="M284" s="168"/>
      <c r="N284" s="168"/>
      <c r="O284" s="168"/>
      <c r="P284" s="168"/>
      <c r="Q284" s="168"/>
      <c r="R284" s="168"/>
      <c r="S284" s="168"/>
      <c r="T284" s="168"/>
      <c r="U284" s="168"/>
      <c r="V284" s="168"/>
      <c r="W284" s="168"/>
      <c r="X284" s="168"/>
      <c r="Y284" s="168"/>
      <c r="Z284" s="168"/>
      <c r="AA284" s="1"/>
      <c r="AB284" s="3"/>
      <c r="AC284" s="158"/>
      <c r="AD284" s="158"/>
      <c r="AE284" s="158"/>
      <c r="AF284" s="158"/>
      <c r="AG284" s="158"/>
      <c r="AH284" s="158"/>
      <c r="AI284" s="158"/>
      <c r="AJ284" s="158"/>
      <c r="AK284" s="158"/>
      <c r="AL284" s="158"/>
      <c r="AM284" s="158"/>
      <c r="AN284" s="158"/>
      <c r="AO284" s="158"/>
      <c r="AP284" s="158"/>
      <c r="AQ284" s="158"/>
      <c r="AR284" s="158"/>
      <c r="AS284" s="158"/>
      <c r="AT284" s="158"/>
      <c r="AU284" s="158"/>
      <c r="AV284" s="158"/>
      <c r="AW284" s="158"/>
      <c r="AX284" s="158"/>
      <c r="AY284" s="158"/>
      <c r="AZ284" s="158"/>
      <c r="BA284" s="159"/>
      <c r="BB284" s="159"/>
      <c r="BC284" s="159"/>
      <c r="BD284" s="159"/>
      <c r="BE284" s="159"/>
      <c r="BF284" s="158"/>
      <c r="BG284" s="158"/>
      <c r="BH284" s="158"/>
      <c r="BI284" s="158"/>
      <c r="BJ284" s="158"/>
      <c r="BK284" s="158"/>
      <c r="BL284" s="158"/>
      <c r="BM284" s="158"/>
      <c r="BN284" s="158"/>
      <c r="BO284" s="158"/>
      <c r="BP284" s="158"/>
      <c r="BQ284" s="158"/>
      <c r="BR284" s="158"/>
      <c r="BS284" s="158"/>
      <c r="BT284" s="158"/>
      <c r="BU284" s="158"/>
    </row>
    <row r="285" spans="1:73" x14ac:dyDescent="0.15">
      <c r="A285" s="1"/>
      <c r="B285" s="20"/>
      <c r="C285" s="2"/>
      <c r="D285" s="2"/>
      <c r="E285" s="2"/>
      <c r="F285" s="1"/>
      <c r="G285" s="1"/>
      <c r="H285" s="2"/>
      <c r="I285" s="2"/>
      <c r="J285" s="2"/>
      <c r="K285" s="2"/>
      <c r="L285" s="2"/>
      <c r="M285" s="2"/>
      <c r="N285" s="2"/>
      <c r="O285" s="2"/>
      <c r="P285" s="135"/>
      <c r="Q285" s="2"/>
      <c r="R285" s="2"/>
      <c r="S285" s="2"/>
      <c r="T285" s="2"/>
      <c r="U285" s="2"/>
      <c r="V285" s="2"/>
      <c r="W285" s="1"/>
      <c r="X285" s="1"/>
      <c r="Y285" s="1"/>
      <c r="Z285" s="3"/>
      <c r="AA285" s="1"/>
      <c r="AB285" s="3"/>
      <c r="AC285" s="158"/>
      <c r="AD285" s="158"/>
      <c r="AE285" s="158"/>
      <c r="AF285" s="158"/>
      <c r="AG285" s="158"/>
      <c r="AH285" s="158"/>
      <c r="AI285" s="158"/>
      <c r="AJ285" s="158"/>
      <c r="AK285" s="158"/>
      <c r="AL285" s="158"/>
      <c r="AM285" s="158"/>
      <c r="AN285" s="158"/>
      <c r="AO285" s="158"/>
      <c r="AP285" s="158"/>
      <c r="AQ285" s="158"/>
      <c r="AR285" s="158"/>
      <c r="AS285" s="158"/>
      <c r="AT285" s="158"/>
      <c r="AU285" s="158"/>
      <c r="AV285" s="158"/>
      <c r="AW285" s="158"/>
      <c r="AX285" s="158"/>
      <c r="AY285" s="158"/>
      <c r="AZ285" s="158"/>
      <c r="BA285" s="159"/>
      <c r="BB285" s="159"/>
      <c r="BC285" s="159"/>
      <c r="BD285" s="159"/>
      <c r="BE285" s="159"/>
      <c r="BF285" s="158"/>
      <c r="BG285" s="158"/>
      <c r="BH285" s="158"/>
      <c r="BI285" s="158"/>
      <c r="BJ285" s="158"/>
      <c r="BK285" s="158"/>
      <c r="BL285" s="158"/>
      <c r="BM285" s="158"/>
      <c r="BN285" s="158"/>
      <c r="BO285" s="158"/>
      <c r="BP285" s="158"/>
      <c r="BQ285" s="158"/>
      <c r="BR285" s="158"/>
      <c r="BS285" s="158"/>
      <c r="BT285" s="158"/>
      <c r="BU285" s="158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U285"/>
  <sheetViews>
    <sheetView workbookViewId="0"/>
  </sheetViews>
  <sheetFormatPr defaultRowHeight="11.25" x14ac:dyDescent="0.15"/>
  <cols>
    <col min="1" max="1" width="1.75" customWidth="1"/>
    <col min="2" max="2" width="10.625" customWidth="1"/>
    <col min="3" max="26" width="8" customWidth="1"/>
    <col min="27" max="27" width="6.75" customWidth="1"/>
    <col min="28" max="28" width="2.25" customWidth="1"/>
    <col min="29" max="16384" width="9" style="157"/>
  </cols>
  <sheetData>
    <row r="1" spans="1:73" x14ac:dyDescent="0.15">
      <c r="A1" s="1"/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3"/>
    </row>
    <row r="2" spans="1:73" ht="12.75" x14ac:dyDescent="0.2">
      <c r="A2" s="1"/>
      <c r="B2" s="4" t="s">
        <v>1</v>
      </c>
      <c r="C2" s="5"/>
      <c r="D2" s="5" t="b">
        <f>Index7=2</f>
        <v>1</v>
      </c>
      <c r="E2" s="6"/>
      <c r="F2" s="7"/>
      <c r="G2" s="301"/>
      <c r="H2" s="181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182"/>
      <c r="AA2" s="1"/>
      <c r="AB2" s="3"/>
    </row>
    <row r="3" spans="1:73" ht="12.75" x14ac:dyDescent="0.2">
      <c r="A3" s="1"/>
      <c r="B3" s="9" t="s">
        <v>198</v>
      </c>
      <c r="C3" s="10"/>
      <c r="D3" s="10" t="b">
        <f>Index3=2</f>
        <v>1</v>
      </c>
      <c r="E3" s="11"/>
      <c r="F3" s="174"/>
      <c r="G3" s="302"/>
      <c r="H3" s="183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2"/>
      <c r="AA3" s="1"/>
      <c r="AB3" s="3"/>
    </row>
    <row r="4" spans="1:73" x14ac:dyDescent="0.15">
      <c r="A4" s="1"/>
      <c r="B4" s="13"/>
      <c r="C4" s="14" t="s">
        <v>2</v>
      </c>
      <c r="D4" s="14" t="s">
        <v>10</v>
      </c>
      <c r="E4" s="14" t="s">
        <v>199</v>
      </c>
      <c r="F4" s="176" t="s">
        <v>11</v>
      </c>
      <c r="G4" s="14" t="s">
        <v>136</v>
      </c>
      <c r="H4" s="184" t="str">
        <f>Input!E25</f>
        <v>DN 20</v>
      </c>
      <c r="I4" s="14" t="str">
        <f>Input!F25</f>
        <v>DN 25</v>
      </c>
      <c r="J4" s="14" t="str">
        <f>Input!G25</f>
        <v>DN 32</v>
      </c>
      <c r="K4" s="14" t="str">
        <f>Input!H25</f>
        <v>DN 40</v>
      </c>
      <c r="L4" s="14" t="str">
        <f>Input!I25</f>
        <v>DN 50</v>
      </c>
      <c r="M4" s="14" t="str">
        <f>Input!J25</f>
        <v>DN 65</v>
      </c>
      <c r="N4" s="14" t="str">
        <f>Input!K25</f>
        <v>DN 80</v>
      </c>
      <c r="O4" s="14" t="str">
        <f>Input!L25</f>
        <v>DN 100</v>
      </c>
      <c r="P4" s="14" t="str">
        <f>Input!M25</f>
        <v>DN 125</v>
      </c>
      <c r="Q4" s="14" t="str">
        <f>Input!N25</f>
        <v>DN 150</v>
      </c>
      <c r="R4" s="14" t="str">
        <f>Input!O25</f>
        <v>DN 175</v>
      </c>
      <c r="S4" s="14" t="str">
        <f>Input!P25</f>
        <v>DN 200</v>
      </c>
      <c r="T4" s="14" t="str">
        <f>Input!Q25</f>
        <v>DN 225</v>
      </c>
      <c r="U4" s="14" t="str">
        <f>Input!R25</f>
        <v>DN 250</v>
      </c>
      <c r="V4" s="14" t="str">
        <f>Input!S25</f>
        <v>DN 300</v>
      </c>
      <c r="W4" s="14" t="str">
        <f>Input!T25</f>
        <v>DN 350</v>
      </c>
      <c r="X4" s="14" t="str">
        <f>Input!U25</f>
        <v>DN 400</v>
      </c>
      <c r="Y4" s="14" t="str">
        <f>Input!V25</f>
        <v>DN 450</v>
      </c>
      <c r="Z4" s="176" t="str">
        <f>Input!W25</f>
        <v>DN 500</v>
      </c>
      <c r="AA4" s="1"/>
      <c r="AB4" s="3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58"/>
      <c r="AT4" s="158"/>
      <c r="AU4" s="158"/>
      <c r="AV4" s="158"/>
      <c r="AW4" s="158"/>
      <c r="AX4" s="158"/>
      <c r="AY4" s="158"/>
      <c r="AZ4" s="158"/>
      <c r="BA4" s="158"/>
      <c r="BB4" s="158"/>
      <c r="BC4" s="158"/>
      <c r="BD4" s="158"/>
      <c r="BE4" s="158"/>
      <c r="BF4" s="158"/>
      <c r="BG4" s="158"/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</row>
    <row r="5" spans="1:73" x14ac:dyDescent="0.15">
      <c r="A5" s="1"/>
      <c r="B5" s="1"/>
      <c r="C5" s="2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3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  <c r="BK5" s="158"/>
      <c r="BL5" s="158"/>
      <c r="BM5" s="158"/>
      <c r="BN5" s="158"/>
      <c r="BO5" s="158"/>
      <c r="BP5" s="158"/>
      <c r="BQ5" s="158"/>
      <c r="BR5" s="158"/>
      <c r="BS5" s="158"/>
      <c r="BT5" s="158"/>
      <c r="BU5" s="158"/>
    </row>
    <row r="6" spans="1:73" x14ac:dyDescent="0.15">
      <c r="A6" s="1"/>
      <c r="B6" s="170" t="s">
        <v>200</v>
      </c>
      <c r="C6" s="171"/>
      <c r="D6" s="171"/>
      <c r="E6" s="172"/>
      <c r="F6" s="168"/>
      <c r="G6" s="168"/>
      <c r="H6" s="172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"/>
      <c r="AB6" s="3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8"/>
      <c r="AW6" s="158"/>
      <c r="AX6" s="158"/>
      <c r="AY6" s="158"/>
      <c r="AZ6" s="158"/>
      <c r="BA6" s="159"/>
      <c r="BB6" s="159"/>
      <c r="BC6" s="159"/>
      <c r="BD6" s="159"/>
      <c r="BE6" s="159"/>
      <c r="BF6" s="158"/>
      <c r="BG6" s="158"/>
      <c r="BH6" s="158"/>
      <c r="BI6" s="158"/>
      <c r="BJ6" s="158"/>
      <c r="BK6" s="158"/>
      <c r="BL6" s="158"/>
      <c r="BM6" s="158"/>
      <c r="BN6" s="158"/>
      <c r="BO6" s="158"/>
      <c r="BP6" s="158"/>
      <c r="BQ6" s="158"/>
      <c r="BR6" s="158"/>
      <c r="BS6" s="158"/>
      <c r="BT6" s="158"/>
      <c r="BU6" s="158"/>
    </row>
    <row r="7" spans="1:73" x14ac:dyDescent="0.15">
      <c r="A7" s="1"/>
      <c r="B7" s="1"/>
      <c r="C7" s="2"/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3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8"/>
      <c r="BN7" s="158"/>
      <c r="BO7" s="158"/>
      <c r="BP7" s="158"/>
      <c r="BQ7" s="158"/>
      <c r="BR7" s="158"/>
      <c r="BS7" s="158"/>
      <c r="BT7" s="158"/>
      <c r="BU7" s="158"/>
    </row>
    <row r="8" spans="1:73" x14ac:dyDescent="0.15">
      <c r="A8" s="1"/>
      <c r="B8" s="1"/>
      <c r="C8" s="2"/>
      <c r="D8" s="2"/>
      <c r="E8" s="180"/>
      <c r="F8" s="156"/>
      <c r="G8" s="15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3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8"/>
      <c r="BI8" s="158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</row>
    <row r="9" spans="1:73" x14ac:dyDescent="0.15">
      <c r="A9" s="1"/>
      <c r="B9" s="1"/>
      <c r="C9" s="2"/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3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8"/>
      <c r="BI9" s="158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</row>
    <row r="10" spans="1:73" x14ac:dyDescent="0.15">
      <c r="A10" s="1"/>
      <c r="B10" s="20" t="s">
        <v>187</v>
      </c>
      <c r="C10" s="156">
        <f>C46</f>
        <v>0</v>
      </c>
      <c r="D10" s="2" t="s">
        <v>99</v>
      </c>
      <c r="E10" s="179"/>
      <c r="F10" s="156">
        <f>SUM(G10:Z10)</f>
        <v>4084.7070264999238</v>
      </c>
      <c r="G10" s="156">
        <f>IF($C10&gt;Input!$D$8,0,G46+G114+G184+G252)</f>
        <v>0</v>
      </c>
      <c r="H10" s="156">
        <f>IF($C10&gt;Input!$D$8,0,H46+H114+H184+H252)</f>
        <v>1841.0134868439518</v>
      </c>
      <c r="I10" s="156">
        <f>IF($C10&gt;Input!$D$8,0,I46+I114+I184+I252)</f>
        <v>2243.693539655972</v>
      </c>
      <c r="J10" s="156">
        <f>IF($C10&gt;Input!$D$8,0,J46+J114+J184+J252)</f>
        <v>0</v>
      </c>
      <c r="K10" s="156">
        <f>IF($C10&gt;Input!$D$8,0,K46+K114+K184+K252)</f>
        <v>0</v>
      </c>
      <c r="L10" s="156">
        <f>IF($C10&gt;Input!$D$8,0,L46+L114+L184+L252)</f>
        <v>0</v>
      </c>
      <c r="M10" s="156">
        <f>IF($C10&gt;Input!$D$8,0,M46+M114+M184+M252)</f>
        <v>0</v>
      </c>
      <c r="N10" s="156">
        <f>IF($C10&gt;Input!$D$8,0,N46+N114+N184+N252)</f>
        <v>0</v>
      </c>
      <c r="O10" s="156">
        <f>IF($C10&gt;Input!$D$8,0,O46+O114+O184+O252)</f>
        <v>0</v>
      </c>
      <c r="P10" s="156">
        <f>IF($C10&gt;Input!$D$8,0,P46+P114+P184+P252)</f>
        <v>0</v>
      </c>
      <c r="Q10" s="156">
        <f>IF($C10&gt;Input!$D$8,0,Q46+Q114+Q184+Q252)</f>
        <v>0</v>
      </c>
      <c r="R10" s="156">
        <f>IF($C10&gt;Input!$D$8,0,R46+R114+R184+R252)</f>
        <v>0</v>
      </c>
      <c r="S10" s="156">
        <f>IF($C10&gt;Input!$D$8,0,S46+S114+S184+S252)</f>
        <v>0</v>
      </c>
      <c r="T10" s="156">
        <f>IF($C10&gt;Input!$D$8,0,T46+T114+T184+T252)</f>
        <v>0</v>
      </c>
      <c r="U10" s="156">
        <f>IF($C10&gt;Input!$D$8,0,U46+U114+U184+U252)</f>
        <v>0</v>
      </c>
      <c r="V10" s="156">
        <f>IF($C10&gt;Input!$D$8,0,V46+V114+V184+V252)</f>
        <v>0</v>
      </c>
      <c r="W10" s="156">
        <f>IF($C10&gt;Input!$D$8,0,W46+W114+W184+W252)</f>
        <v>0</v>
      </c>
      <c r="X10" s="156">
        <f>IF($C10&gt;Input!$D$8,0,X46+X114+X184+X252)</f>
        <v>0</v>
      </c>
      <c r="Y10" s="156">
        <f>IF($C10&gt;Input!$D$8,0,Y46+Y114+Y184+Y252)</f>
        <v>0</v>
      </c>
      <c r="Z10" s="156">
        <f>IF($C10&gt;Input!$D$8,0,Z46+Z114+Z184+Z252)</f>
        <v>0</v>
      </c>
      <c r="AA10" s="1"/>
      <c r="AB10" s="3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</row>
    <row r="11" spans="1:73" x14ac:dyDescent="0.15">
      <c r="A11" s="1"/>
      <c r="B11" s="20"/>
      <c r="C11" s="156">
        <f t="shared" ref="C11:C40" si="0">C47</f>
        <v>1</v>
      </c>
      <c r="D11" s="2" t="s">
        <v>99</v>
      </c>
      <c r="E11" s="179"/>
      <c r="F11" s="156">
        <f t="shared" ref="F11:F40" si="1">SUM(G11:Z11)</f>
        <v>85.593818387423198</v>
      </c>
      <c r="G11" s="156">
        <f>IF($C11&gt;Input!$D$8,0,G47+G115+G185+G253)</f>
        <v>0</v>
      </c>
      <c r="H11" s="156">
        <f>IF($C11&gt;Input!$D$8,0,H47+H115+H185+H253)</f>
        <v>41.433655900984668</v>
      </c>
      <c r="I11" s="156">
        <f>IF($C11&gt;Input!$D$8,0,I47+I115+I185+I253)</f>
        <v>44.160162486438537</v>
      </c>
      <c r="J11" s="156">
        <f>IF($C11&gt;Input!$D$8,0,J47+J115+J185+J253)</f>
        <v>0</v>
      </c>
      <c r="K11" s="156">
        <f>IF($C11&gt;Input!$D$8,0,K47+K115+K185+K253)</f>
        <v>0</v>
      </c>
      <c r="L11" s="156">
        <f>IF($C11&gt;Input!$D$8,0,L47+L115+L185+L253)</f>
        <v>0</v>
      </c>
      <c r="M11" s="156">
        <f>IF($C11&gt;Input!$D$8,0,M47+M115+M185+M253)</f>
        <v>0</v>
      </c>
      <c r="N11" s="156">
        <f>IF($C11&gt;Input!$D$8,0,N47+N115+N185+N253)</f>
        <v>0</v>
      </c>
      <c r="O11" s="156">
        <f>IF($C11&gt;Input!$D$8,0,O47+O115+O185+O253)</f>
        <v>0</v>
      </c>
      <c r="P11" s="156">
        <f>IF($C11&gt;Input!$D$8,0,P47+P115+P185+P253)</f>
        <v>0</v>
      </c>
      <c r="Q11" s="156">
        <f>IF($C11&gt;Input!$D$8,0,Q47+Q115+Q185+Q253)</f>
        <v>0</v>
      </c>
      <c r="R11" s="156">
        <f>IF($C11&gt;Input!$D$8,0,R47+R115+R185+R253)</f>
        <v>0</v>
      </c>
      <c r="S11" s="156">
        <f>IF($C11&gt;Input!$D$8,0,S47+S115+S185+S253)</f>
        <v>0</v>
      </c>
      <c r="T11" s="156">
        <f>IF($C11&gt;Input!$D$8,0,T47+T115+T185+T253)</f>
        <v>0</v>
      </c>
      <c r="U11" s="156">
        <f>IF($C11&gt;Input!$D$8,0,U47+U115+U185+U253)</f>
        <v>0</v>
      </c>
      <c r="V11" s="156">
        <f>IF($C11&gt;Input!$D$8,0,V47+V115+V185+V253)</f>
        <v>0</v>
      </c>
      <c r="W11" s="156">
        <f>IF($C11&gt;Input!$D$8,0,W47+W115+W185+W253)</f>
        <v>0</v>
      </c>
      <c r="X11" s="156">
        <f>IF($C11&gt;Input!$D$8,0,X47+X115+X185+X253)</f>
        <v>0</v>
      </c>
      <c r="Y11" s="156">
        <f>IF($C11&gt;Input!$D$8,0,Y47+Y115+Y185+Y253)</f>
        <v>0</v>
      </c>
      <c r="Z11" s="156">
        <f>IF($C11&gt;Input!$D$8,0,Z47+Z115+Z185+Z253)</f>
        <v>0</v>
      </c>
      <c r="AA11" s="1"/>
      <c r="AB11" s="3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158"/>
      <c r="BS11" s="158"/>
      <c r="BT11" s="158"/>
      <c r="BU11" s="158"/>
    </row>
    <row r="12" spans="1:73" x14ac:dyDescent="0.15">
      <c r="A12" s="1"/>
      <c r="B12" s="20"/>
      <c r="C12" s="156">
        <f t="shared" si="0"/>
        <v>2</v>
      </c>
      <c r="D12" s="2" t="s">
        <v>99</v>
      </c>
      <c r="E12" s="179"/>
      <c r="F12" s="156">
        <f t="shared" si="1"/>
        <v>86.482410274922572</v>
      </c>
      <c r="G12" s="156">
        <f>IF($C12&gt;Input!$D$8,0,G48+G116+G186+G254)</f>
        <v>0</v>
      </c>
      <c r="H12" s="156">
        <f>IF($C12&gt;Input!$D$8,0,H48+H116+H186+H254)</f>
        <v>41.854604958017596</v>
      </c>
      <c r="I12" s="156">
        <f>IF($C12&gt;Input!$D$8,0,I48+I116+I186+I254)</f>
        <v>44.627805316904976</v>
      </c>
      <c r="J12" s="156">
        <f>IF($C12&gt;Input!$D$8,0,J48+J116+J186+J254)</f>
        <v>0</v>
      </c>
      <c r="K12" s="156">
        <f>IF($C12&gt;Input!$D$8,0,K48+K116+K186+K254)</f>
        <v>0</v>
      </c>
      <c r="L12" s="156">
        <f>IF($C12&gt;Input!$D$8,0,L48+L116+L186+L254)</f>
        <v>0</v>
      </c>
      <c r="M12" s="156">
        <f>IF($C12&gt;Input!$D$8,0,M48+M116+M186+M254)</f>
        <v>0</v>
      </c>
      <c r="N12" s="156">
        <f>IF($C12&gt;Input!$D$8,0,N48+N116+N186+N254)</f>
        <v>0</v>
      </c>
      <c r="O12" s="156">
        <f>IF($C12&gt;Input!$D$8,0,O48+O116+O186+O254)</f>
        <v>0</v>
      </c>
      <c r="P12" s="156">
        <f>IF($C12&gt;Input!$D$8,0,P48+P116+P186+P254)</f>
        <v>0</v>
      </c>
      <c r="Q12" s="156">
        <f>IF($C12&gt;Input!$D$8,0,Q48+Q116+Q186+Q254)</f>
        <v>0</v>
      </c>
      <c r="R12" s="156">
        <f>IF($C12&gt;Input!$D$8,0,R48+R116+R186+R254)</f>
        <v>0</v>
      </c>
      <c r="S12" s="156">
        <f>IF($C12&gt;Input!$D$8,0,S48+S116+S186+S254)</f>
        <v>0</v>
      </c>
      <c r="T12" s="156">
        <f>IF($C12&gt;Input!$D$8,0,T48+T116+T186+T254)</f>
        <v>0</v>
      </c>
      <c r="U12" s="156">
        <f>IF($C12&gt;Input!$D$8,0,U48+U116+U186+U254)</f>
        <v>0</v>
      </c>
      <c r="V12" s="156">
        <f>IF($C12&gt;Input!$D$8,0,V48+V116+V186+V254)</f>
        <v>0</v>
      </c>
      <c r="W12" s="156">
        <f>IF($C12&gt;Input!$D$8,0,W48+W116+W186+W254)</f>
        <v>0</v>
      </c>
      <c r="X12" s="156">
        <f>IF($C12&gt;Input!$D$8,0,X48+X116+X186+X254)</f>
        <v>0</v>
      </c>
      <c r="Y12" s="156">
        <f>IF($C12&gt;Input!$D$8,0,Y48+Y116+Y186+Y254)</f>
        <v>0</v>
      </c>
      <c r="Z12" s="156">
        <f>IF($C12&gt;Input!$D$8,0,Z48+Z116+Z186+Z254)</f>
        <v>0</v>
      </c>
      <c r="AA12" s="1"/>
      <c r="AB12" s="3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8"/>
      <c r="BF12" s="158"/>
      <c r="BG12" s="158"/>
      <c r="BH12" s="158"/>
      <c r="BI12" s="158"/>
      <c r="BJ12" s="158"/>
      <c r="BK12" s="158"/>
      <c r="BL12" s="158"/>
      <c r="BM12" s="158"/>
      <c r="BN12" s="158"/>
      <c r="BO12" s="158"/>
      <c r="BP12" s="158"/>
      <c r="BQ12" s="158"/>
      <c r="BR12" s="158"/>
      <c r="BS12" s="158"/>
      <c r="BT12" s="158"/>
      <c r="BU12" s="158"/>
    </row>
    <row r="13" spans="1:73" x14ac:dyDescent="0.15">
      <c r="A13" s="1"/>
      <c r="B13" s="20"/>
      <c r="C13" s="156">
        <f t="shared" si="0"/>
        <v>3</v>
      </c>
      <c r="D13" s="2" t="s">
        <v>99</v>
      </c>
      <c r="E13" s="179"/>
      <c r="F13" s="156">
        <f t="shared" si="1"/>
        <v>87.372802162421934</v>
      </c>
      <c r="G13" s="156">
        <f>IF($C13&gt;Input!$D$8,0,G49+G117+G187+G255)</f>
        <v>0</v>
      </c>
      <c r="H13" s="156">
        <f>IF($C13&gt;Input!$D$8,0,H49+H117+H187+H255)</f>
        <v>42.27633401505053</v>
      </c>
      <c r="I13" s="156">
        <f>IF($C13&gt;Input!$D$8,0,I49+I117+I187+I255)</f>
        <v>45.096468147371404</v>
      </c>
      <c r="J13" s="156">
        <f>IF($C13&gt;Input!$D$8,0,J49+J117+J187+J255)</f>
        <v>0</v>
      </c>
      <c r="K13" s="156">
        <f>IF($C13&gt;Input!$D$8,0,K49+K117+K187+K255)</f>
        <v>0</v>
      </c>
      <c r="L13" s="156">
        <f>IF($C13&gt;Input!$D$8,0,L49+L117+L187+L255)</f>
        <v>0</v>
      </c>
      <c r="M13" s="156">
        <f>IF($C13&gt;Input!$D$8,0,M49+M117+M187+M255)</f>
        <v>0</v>
      </c>
      <c r="N13" s="156">
        <f>IF($C13&gt;Input!$D$8,0,N49+N117+N187+N255)</f>
        <v>0</v>
      </c>
      <c r="O13" s="156">
        <f>IF($C13&gt;Input!$D$8,0,O49+O117+O187+O255)</f>
        <v>0</v>
      </c>
      <c r="P13" s="156">
        <f>IF($C13&gt;Input!$D$8,0,P49+P117+P187+P255)</f>
        <v>0</v>
      </c>
      <c r="Q13" s="156">
        <f>IF($C13&gt;Input!$D$8,0,Q49+Q117+Q187+Q255)</f>
        <v>0</v>
      </c>
      <c r="R13" s="156">
        <f>IF($C13&gt;Input!$D$8,0,R49+R117+R187+R255)</f>
        <v>0</v>
      </c>
      <c r="S13" s="156">
        <f>IF($C13&gt;Input!$D$8,0,S49+S117+S187+S255)</f>
        <v>0</v>
      </c>
      <c r="T13" s="156">
        <f>IF($C13&gt;Input!$D$8,0,T49+T117+T187+T255)</f>
        <v>0</v>
      </c>
      <c r="U13" s="156">
        <f>IF($C13&gt;Input!$D$8,0,U49+U117+U187+U255)</f>
        <v>0</v>
      </c>
      <c r="V13" s="156">
        <f>IF($C13&gt;Input!$D$8,0,V49+V117+V187+V255)</f>
        <v>0</v>
      </c>
      <c r="W13" s="156">
        <f>IF($C13&gt;Input!$D$8,0,W49+W117+W187+W255)</f>
        <v>0</v>
      </c>
      <c r="X13" s="156">
        <f>IF($C13&gt;Input!$D$8,0,X49+X117+X187+X255)</f>
        <v>0</v>
      </c>
      <c r="Y13" s="156">
        <f>IF($C13&gt;Input!$D$8,0,Y49+Y117+Y187+Y255)</f>
        <v>0</v>
      </c>
      <c r="Z13" s="156">
        <f>IF($C13&gt;Input!$D$8,0,Z49+Z117+Z187+Z255)</f>
        <v>0</v>
      </c>
      <c r="AA13" s="1"/>
      <c r="AB13" s="3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158"/>
      <c r="BU13" s="158"/>
    </row>
    <row r="14" spans="1:73" x14ac:dyDescent="0.15">
      <c r="A14" s="1"/>
      <c r="B14" s="20"/>
      <c r="C14" s="156">
        <f t="shared" si="0"/>
        <v>4</v>
      </c>
      <c r="D14" s="2" t="s">
        <v>99</v>
      </c>
      <c r="E14" s="179"/>
      <c r="F14" s="156">
        <f t="shared" si="1"/>
        <v>88.264994049921313</v>
      </c>
      <c r="G14" s="156">
        <f>IF($C14&gt;Input!$D$8,0,G50+G118+G188+G256)</f>
        <v>0</v>
      </c>
      <c r="H14" s="156">
        <f>IF($C14&gt;Input!$D$8,0,H50+H118+H188+H256)</f>
        <v>42.698843072083463</v>
      </c>
      <c r="I14" s="156">
        <f>IF($C14&gt;Input!$D$8,0,I50+I118+I188+I256)</f>
        <v>45.566150977837843</v>
      </c>
      <c r="J14" s="156">
        <f>IF($C14&gt;Input!$D$8,0,J50+J118+J188+J256)</f>
        <v>0</v>
      </c>
      <c r="K14" s="156">
        <f>IF($C14&gt;Input!$D$8,0,K50+K118+K188+K256)</f>
        <v>0</v>
      </c>
      <c r="L14" s="156">
        <f>IF($C14&gt;Input!$D$8,0,L50+L118+L188+L256)</f>
        <v>0</v>
      </c>
      <c r="M14" s="156">
        <f>IF($C14&gt;Input!$D$8,0,M50+M118+M188+M256)</f>
        <v>0</v>
      </c>
      <c r="N14" s="156">
        <f>IF($C14&gt;Input!$D$8,0,N50+N118+N188+N256)</f>
        <v>0</v>
      </c>
      <c r="O14" s="156">
        <f>IF($C14&gt;Input!$D$8,0,O50+O118+O188+O256)</f>
        <v>0</v>
      </c>
      <c r="P14" s="156">
        <f>IF($C14&gt;Input!$D$8,0,P50+P118+P188+P256)</f>
        <v>0</v>
      </c>
      <c r="Q14" s="156">
        <f>IF($C14&gt;Input!$D$8,0,Q50+Q118+Q188+Q256)</f>
        <v>0</v>
      </c>
      <c r="R14" s="156">
        <f>IF($C14&gt;Input!$D$8,0,R50+R118+R188+R256)</f>
        <v>0</v>
      </c>
      <c r="S14" s="156">
        <f>IF($C14&gt;Input!$D$8,0,S50+S118+S188+S256)</f>
        <v>0</v>
      </c>
      <c r="T14" s="156">
        <f>IF($C14&gt;Input!$D$8,0,T50+T118+T188+T256)</f>
        <v>0</v>
      </c>
      <c r="U14" s="156">
        <f>IF($C14&gt;Input!$D$8,0,U50+U118+U188+U256)</f>
        <v>0</v>
      </c>
      <c r="V14" s="156">
        <f>IF($C14&gt;Input!$D$8,0,V50+V118+V188+V256)</f>
        <v>0</v>
      </c>
      <c r="W14" s="156">
        <f>IF($C14&gt;Input!$D$8,0,W50+W118+W188+W256)</f>
        <v>0</v>
      </c>
      <c r="X14" s="156">
        <f>IF($C14&gt;Input!$D$8,0,X50+X118+X188+X256)</f>
        <v>0</v>
      </c>
      <c r="Y14" s="156">
        <f>IF($C14&gt;Input!$D$8,0,Y50+Y118+Y188+Y256)</f>
        <v>0</v>
      </c>
      <c r="Z14" s="156">
        <f>IF($C14&gt;Input!$D$8,0,Z50+Z118+Z188+Z256)</f>
        <v>0</v>
      </c>
      <c r="AA14" s="1"/>
      <c r="AB14" s="3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8"/>
      <c r="BK14" s="158"/>
      <c r="BL14" s="158"/>
      <c r="BM14" s="158"/>
      <c r="BN14" s="158"/>
      <c r="BO14" s="158"/>
      <c r="BP14" s="158"/>
      <c r="BQ14" s="158"/>
      <c r="BR14" s="158"/>
      <c r="BS14" s="158"/>
      <c r="BT14" s="158"/>
      <c r="BU14" s="158"/>
    </row>
    <row r="15" spans="1:73" x14ac:dyDescent="0.15">
      <c r="A15" s="1"/>
      <c r="B15" s="20"/>
      <c r="C15" s="156">
        <f t="shared" si="0"/>
        <v>5</v>
      </c>
      <c r="D15" s="2" t="s">
        <v>99</v>
      </c>
      <c r="E15" s="179"/>
      <c r="F15" s="156">
        <f t="shared" si="1"/>
        <v>89.158985937420653</v>
      </c>
      <c r="G15" s="156">
        <f>IF($C15&gt;Input!$D$8,0,G51+G119+G189+G257)</f>
        <v>0</v>
      </c>
      <c r="H15" s="156">
        <f>IF($C15&gt;Input!$D$8,0,H51+H119+H189+H257)</f>
        <v>43.122132129116387</v>
      </c>
      <c r="I15" s="156">
        <f>IF($C15&gt;Input!$D$8,0,I51+I119+I189+I257)</f>
        <v>46.036853808304272</v>
      </c>
      <c r="J15" s="156">
        <f>IF($C15&gt;Input!$D$8,0,J51+J119+J189+J257)</f>
        <v>0</v>
      </c>
      <c r="K15" s="156">
        <f>IF($C15&gt;Input!$D$8,0,K51+K119+K189+K257)</f>
        <v>0</v>
      </c>
      <c r="L15" s="156">
        <f>IF($C15&gt;Input!$D$8,0,L51+L119+L189+L257)</f>
        <v>0</v>
      </c>
      <c r="M15" s="156">
        <f>IF($C15&gt;Input!$D$8,0,M51+M119+M189+M257)</f>
        <v>0</v>
      </c>
      <c r="N15" s="156">
        <f>IF($C15&gt;Input!$D$8,0,N51+N119+N189+N257)</f>
        <v>0</v>
      </c>
      <c r="O15" s="156">
        <f>IF($C15&gt;Input!$D$8,0,O51+O119+O189+O257)</f>
        <v>0</v>
      </c>
      <c r="P15" s="156">
        <f>IF($C15&gt;Input!$D$8,0,P51+P119+P189+P257)</f>
        <v>0</v>
      </c>
      <c r="Q15" s="156">
        <f>IF($C15&gt;Input!$D$8,0,Q51+Q119+Q189+Q257)</f>
        <v>0</v>
      </c>
      <c r="R15" s="156">
        <f>IF($C15&gt;Input!$D$8,0,R51+R119+R189+R257)</f>
        <v>0</v>
      </c>
      <c r="S15" s="156">
        <f>IF($C15&gt;Input!$D$8,0,S51+S119+S189+S257)</f>
        <v>0</v>
      </c>
      <c r="T15" s="156">
        <f>IF($C15&gt;Input!$D$8,0,T51+T119+T189+T257)</f>
        <v>0</v>
      </c>
      <c r="U15" s="156">
        <f>IF($C15&gt;Input!$D$8,0,U51+U119+U189+U257)</f>
        <v>0</v>
      </c>
      <c r="V15" s="156">
        <f>IF($C15&gt;Input!$D$8,0,V51+V119+V189+V257)</f>
        <v>0</v>
      </c>
      <c r="W15" s="156">
        <f>IF($C15&gt;Input!$D$8,0,W51+W119+W189+W257)</f>
        <v>0</v>
      </c>
      <c r="X15" s="156">
        <f>IF($C15&gt;Input!$D$8,0,X51+X119+X189+X257)</f>
        <v>0</v>
      </c>
      <c r="Y15" s="156">
        <f>IF($C15&gt;Input!$D$8,0,Y51+Y119+Y189+Y257)</f>
        <v>0</v>
      </c>
      <c r="Z15" s="156">
        <f>IF($C15&gt;Input!$D$8,0,Z51+Z119+Z189+Z257)</f>
        <v>0</v>
      </c>
      <c r="AA15" s="1"/>
      <c r="AB15" s="3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  <c r="BE15" s="158"/>
      <c r="BF15" s="158"/>
      <c r="BG15" s="158"/>
      <c r="BH15" s="158"/>
      <c r="BI15" s="158"/>
      <c r="BJ15" s="158"/>
      <c r="BK15" s="158"/>
      <c r="BL15" s="158"/>
      <c r="BM15" s="158"/>
      <c r="BN15" s="158"/>
      <c r="BO15" s="158"/>
      <c r="BP15" s="158"/>
      <c r="BQ15" s="158"/>
      <c r="BR15" s="158"/>
      <c r="BS15" s="158"/>
      <c r="BT15" s="158"/>
      <c r="BU15" s="158"/>
    </row>
    <row r="16" spans="1:73" x14ac:dyDescent="0.15">
      <c r="A16" s="1"/>
      <c r="B16" s="20"/>
      <c r="C16" s="156">
        <f t="shared" si="0"/>
        <v>6</v>
      </c>
      <c r="D16" s="2" t="s">
        <v>99</v>
      </c>
      <c r="E16" s="179"/>
      <c r="F16" s="156">
        <f t="shared" si="1"/>
        <v>90.054777824920023</v>
      </c>
      <c r="G16" s="156">
        <f>IF($C16&gt;Input!$D$8,0,G52+G120+G190+G258)</f>
        <v>0</v>
      </c>
      <c r="H16" s="156">
        <f>IF($C16&gt;Input!$D$8,0,H52+H120+H190+H258)</f>
        <v>43.546201186149318</v>
      </c>
      <c r="I16" s="156">
        <f>IF($C16&gt;Input!$D$8,0,I52+I120+I190+I258)</f>
        <v>46.508576638770705</v>
      </c>
      <c r="J16" s="156">
        <f>IF($C16&gt;Input!$D$8,0,J52+J120+J190+J258)</f>
        <v>0</v>
      </c>
      <c r="K16" s="156">
        <f>IF($C16&gt;Input!$D$8,0,K52+K120+K190+K258)</f>
        <v>0</v>
      </c>
      <c r="L16" s="156">
        <f>IF($C16&gt;Input!$D$8,0,L52+L120+L190+L258)</f>
        <v>0</v>
      </c>
      <c r="M16" s="156">
        <f>IF($C16&gt;Input!$D$8,0,M52+M120+M190+M258)</f>
        <v>0</v>
      </c>
      <c r="N16" s="156">
        <f>IF($C16&gt;Input!$D$8,0,N52+N120+N190+N258)</f>
        <v>0</v>
      </c>
      <c r="O16" s="156">
        <f>IF($C16&gt;Input!$D$8,0,O52+O120+O190+O258)</f>
        <v>0</v>
      </c>
      <c r="P16" s="156">
        <f>IF($C16&gt;Input!$D$8,0,P52+P120+P190+P258)</f>
        <v>0</v>
      </c>
      <c r="Q16" s="156">
        <f>IF($C16&gt;Input!$D$8,0,Q52+Q120+Q190+Q258)</f>
        <v>0</v>
      </c>
      <c r="R16" s="156">
        <f>IF($C16&gt;Input!$D$8,0,R52+R120+R190+R258)</f>
        <v>0</v>
      </c>
      <c r="S16" s="156">
        <f>IF($C16&gt;Input!$D$8,0,S52+S120+S190+S258)</f>
        <v>0</v>
      </c>
      <c r="T16" s="156">
        <f>IF($C16&gt;Input!$D$8,0,T52+T120+T190+T258)</f>
        <v>0</v>
      </c>
      <c r="U16" s="156">
        <f>IF($C16&gt;Input!$D$8,0,U52+U120+U190+U258)</f>
        <v>0</v>
      </c>
      <c r="V16" s="156">
        <f>IF($C16&gt;Input!$D$8,0,V52+V120+V190+V258)</f>
        <v>0</v>
      </c>
      <c r="W16" s="156">
        <f>IF($C16&gt;Input!$D$8,0,W52+W120+W190+W258)</f>
        <v>0</v>
      </c>
      <c r="X16" s="156">
        <f>IF($C16&gt;Input!$D$8,0,X52+X120+X190+X258)</f>
        <v>0</v>
      </c>
      <c r="Y16" s="156">
        <f>IF($C16&gt;Input!$D$8,0,Y52+Y120+Y190+Y258)</f>
        <v>0</v>
      </c>
      <c r="Z16" s="156">
        <f>IF($C16&gt;Input!$D$8,0,Z52+Z120+Z190+Z258)</f>
        <v>0</v>
      </c>
      <c r="AA16" s="1"/>
      <c r="AB16" s="3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  <c r="AT16" s="158"/>
      <c r="AU16" s="158"/>
      <c r="AV16" s="158"/>
      <c r="AW16" s="158"/>
      <c r="AX16" s="158"/>
      <c r="AY16" s="158"/>
      <c r="AZ16" s="158"/>
      <c r="BA16" s="158"/>
      <c r="BB16" s="158"/>
      <c r="BC16" s="158"/>
      <c r="BD16" s="158"/>
      <c r="BE16" s="158"/>
      <c r="BF16" s="158"/>
      <c r="BG16" s="158"/>
      <c r="BH16" s="158"/>
      <c r="BI16" s="158"/>
      <c r="BJ16" s="158"/>
      <c r="BK16" s="158"/>
      <c r="BL16" s="158"/>
      <c r="BM16" s="158"/>
      <c r="BN16" s="158"/>
      <c r="BO16" s="158"/>
      <c r="BP16" s="158"/>
      <c r="BQ16" s="158"/>
      <c r="BR16" s="158"/>
      <c r="BS16" s="158"/>
      <c r="BT16" s="158"/>
      <c r="BU16" s="158"/>
    </row>
    <row r="17" spans="1:73" x14ac:dyDescent="0.15">
      <c r="A17" s="1"/>
      <c r="B17" s="20"/>
      <c r="C17" s="156">
        <f t="shared" si="0"/>
        <v>7</v>
      </c>
      <c r="D17" s="2" t="s">
        <v>99</v>
      </c>
      <c r="E17" s="179"/>
      <c r="F17" s="156">
        <f t="shared" si="1"/>
        <v>90.952369712419397</v>
      </c>
      <c r="G17" s="156">
        <f>IF($C17&gt;Input!$D$8,0,G53+G121+G191+G259)</f>
        <v>0</v>
      </c>
      <c r="H17" s="156">
        <f>IF($C17&gt;Input!$D$8,0,H53+H121+H191+H259)</f>
        <v>43.971050243182248</v>
      </c>
      <c r="I17" s="156">
        <f>IF($C17&gt;Input!$D$8,0,I53+I121+I191+I259)</f>
        <v>46.981319469237143</v>
      </c>
      <c r="J17" s="156">
        <f>IF($C17&gt;Input!$D$8,0,J53+J121+J191+J259)</f>
        <v>0</v>
      </c>
      <c r="K17" s="156">
        <f>IF($C17&gt;Input!$D$8,0,K53+K121+K191+K259)</f>
        <v>0</v>
      </c>
      <c r="L17" s="156">
        <f>IF($C17&gt;Input!$D$8,0,L53+L121+L191+L259)</f>
        <v>0</v>
      </c>
      <c r="M17" s="156">
        <f>IF($C17&gt;Input!$D$8,0,M53+M121+M191+M259)</f>
        <v>0</v>
      </c>
      <c r="N17" s="156">
        <f>IF($C17&gt;Input!$D$8,0,N53+N121+N191+N259)</f>
        <v>0</v>
      </c>
      <c r="O17" s="156">
        <f>IF($C17&gt;Input!$D$8,0,O53+O121+O191+O259)</f>
        <v>0</v>
      </c>
      <c r="P17" s="156">
        <f>IF($C17&gt;Input!$D$8,0,P53+P121+P191+P259)</f>
        <v>0</v>
      </c>
      <c r="Q17" s="156">
        <f>IF($C17&gt;Input!$D$8,0,Q53+Q121+Q191+Q259)</f>
        <v>0</v>
      </c>
      <c r="R17" s="156">
        <f>IF($C17&gt;Input!$D$8,0,R53+R121+R191+R259)</f>
        <v>0</v>
      </c>
      <c r="S17" s="156">
        <f>IF($C17&gt;Input!$D$8,0,S53+S121+S191+S259)</f>
        <v>0</v>
      </c>
      <c r="T17" s="156">
        <f>IF($C17&gt;Input!$D$8,0,T53+T121+T191+T259)</f>
        <v>0</v>
      </c>
      <c r="U17" s="156">
        <f>IF($C17&gt;Input!$D$8,0,U53+U121+U191+U259)</f>
        <v>0</v>
      </c>
      <c r="V17" s="156">
        <f>IF($C17&gt;Input!$D$8,0,V53+V121+V191+V259)</f>
        <v>0</v>
      </c>
      <c r="W17" s="156">
        <f>IF($C17&gt;Input!$D$8,0,W53+W121+W191+W259)</f>
        <v>0</v>
      </c>
      <c r="X17" s="156">
        <f>IF($C17&gt;Input!$D$8,0,X53+X121+X191+X259)</f>
        <v>0</v>
      </c>
      <c r="Y17" s="156">
        <f>IF($C17&gt;Input!$D$8,0,Y53+Y121+Y191+Y259)</f>
        <v>0</v>
      </c>
      <c r="Z17" s="156">
        <f>IF($C17&gt;Input!$D$8,0,Z53+Z121+Z191+Z259)</f>
        <v>0</v>
      </c>
      <c r="AA17" s="1"/>
      <c r="AB17" s="3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58"/>
      <c r="AT17" s="158"/>
      <c r="AU17" s="158"/>
      <c r="AV17" s="158"/>
      <c r="AW17" s="158"/>
      <c r="AX17" s="158"/>
      <c r="AY17" s="158"/>
      <c r="AZ17" s="158"/>
      <c r="BA17" s="158"/>
      <c r="BB17" s="158"/>
      <c r="BC17" s="158"/>
      <c r="BD17" s="158"/>
      <c r="BE17" s="158"/>
      <c r="BF17" s="158"/>
      <c r="BG17" s="158"/>
      <c r="BH17" s="158"/>
      <c r="BI17" s="158"/>
      <c r="BJ17" s="158"/>
      <c r="BK17" s="158"/>
      <c r="BL17" s="158"/>
      <c r="BM17" s="158"/>
      <c r="BN17" s="158"/>
      <c r="BO17" s="158"/>
      <c r="BP17" s="158"/>
      <c r="BQ17" s="158"/>
      <c r="BR17" s="158"/>
      <c r="BS17" s="158"/>
      <c r="BT17" s="158"/>
      <c r="BU17" s="158"/>
    </row>
    <row r="18" spans="1:73" x14ac:dyDescent="0.15">
      <c r="A18" s="1"/>
      <c r="B18" s="20"/>
      <c r="C18" s="156">
        <f t="shared" si="0"/>
        <v>8</v>
      </c>
      <c r="D18" s="2" t="s">
        <v>99</v>
      </c>
      <c r="E18" s="179"/>
      <c r="F18" s="156">
        <f t="shared" si="1"/>
        <v>91.851761599918746</v>
      </c>
      <c r="G18" s="156">
        <f>IF($C18&gt;Input!$D$8,0,G54+G122+G192+G260)</f>
        <v>0</v>
      </c>
      <c r="H18" s="156">
        <f>IF($C18&gt;Input!$D$8,0,H54+H122+H192+H260)</f>
        <v>44.396679300215183</v>
      </c>
      <c r="I18" s="156">
        <f>IF($C18&gt;Input!$D$8,0,I54+I122+I192+I260)</f>
        <v>47.45508229970357</v>
      </c>
      <c r="J18" s="156">
        <f>IF($C18&gt;Input!$D$8,0,J54+J122+J192+J260)</f>
        <v>0</v>
      </c>
      <c r="K18" s="156">
        <f>IF($C18&gt;Input!$D$8,0,K54+K122+K192+K260)</f>
        <v>0</v>
      </c>
      <c r="L18" s="156">
        <f>IF($C18&gt;Input!$D$8,0,L54+L122+L192+L260)</f>
        <v>0</v>
      </c>
      <c r="M18" s="156">
        <f>IF($C18&gt;Input!$D$8,0,M54+M122+M192+M260)</f>
        <v>0</v>
      </c>
      <c r="N18" s="156">
        <f>IF($C18&gt;Input!$D$8,0,N54+N122+N192+N260)</f>
        <v>0</v>
      </c>
      <c r="O18" s="156">
        <f>IF($C18&gt;Input!$D$8,0,O54+O122+O192+O260)</f>
        <v>0</v>
      </c>
      <c r="P18" s="156">
        <f>IF($C18&gt;Input!$D$8,0,P54+P122+P192+P260)</f>
        <v>0</v>
      </c>
      <c r="Q18" s="156">
        <f>IF($C18&gt;Input!$D$8,0,Q54+Q122+Q192+Q260)</f>
        <v>0</v>
      </c>
      <c r="R18" s="156">
        <f>IF($C18&gt;Input!$D$8,0,R54+R122+R192+R260)</f>
        <v>0</v>
      </c>
      <c r="S18" s="156">
        <f>IF($C18&gt;Input!$D$8,0,S54+S122+S192+S260)</f>
        <v>0</v>
      </c>
      <c r="T18" s="156">
        <f>IF($C18&gt;Input!$D$8,0,T54+T122+T192+T260)</f>
        <v>0</v>
      </c>
      <c r="U18" s="156">
        <f>IF($C18&gt;Input!$D$8,0,U54+U122+U192+U260)</f>
        <v>0</v>
      </c>
      <c r="V18" s="156">
        <f>IF($C18&gt;Input!$D$8,0,V54+V122+V192+V260)</f>
        <v>0</v>
      </c>
      <c r="W18" s="156">
        <f>IF($C18&gt;Input!$D$8,0,W54+W122+W192+W260)</f>
        <v>0</v>
      </c>
      <c r="X18" s="156">
        <f>IF($C18&gt;Input!$D$8,0,X54+X122+X192+X260)</f>
        <v>0</v>
      </c>
      <c r="Y18" s="156">
        <f>IF($C18&gt;Input!$D$8,0,Y54+Y122+Y192+Y260)</f>
        <v>0</v>
      </c>
      <c r="Z18" s="156">
        <f>IF($C18&gt;Input!$D$8,0,Z54+Z122+Z192+Z260)</f>
        <v>0</v>
      </c>
      <c r="AA18" s="1"/>
      <c r="AB18" s="3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  <c r="BE18" s="158"/>
      <c r="BF18" s="158"/>
      <c r="BG18" s="158"/>
      <c r="BH18" s="158"/>
      <c r="BI18" s="158"/>
      <c r="BJ18" s="158"/>
      <c r="BK18" s="158"/>
      <c r="BL18" s="158"/>
      <c r="BM18" s="158"/>
      <c r="BN18" s="158"/>
      <c r="BO18" s="158"/>
      <c r="BP18" s="158"/>
      <c r="BQ18" s="158"/>
      <c r="BR18" s="158"/>
      <c r="BS18" s="158"/>
      <c r="BT18" s="158"/>
      <c r="BU18" s="158"/>
    </row>
    <row r="19" spans="1:73" x14ac:dyDescent="0.15">
      <c r="A19" s="1"/>
      <c r="B19" s="20"/>
      <c r="C19" s="156">
        <f t="shared" si="0"/>
        <v>9</v>
      </c>
      <c r="D19" s="2" t="s">
        <v>99</v>
      </c>
      <c r="E19" s="179"/>
      <c r="F19" s="156">
        <f t="shared" si="1"/>
        <v>92.752953487418125</v>
      </c>
      <c r="G19" s="156">
        <f>IF($C19&gt;Input!$D$8,0,G55+G123+G193+G261)</f>
        <v>0</v>
      </c>
      <c r="H19" s="156">
        <f>IF($C19&gt;Input!$D$8,0,H55+H123+H193+H261)</f>
        <v>44.82308835724811</v>
      </c>
      <c r="I19" s="156">
        <f>IF($C19&gt;Input!$D$8,0,I55+I123+I193+I261)</f>
        <v>47.929865130170015</v>
      </c>
      <c r="J19" s="156">
        <f>IF($C19&gt;Input!$D$8,0,J55+J123+J193+J261)</f>
        <v>0</v>
      </c>
      <c r="K19" s="156">
        <f>IF($C19&gt;Input!$D$8,0,K55+K123+K193+K261)</f>
        <v>0</v>
      </c>
      <c r="L19" s="156">
        <f>IF($C19&gt;Input!$D$8,0,L55+L123+L193+L261)</f>
        <v>0</v>
      </c>
      <c r="M19" s="156">
        <f>IF($C19&gt;Input!$D$8,0,M55+M123+M193+M261)</f>
        <v>0</v>
      </c>
      <c r="N19" s="156">
        <f>IF($C19&gt;Input!$D$8,0,N55+N123+N193+N261)</f>
        <v>0</v>
      </c>
      <c r="O19" s="156">
        <f>IF($C19&gt;Input!$D$8,0,O55+O123+O193+O261)</f>
        <v>0</v>
      </c>
      <c r="P19" s="156">
        <f>IF($C19&gt;Input!$D$8,0,P55+P123+P193+P261)</f>
        <v>0</v>
      </c>
      <c r="Q19" s="156">
        <f>IF($C19&gt;Input!$D$8,0,Q55+Q123+Q193+Q261)</f>
        <v>0</v>
      </c>
      <c r="R19" s="156">
        <f>IF($C19&gt;Input!$D$8,0,R55+R123+R193+R261)</f>
        <v>0</v>
      </c>
      <c r="S19" s="156">
        <f>IF($C19&gt;Input!$D$8,0,S55+S123+S193+S261)</f>
        <v>0</v>
      </c>
      <c r="T19" s="156">
        <f>IF($C19&gt;Input!$D$8,0,T55+T123+T193+T261)</f>
        <v>0</v>
      </c>
      <c r="U19" s="156">
        <f>IF($C19&gt;Input!$D$8,0,U55+U123+U193+U261)</f>
        <v>0</v>
      </c>
      <c r="V19" s="156">
        <f>IF($C19&gt;Input!$D$8,0,V55+V123+V193+V261)</f>
        <v>0</v>
      </c>
      <c r="W19" s="156">
        <f>IF($C19&gt;Input!$D$8,0,W55+W123+W193+W261)</f>
        <v>0</v>
      </c>
      <c r="X19" s="156">
        <f>IF($C19&gt;Input!$D$8,0,X55+X123+X193+X261)</f>
        <v>0</v>
      </c>
      <c r="Y19" s="156">
        <f>IF($C19&gt;Input!$D$8,0,Y55+Y123+Y193+Y261)</f>
        <v>0</v>
      </c>
      <c r="Z19" s="156">
        <f>IF($C19&gt;Input!$D$8,0,Z55+Z123+Z193+Z261)</f>
        <v>0</v>
      </c>
      <c r="AA19" s="1"/>
      <c r="AB19" s="3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8"/>
      <c r="BA19" s="158"/>
      <c r="BB19" s="158"/>
      <c r="BC19" s="158"/>
      <c r="BD19" s="158"/>
      <c r="BE19" s="158"/>
      <c r="BF19" s="158"/>
      <c r="BG19" s="158"/>
      <c r="BH19" s="158"/>
      <c r="BI19" s="158"/>
      <c r="BJ19" s="158"/>
      <c r="BK19" s="158"/>
      <c r="BL19" s="158"/>
      <c r="BM19" s="158"/>
      <c r="BN19" s="158"/>
      <c r="BO19" s="158"/>
      <c r="BP19" s="158"/>
      <c r="BQ19" s="158"/>
      <c r="BR19" s="158"/>
      <c r="BS19" s="158"/>
      <c r="BT19" s="158"/>
      <c r="BU19" s="158"/>
    </row>
    <row r="20" spans="1:73" x14ac:dyDescent="0.15">
      <c r="A20" s="1"/>
      <c r="B20" s="20" t="s">
        <v>186</v>
      </c>
      <c r="C20" s="156">
        <f t="shared" si="0"/>
        <v>10</v>
      </c>
      <c r="D20" s="2" t="s">
        <v>99</v>
      </c>
      <c r="E20" s="179"/>
      <c r="F20" s="156">
        <f t="shared" si="1"/>
        <v>93.655945374917493</v>
      </c>
      <c r="G20" s="156">
        <f>IF($C20&gt;Input!$D$8,0,G56+G124+G194+G262)</f>
        <v>0</v>
      </c>
      <c r="H20" s="156">
        <f>IF($C20&gt;Input!$D$8,0,H56+H124+H194+H262)</f>
        <v>45.250277414281051</v>
      </c>
      <c r="I20" s="156">
        <f>IF($C20&gt;Input!$D$8,0,I56+I124+I194+I262)</f>
        <v>48.405667960636443</v>
      </c>
      <c r="J20" s="156">
        <f>IF($C20&gt;Input!$D$8,0,J56+J124+J194+J262)</f>
        <v>0</v>
      </c>
      <c r="K20" s="156">
        <f>IF($C20&gt;Input!$D$8,0,K56+K124+K194+K262)</f>
        <v>0</v>
      </c>
      <c r="L20" s="156">
        <f>IF($C20&gt;Input!$D$8,0,L56+L124+L194+L262)</f>
        <v>0</v>
      </c>
      <c r="M20" s="156">
        <f>IF($C20&gt;Input!$D$8,0,M56+M124+M194+M262)</f>
        <v>0</v>
      </c>
      <c r="N20" s="156">
        <f>IF($C20&gt;Input!$D$8,0,N56+N124+N194+N262)</f>
        <v>0</v>
      </c>
      <c r="O20" s="156">
        <f>IF($C20&gt;Input!$D$8,0,O56+O124+O194+O262)</f>
        <v>0</v>
      </c>
      <c r="P20" s="156">
        <f>IF($C20&gt;Input!$D$8,0,P56+P124+P194+P262)</f>
        <v>0</v>
      </c>
      <c r="Q20" s="156">
        <f>IF($C20&gt;Input!$D$8,0,Q56+Q124+Q194+Q262)</f>
        <v>0</v>
      </c>
      <c r="R20" s="156">
        <f>IF($C20&gt;Input!$D$8,0,R56+R124+R194+R262)</f>
        <v>0</v>
      </c>
      <c r="S20" s="156">
        <f>IF($C20&gt;Input!$D$8,0,S56+S124+S194+S262)</f>
        <v>0</v>
      </c>
      <c r="T20" s="156">
        <f>IF($C20&gt;Input!$D$8,0,T56+T124+T194+T262)</f>
        <v>0</v>
      </c>
      <c r="U20" s="156">
        <f>IF($C20&gt;Input!$D$8,0,U56+U124+U194+U262)</f>
        <v>0</v>
      </c>
      <c r="V20" s="156">
        <f>IF($C20&gt;Input!$D$8,0,V56+V124+V194+V262)</f>
        <v>0</v>
      </c>
      <c r="W20" s="156">
        <f>IF($C20&gt;Input!$D$8,0,W56+W124+W194+W262)</f>
        <v>0</v>
      </c>
      <c r="X20" s="156">
        <f>IF($C20&gt;Input!$D$8,0,X56+X124+X194+X262)</f>
        <v>0</v>
      </c>
      <c r="Y20" s="156">
        <f>IF($C20&gt;Input!$D$8,0,Y56+Y124+Y194+Y262)</f>
        <v>0</v>
      </c>
      <c r="Z20" s="156">
        <f>IF($C20&gt;Input!$D$8,0,Z56+Z124+Z194+Z262)</f>
        <v>0</v>
      </c>
      <c r="AA20" s="1"/>
      <c r="AB20" s="3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</row>
    <row r="21" spans="1:73" x14ac:dyDescent="0.15">
      <c r="A21" s="1"/>
      <c r="B21" s="20"/>
      <c r="C21" s="156">
        <f t="shared" si="0"/>
        <v>11</v>
      </c>
      <c r="D21" s="2" t="s">
        <v>99</v>
      </c>
      <c r="E21" s="179"/>
      <c r="F21" s="156">
        <f t="shared" si="1"/>
        <v>93.712420374917485</v>
      </c>
      <c r="G21" s="156">
        <f>IF($C21&gt;Input!$D$8,0,G57+G125+G195+G263)</f>
        <v>0</v>
      </c>
      <c r="H21" s="156">
        <f>IF($C21&gt;Input!$D$8,0,H57+H125+H195+H263)</f>
        <v>45.274749914281045</v>
      </c>
      <c r="I21" s="156">
        <f>IF($C21&gt;Input!$D$8,0,I57+I125+I195+I263)</f>
        <v>48.437670460636447</v>
      </c>
      <c r="J21" s="156">
        <f>IF($C21&gt;Input!$D$8,0,J57+J125+J195+J263)</f>
        <v>0</v>
      </c>
      <c r="K21" s="156">
        <f>IF($C21&gt;Input!$D$8,0,K57+K125+K195+K263)</f>
        <v>0</v>
      </c>
      <c r="L21" s="156">
        <f>IF($C21&gt;Input!$D$8,0,L57+L125+L195+L263)</f>
        <v>0</v>
      </c>
      <c r="M21" s="156">
        <f>IF($C21&gt;Input!$D$8,0,M57+M125+M195+M263)</f>
        <v>0</v>
      </c>
      <c r="N21" s="156">
        <f>IF($C21&gt;Input!$D$8,0,N57+N125+N195+N263)</f>
        <v>0</v>
      </c>
      <c r="O21" s="156">
        <f>IF($C21&gt;Input!$D$8,0,O57+O125+O195+O263)</f>
        <v>0</v>
      </c>
      <c r="P21" s="156">
        <f>IF($C21&gt;Input!$D$8,0,P57+P125+P195+P263)</f>
        <v>0</v>
      </c>
      <c r="Q21" s="156">
        <f>IF($C21&gt;Input!$D$8,0,Q57+Q125+Q195+Q263)</f>
        <v>0</v>
      </c>
      <c r="R21" s="156">
        <f>IF($C21&gt;Input!$D$8,0,R57+R125+R195+R263)</f>
        <v>0</v>
      </c>
      <c r="S21" s="156">
        <f>IF($C21&gt;Input!$D$8,0,S57+S125+S195+S263)</f>
        <v>0</v>
      </c>
      <c r="T21" s="156">
        <f>IF($C21&gt;Input!$D$8,0,T57+T125+T195+T263)</f>
        <v>0</v>
      </c>
      <c r="U21" s="156">
        <f>IF($C21&gt;Input!$D$8,0,U57+U125+U195+U263)</f>
        <v>0</v>
      </c>
      <c r="V21" s="156">
        <f>IF($C21&gt;Input!$D$8,0,V57+V125+V195+V263)</f>
        <v>0</v>
      </c>
      <c r="W21" s="156">
        <f>IF($C21&gt;Input!$D$8,0,W57+W125+W195+W263)</f>
        <v>0</v>
      </c>
      <c r="X21" s="156">
        <f>IF($C21&gt;Input!$D$8,0,X57+X125+X195+X263)</f>
        <v>0</v>
      </c>
      <c r="Y21" s="156">
        <f>IF($C21&gt;Input!$D$8,0,Y57+Y125+Y195+Y263)</f>
        <v>0</v>
      </c>
      <c r="Z21" s="156">
        <f>IF($C21&gt;Input!$D$8,0,Z57+Z125+Z195+Z263)</f>
        <v>0</v>
      </c>
      <c r="AA21" s="1"/>
      <c r="AB21" s="3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  <c r="BF21" s="158"/>
      <c r="BG21" s="158"/>
      <c r="BH21" s="158"/>
      <c r="BI21" s="158"/>
      <c r="BJ21" s="158"/>
      <c r="BK21" s="158"/>
      <c r="BL21" s="158"/>
      <c r="BM21" s="158"/>
      <c r="BN21" s="158"/>
      <c r="BO21" s="158"/>
      <c r="BP21" s="158"/>
      <c r="BQ21" s="158"/>
      <c r="BR21" s="158"/>
      <c r="BS21" s="158"/>
      <c r="BT21" s="158"/>
      <c r="BU21" s="158"/>
    </row>
    <row r="22" spans="1:73" x14ac:dyDescent="0.15">
      <c r="A22" s="1"/>
      <c r="B22" s="20"/>
      <c r="C22" s="156">
        <f t="shared" si="0"/>
        <v>12</v>
      </c>
      <c r="D22" s="2" t="s">
        <v>99</v>
      </c>
      <c r="E22" s="179"/>
      <c r="F22" s="156">
        <f t="shared" si="1"/>
        <v>93.769345374917492</v>
      </c>
      <c r="G22" s="156">
        <f>IF($C22&gt;Input!$D$8,0,G58+G126+G196+G264)</f>
        <v>0</v>
      </c>
      <c r="H22" s="156">
        <f>IF($C22&gt;Input!$D$8,0,H58+H126+H196+H264)</f>
        <v>45.299417414281045</v>
      </c>
      <c r="I22" s="156">
        <f>IF($C22&gt;Input!$D$8,0,I58+I126+I196+I264)</f>
        <v>48.469927960636447</v>
      </c>
      <c r="J22" s="156">
        <f>IF($C22&gt;Input!$D$8,0,J58+J126+J196+J264)</f>
        <v>0</v>
      </c>
      <c r="K22" s="156">
        <f>IF($C22&gt;Input!$D$8,0,K58+K126+K196+K264)</f>
        <v>0</v>
      </c>
      <c r="L22" s="156">
        <f>IF($C22&gt;Input!$D$8,0,L58+L126+L196+L264)</f>
        <v>0</v>
      </c>
      <c r="M22" s="156">
        <f>IF($C22&gt;Input!$D$8,0,M58+M126+M196+M264)</f>
        <v>0</v>
      </c>
      <c r="N22" s="156">
        <f>IF($C22&gt;Input!$D$8,0,N58+N126+N196+N264)</f>
        <v>0</v>
      </c>
      <c r="O22" s="156">
        <f>IF($C22&gt;Input!$D$8,0,O58+O126+O196+O264)</f>
        <v>0</v>
      </c>
      <c r="P22" s="156">
        <f>IF($C22&gt;Input!$D$8,0,P58+P126+P196+P264)</f>
        <v>0</v>
      </c>
      <c r="Q22" s="156">
        <f>IF($C22&gt;Input!$D$8,0,Q58+Q126+Q196+Q264)</f>
        <v>0</v>
      </c>
      <c r="R22" s="156">
        <f>IF($C22&gt;Input!$D$8,0,R58+R126+R196+R264)</f>
        <v>0</v>
      </c>
      <c r="S22" s="156">
        <f>IF($C22&gt;Input!$D$8,0,S58+S126+S196+S264)</f>
        <v>0</v>
      </c>
      <c r="T22" s="156">
        <f>IF($C22&gt;Input!$D$8,0,T58+T126+T196+T264)</f>
        <v>0</v>
      </c>
      <c r="U22" s="156">
        <f>IF($C22&gt;Input!$D$8,0,U58+U126+U196+U264)</f>
        <v>0</v>
      </c>
      <c r="V22" s="156">
        <f>IF($C22&gt;Input!$D$8,0,V58+V126+V196+V264)</f>
        <v>0</v>
      </c>
      <c r="W22" s="156">
        <f>IF($C22&gt;Input!$D$8,0,W58+W126+W196+W264)</f>
        <v>0</v>
      </c>
      <c r="X22" s="156">
        <f>IF($C22&gt;Input!$D$8,0,X58+X126+X196+X264)</f>
        <v>0</v>
      </c>
      <c r="Y22" s="156">
        <f>IF($C22&gt;Input!$D$8,0,Y58+Y126+Y196+Y264)</f>
        <v>0</v>
      </c>
      <c r="Z22" s="156">
        <f>IF($C22&gt;Input!$D$8,0,Z58+Z126+Z196+Z264)</f>
        <v>0</v>
      </c>
      <c r="AA22" s="1"/>
      <c r="AB22" s="3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8"/>
      <c r="BM22" s="158"/>
      <c r="BN22" s="158"/>
      <c r="BO22" s="158"/>
      <c r="BP22" s="158"/>
      <c r="BQ22" s="158"/>
      <c r="BR22" s="158"/>
      <c r="BS22" s="158"/>
      <c r="BT22" s="158"/>
      <c r="BU22" s="158"/>
    </row>
    <row r="23" spans="1:73" x14ac:dyDescent="0.15">
      <c r="A23" s="1"/>
      <c r="B23" s="20"/>
      <c r="C23" s="156">
        <f t="shared" si="0"/>
        <v>13</v>
      </c>
      <c r="D23" s="2" t="s">
        <v>99</v>
      </c>
      <c r="E23" s="179"/>
      <c r="F23" s="156">
        <f t="shared" si="1"/>
        <v>93.8267203749175</v>
      </c>
      <c r="G23" s="156">
        <f>IF($C23&gt;Input!$D$8,0,G59+G127+G197+G265)</f>
        <v>0</v>
      </c>
      <c r="H23" s="156">
        <f>IF($C23&gt;Input!$D$8,0,H59+H127+H197+H265)</f>
        <v>45.32427991428105</v>
      </c>
      <c r="I23" s="156">
        <f>IF($C23&gt;Input!$D$8,0,I59+I127+I197+I265)</f>
        <v>48.502440460636443</v>
      </c>
      <c r="J23" s="156">
        <f>IF($C23&gt;Input!$D$8,0,J59+J127+J197+J265)</f>
        <v>0</v>
      </c>
      <c r="K23" s="156">
        <f>IF($C23&gt;Input!$D$8,0,K59+K127+K197+K265)</f>
        <v>0</v>
      </c>
      <c r="L23" s="156">
        <f>IF($C23&gt;Input!$D$8,0,L59+L127+L197+L265)</f>
        <v>0</v>
      </c>
      <c r="M23" s="156">
        <f>IF($C23&gt;Input!$D$8,0,M59+M127+M197+M265)</f>
        <v>0</v>
      </c>
      <c r="N23" s="156">
        <f>IF($C23&gt;Input!$D$8,0,N59+N127+N197+N265)</f>
        <v>0</v>
      </c>
      <c r="O23" s="156">
        <f>IF($C23&gt;Input!$D$8,0,O59+O127+O197+O265)</f>
        <v>0</v>
      </c>
      <c r="P23" s="156">
        <f>IF($C23&gt;Input!$D$8,0,P59+P127+P197+P265)</f>
        <v>0</v>
      </c>
      <c r="Q23" s="156">
        <f>IF($C23&gt;Input!$D$8,0,Q59+Q127+Q197+Q265)</f>
        <v>0</v>
      </c>
      <c r="R23" s="156">
        <f>IF($C23&gt;Input!$D$8,0,R59+R127+R197+R265)</f>
        <v>0</v>
      </c>
      <c r="S23" s="156">
        <f>IF($C23&gt;Input!$D$8,0,S59+S127+S197+S265)</f>
        <v>0</v>
      </c>
      <c r="T23" s="156">
        <f>IF($C23&gt;Input!$D$8,0,T59+T127+T197+T265)</f>
        <v>0</v>
      </c>
      <c r="U23" s="156">
        <f>IF($C23&gt;Input!$D$8,0,U59+U127+U197+U265)</f>
        <v>0</v>
      </c>
      <c r="V23" s="156">
        <f>IF($C23&gt;Input!$D$8,0,V59+V127+V197+V265)</f>
        <v>0</v>
      </c>
      <c r="W23" s="156">
        <f>IF($C23&gt;Input!$D$8,0,W59+W127+W197+W265)</f>
        <v>0</v>
      </c>
      <c r="X23" s="156">
        <f>IF($C23&gt;Input!$D$8,0,X59+X127+X197+X265)</f>
        <v>0</v>
      </c>
      <c r="Y23" s="156">
        <f>IF($C23&gt;Input!$D$8,0,Y59+Y127+Y197+Y265)</f>
        <v>0</v>
      </c>
      <c r="Z23" s="156">
        <f>IF($C23&gt;Input!$D$8,0,Z59+Z127+Z197+Z265)</f>
        <v>0</v>
      </c>
      <c r="AA23" s="1"/>
      <c r="AB23" s="3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8"/>
      <c r="AX23" s="158"/>
      <c r="AY23" s="158"/>
      <c r="AZ23" s="158"/>
      <c r="BA23" s="158"/>
      <c r="BB23" s="158"/>
      <c r="BC23" s="158"/>
      <c r="BD23" s="158"/>
      <c r="BE23" s="158"/>
      <c r="BF23" s="158"/>
      <c r="BG23" s="158"/>
      <c r="BH23" s="158"/>
      <c r="BI23" s="158"/>
      <c r="BJ23" s="158"/>
      <c r="BK23" s="158"/>
      <c r="BL23" s="158"/>
      <c r="BM23" s="158"/>
      <c r="BN23" s="158"/>
      <c r="BO23" s="158"/>
      <c r="BP23" s="158"/>
      <c r="BQ23" s="158"/>
      <c r="BR23" s="158"/>
      <c r="BS23" s="158"/>
      <c r="BT23" s="158"/>
      <c r="BU23" s="158"/>
    </row>
    <row r="24" spans="1:73" x14ac:dyDescent="0.15">
      <c r="A24" s="1"/>
      <c r="B24" s="20"/>
      <c r="C24" s="156">
        <f t="shared" si="0"/>
        <v>14</v>
      </c>
      <c r="D24" s="2" t="s">
        <v>99</v>
      </c>
      <c r="E24" s="179"/>
      <c r="F24" s="156">
        <f t="shared" si="1"/>
        <v>93.884545374917479</v>
      </c>
      <c r="G24" s="156">
        <f>IF($C24&gt;Input!$D$8,0,G60+G128+G198+G266)</f>
        <v>0</v>
      </c>
      <c r="H24" s="156">
        <f>IF($C24&gt;Input!$D$8,0,H60+H128+H198+H266)</f>
        <v>45.349337414281045</v>
      </c>
      <c r="I24" s="156">
        <f>IF($C24&gt;Input!$D$8,0,I60+I128+I198+I266)</f>
        <v>48.535207960636441</v>
      </c>
      <c r="J24" s="156">
        <f>IF($C24&gt;Input!$D$8,0,J60+J128+J198+J266)</f>
        <v>0</v>
      </c>
      <c r="K24" s="156">
        <f>IF($C24&gt;Input!$D$8,0,K60+K128+K198+K266)</f>
        <v>0</v>
      </c>
      <c r="L24" s="156">
        <f>IF($C24&gt;Input!$D$8,0,L60+L128+L198+L266)</f>
        <v>0</v>
      </c>
      <c r="M24" s="156">
        <f>IF($C24&gt;Input!$D$8,0,M60+M128+M198+M266)</f>
        <v>0</v>
      </c>
      <c r="N24" s="156">
        <f>IF($C24&gt;Input!$D$8,0,N60+N128+N198+N266)</f>
        <v>0</v>
      </c>
      <c r="O24" s="156">
        <f>IF($C24&gt;Input!$D$8,0,O60+O128+O198+O266)</f>
        <v>0</v>
      </c>
      <c r="P24" s="156">
        <f>IF($C24&gt;Input!$D$8,0,P60+P128+P198+P266)</f>
        <v>0</v>
      </c>
      <c r="Q24" s="156">
        <f>IF($C24&gt;Input!$D$8,0,Q60+Q128+Q198+Q266)</f>
        <v>0</v>
      </c>
      <c r="R24" s="156">
        <f>IF($C24&gt;Input!$D$8,0,R60+R128+R198+R266)</f>
        <v>0</v>
      </c>
      <c r="S24" s="156">
        <f>IF($C24&gt;Input!$D$8,0,S60+S128+S198+S266)</f>
        <v>0</v>
      </c>
      <c r="T24" s="156">
        <f>IF($C24&gt;Input!$D$8,0,T60+T128+T198+T266)</f>
        <v>0</v>
      </c>
      <c r="U24" s="156">
        <f>IF($C24&gt;Input!$D$8,0,U60+U128+U198+U266)</f>
        <v>0</v>
      </c>
      <c r="V24" s="156">
        <f>IF($C24&gt;Input!$D$8,0,V60+V128+V198+V266)</f>
        <v>0</v>
      </c>
      <c r="W24" s="156">
        <f>IF($C24&gt;Input!$D$8,0,W60+W128+W198+W266)</f>
        <v>0</v>
      </c>
      <c r="X24" s="156">
        <f>IF($C24&gt;Input!$D$8,0,X60+X128+X198+X266)</f>
        <v>0</v>
      </c>
      <c r="Y24" s="156">
        <f>IF($C24&gt;Input!$D$8,0,Y60+Y128+Y198+Y266)</f>
        <v>0</v>
      </c>
      <c r="Z24" s="156">
        <f>IF($C24&gt;Input!$D$8,0,Z60+Z128+Z198+Z266)</f>
        <v>0</v>
      </c>
      <c r="AA24" s="1"/>
      <c r="AB24" s="3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8"/>
      <c r="BM24" s="158"/>
      <c r="BN24" s="158"/>
      <c r="BO24" s="158"/>
      <c r="BP24" s="158"/>
      <c r="BQ24" s="158"/>
      <c r="BR24" s="158"/>
      <c r="BS24" s="158"/>
      <c r="BT24" s="158"/>
      <c r="BU24" s="158"/>
    </row>
    <row r="25" spans="1:73" x14ac:dyDescent="0.15">
      <c r="A25" s="1"/>
      <c r="B25" s="20"/>
      <c r="C25" s="156">
        <f t="shared" si="0"/>
        <v>15</v>
      </c>
      <c r="D25" s="2" t="s">
        <v>99</v>
      </c>
      <c r="E25" s="179"/>
      <c r="F25" s="156">
        <f t="shared" si="1"/>
        <v>93.942820374917488</v>
      </c>
      <c r="G25" s="156">
        <f>IF($C25&gt;Input!$D$8,0,G61+G129+G199+G267)</f>
        <v>0</v>
      </c>
      <c r="H25" s="156">
        <f>IF($C25&gt;Input!$D$8,0,H61+H129+H199+H267)</f>
        <v>45.374589914281046</v>
      </c>
      <c r="I25" s="156">
        <f>IF($C25&gt;Input!$D$8,0,I61+I129+I199+I267)</f>
        <v>48.568230460636443</v>
      </c>
      <c r="J25" s="156">
        <f>IF($C25&gt;Input!$D$8,0,J61+J129+J199+J267)</f>
        <v>0</v>
      </c>
      <c r="K25" s="156">
        <f>IF($C25&gt;Input!$D$8,0,K61+K129+K199+K267)</f>
        <v>0</v>
      </c>
      <c r="L25" s="156">
        <f>IF($C25&gt;Input!$D$8,0,L61+L129+L199+L267)</f>
        <v>0</v>
      </c>
      <c r="M25" s="156">
        <f>IF($C25&gt;Input!$D$8,0,M61+M129+M199+M267)</f>
        <v>0</v>
      </c>
      <c r="N25" s="156">
        <f>IF($C25&gt;Input!$D$8,0,N61+N129+N199+N267)</f>
        <v>0</v>
      </c>
      <c r="O25" s="156">
        <f>IF($C25&gt;Input!$D$8,0,O61+O129+O199+O267)</f>
        <v>0</v>
      </c>
      <c r="P25" s="156">
        <f>IF($C25&gt;Input!$D$8,0,P61+P129+P199+P267)</f>
        <v>0</v>
      </c>
      <c r="Q25" s="156">
        <f>IF($C25&gt;Input!$D$8,0,Q61+Q129+Q199+Q267)</f>
        <v>0</v>
      </c>
      <c r="R25" s="156">
        <f>IF($C25&gt;Input!$D$8,0,R61+R129+R199+R267)</f>
        <v>0</v>
      </c>
      <c r="S25" s="156">
        <f>IF($C25&gt;Input!$D$8,0,S61+S129+S199+S267)</f>
        <v>0</v>
      </c>
      <c r="T25" s="156">
        <f>IF($C25&gt;Input!$D$8,0,T61+T129+T199+T267)</f>
        <v>0</v>
      </c>
      <c r="U25" s="156">
        <f>IF($C25&gt;Input!$D$8,0,U61+U129+U199+U267)</f>
        <v>0</v>
      </c>
      <c r="V25" s="156">
        <f>IF($C25&gt;Input!$D$8,0,V61+V129+V199+V267)</f>
        <v>0</v>
      </c>
      <c r="W25" s="156">
        <f>IF($C25&gt;Input!$D$8,0,W61+W129+W199+W267)</f>
        <v>0</v>
      </c>
      <c r="X25" s="156">
        <f>IF($C25&gt;Input!$D$8,0,X61+X129+X199+X267)</f>
        <v>0</v>
      </c>
      <c r="Y25" s="156">
        <f>IF($C25&gt;Input!$D$8,0,Y61+Y129+Y199+Y267)</f>
        <v>0</v>
      </c>
      <c r="Z25" s="156">
        <f>IF($C25&gt;Input!$D$8,0,Z61+Z129+Z199+Z267)</f>
        <v>0</v>
      </c>
      <c r="AA25" s="1"/>
      <c r="AB25" s="3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8"/>
      <c r="AZ25" s="158"/>
      <c r="BA25" s="158"/>
      <c r="BB25" s="158"/>
      <c r="BC25" s="158"/>
      <c r="BD25" s="158"/>
      <c r="BE25" s="158"/>
      <c r="BF25" s="158"/>
      <c r="BG25" s="158"/>
      <c r="BH25" s="158"/>
      <c r="BI25" s="158"/>
      <c r="BJ25" s="158"/>
      <c r="BK25" s="158"/>
      <c r="BL25" s="158"/>
      <c r="BM25" s="158"/>
      <c r="BN25" s="158"/>
      <c r="BO25" s="158"/>
      <c r="BP25" s="158"/>
      <c r="BQ25" s="158"/>
      <c r="BR25" s="158"/>
      <c r="BS25" s="158"/>
      <c r="BT25" s="158"/>
      <c r="BU25" s="158"/>
    </row>
    <row r="26" spans="1:73" x14ac:dyDescent="0.15">
      <c r="A26" s="1"/>
      <c r="B26" s="20"/>
      <c r="C26" s="156">
        <f t="shared" si="0"/>
        <v>16</v>
      </c>
      <c r="D26" s="2" t="s">
        <v>99</v>
      </c>
      <c r="E26" s="179"/>
      <c r="F26" s="156">
        <f t="shared" si="1"/>
        <v>94.001545374917498</v>
      </c>
      <c r="G26" s="156">
        <f>IF($C26&gt;Input!$D$8,0,G62+G130+G200+G268)</f>
        <v>0</v>
      </c>
      <c r="H26" s="156">
        <f>IF($C26&gt;Input!$D$8,0,H62+H130+H200+H268)</f>
        <v>45.400037414281051</v>
      </c>
      <c r="I26" s="156">
        <f>IF($C26&gt;Input!$D$8,0,I62+I130+I200+I268)</f>
        <v>48.601507960636447</v>
      </c>
      <c r="J26" s="156">
        <f>IF($C26&gt;Input!$D$8,0,J62+J130+J200+J268)</f>
        <v>0</v>
      </c>
      <c r="K26" s="156">
        <f>IF($C26&gt;Input!$D$8,0,K62+K130+K200+K268)</f>
        <v>0</v>
      </c>
      <c r="L26" s="156">
        <f>IF($C26&gt;Input!$D$8,0,L62+L130+L200+L268)</f>
        <v>0</v>
      </c>
      <c r="M26" s="156">
        <f>IF($C26&gt;Input!$D$8,0,M62+M130+M200+M268)</f>
        <v>0</v>
      </c>
      <c r="N26" s="156">
        <f>IF($C26&gt;Input!$D$8,0,N62+N130+N200+N268)</f>
        <v>0</v>
      </c>
      <c r="O26" s="156">
        <f>IF($C26&gt;Input!$D$8,0,O62+O130+O200+O268)</f>
        <v>0</v>
      </c>
      <c r="P26" s="156">
        <f>IF($C26&gt;Input!$D$8,0,P62+P130+P200+P268)</f>
        <v>0</v>
      </c>
      <c r="Q26" s="156">
        <f>IF($C26&gt;Input!$D$8,0,Q62+Q130+Q200+Q268)</f>
        <v>0</v>
      </c>
      <c r="R26" s="156">
        <f>IF($C26&gt;Input!$D$8,0,R62+R130+R200+R268)</f>
        <v>0</v>
      </c>
      <c r="S26" s="156">
        <f>IF($C26&gt;Input!$D$8,0,S62+S130+S200+S268)</f>
        <v>0</v>
      </c>
      <c r="T26" s="156">
        <f>IF($C26&gt;Input!$D$8,0,T62+T130+T200+T268)</f>
        <v>0</v>
      </c>
      <c r="U26" s="156">
        <f>IF($C26&gt;Input!$D$8,0,U62+U130+U200+U268)</f>
        <v>0</v>
      </c>
      <c r="V26" s="156">
        <f>IF($C26&gt;Input!$D$8,0,V62+V130+V200+V268)</f>
        <v>0</v>
      </c>
      <c r="W26" s="156">
        <f>IF($C26&gt;Input!$D$8,0,W62+W130+W200+W268)</f>
        <v>0</v>
      </c>
      <c r="X26" s="156">
        <f>IF($C26&gt;Input!$D$8,0,X62+X130+X200+X268)</f>
        <v>0</v>
      </c>
      <c r="Y26" s="156">
        <f>IF($C26&gt;Input!$D$8,0,Y62+Y130+Y200+Y268)</f>
        <v>0</v>
      </c>
      <c r="Z26" s="156">
        <f>IF($C26&gt;Input!$D$8,0,Z62+Z130+Z200+Z268)</f>
        <v>0</v>
      </c>
      <c r="AA26" s="1"/>
      <c r="AB26" s="3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  <c r="BP26" s="158"/>
      <c r="BQ26" s="158"/>
      <c r="BR26" s="158"/>
      <c r="BS26" s="158"/>
      <c r="BT26" s="158"/>
      <c r="BU26" s="158"/>
    </row>
    <row r="27" spans="1:73" x14ac:dyDescent="0.15">
      <c r="A27" s="1"/>
      <c r="B27" s="20"/>
      <c r="C27" s="156">
        <f t="shared" si="0"/>
        <v>17</v>
      </c>
      <c r="D27" s="2" t="s">
        <v>99</v>
      </c>
      <c r="E27" s="179"/>
      <c r="F27" s="156">
        <f t="shared" si="1"/>
        <v>94.060720374917494</v>
      </c>
      <c r="G27" s="156">
        <f>IF($C27&gt;Input!$D$8,0,G63+G131+G201+G269)</f>
        <v>0</v>
      </c>
      <c r="H27" s="156">
        <f>IF($C27&gt;Input!$D$8,0,H63+H131+H201+H269)</f>
        <v>45.425679914281048</v>
      </c>
      <c r="I27" s="156">
        <f>IF($C27&gt;Input!$D$8,0,I63+I131+I201+I269)</f>
        <v>48.635040460636446</v>
      </c>
      <c r="J27" s="156">
        <f>IF($C27&gt;Input!$D$8,0,J63+J131+J201+J269)</f>
        <v>0</v>
      </c>
      <c r="K27" s="156">
        <f>IF($C27&gt;Input!$D$8,0,K63+K131+K201+K269)</f>
        <v>0</v>
      </c>
      <c r="L27" s="156">
        <f>IF($C27&gt;Input!$D$8,0,L63+L131+L201+L269)</f>
        <v>0</v>
      </c>
      <c r="M27" s="156">
        <f>IF($C27&gt;Input!$D$8,0,M63+M131+M201+M269)</f>
        <v>0</v>
      </c>
      <c r="N27" s="156">
        <f>IF($C27&gt;Input!$D$8,0,N63+N131+N201+N269)</f>
        <v>0</v>
      </c>
      <c r="O27" s="156">
        <f>IF($C27&gt;Input!$D$8,0,O63+O131+O201+O269)</f>
        <v>0</v>
      </c>
      <c r="P27" s="156">
        <f>IF($C27&gt;Input!$D$8,0,P63+P131+P201+P269)</f>
        <v>0</v>
      </c>
      <c r="Q27" s="156">
        <f>IF($C27&gt;Input!$D$8,0,Q63+Q131+Q201+Q269)</f>
        <v>0</v>
      </c>
      <c r="R27" s="156">
        <f>IF($C27&gt;Input!$D$8,0,R63+R131+R201+R269)</f>
        <v>0</v>
      </c>
      <c r="S27" s="156">
        <f>IF($C27&gt;Input!$D$8,0,S63+S131+S201+S269)</f>
        <v>0</v>
      </c>
      <c r="T27" s="156">
        <f>IF($C27&gt;Input!$D$8,0,T63+T131+T201+T269)</f>
        <v>0</v>
      </c>
      <c r="U27" s="156">
        <f>IF($C27&gt;Input!$D$8,0,U63+U131+U201+U269)</f>
        <v>0</v>
      </c>
      <c r="V27" s="156">
        <f>IF($C27&gt;Input!$D$8,0,V63+V131+V201+V269)</f>
        <v>0</v>
      </c>
      <c r="W27" s="156">
        <f>IF($C27&gt;Input!$D$8,0,W63+W131+W201+W269)</f>
        <v>0</v>
      </c>
      <c r="X27" s="156">
        <f>IF($C27&gt;Input!$D$8,0,X63+X131+X201+X269)</f>
        <v>0</v>
      </c>
      <c r="Y27" s="156">
        <f>IF($C27&gt;Input!$D$8,0,Y63+Y131+Y201+Y269)</f>
        <v>0</v>
      </c>
      <c r="Z27" s="156">
        <f>IF($C27&gt;Input!$D$8,0,Z63+Z131+Z201+Z269)</f>
        <v>0</v>
      </c>
      <c r="AA27" s="1"/>
      <c r="AB27" s="3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8"/>
      <c r="AY27" s="158"/>
      <c r="AZ27" s="158"/>
      <c r="BA27" s="158"/>
      <c r="BB27" s="158"/>
      <c r="BC27" s="158"/>
      <c r="BD27" s="158"/>
      <c r="BE27" s="158"/>
      <c r="BF27" s="158"/>
      <c r="BG27" s="158"/>
      <c r="BH27" s="158"/>
      <c r="BI27" s="158"/>
      <c r="BJ27" s="158"/>
      <c r="BK27" s="158"/>
      <c r="BL27" s="158"/>
      <c r="BM27" s="158"/>
      <c r="BN27" s="158"/>
      <c r="BO27" s="158"/>
      <c r="BP27" s="158"/>
      <c r="BQ27" s="158"/>
      <c r="BR27" s="158"/>
      <c r="BS27" s="158"/>
      <c r="BT27" s="158"/>
      <c r="BU27" s="158"/>
    </row>
    <row r="28" spans="1:73" x14ac:dyDescent="0.15">
      <c r="A28" s="1"/>
      <c r="B28" s="20"/>
      <c r="C28" s="156">
        <f t="shared" si="0"/>
        <v>18</v>
      </c>
      <c r="D28" s="2" t="s">
        <v>99</v>
      </c>
      <c r="E28" s="179"/>
      <c r="F28" s="156">
        <f t="shared" si="1"/>
        <v>94.120345374917491</v>
      </c>
      <c r="G28" s="156">
        <f>IF($C28&gt;Input!$D$8,0,G64+G132+G202+G270)</f>
        <v>0</v>
      </c>
      <c r="H28" s="156">
        <f>IF($C28&gt;Input!$D$8,0,H64+H132+H202+H270)</f>
        <v>45.451517414281049</v>
      </c>
      <c r="I28" s="156">
        <f>IF($C28&gt;Input!$D$8,0,I64+I132+I202+I270)</f>
        <v>48.668827960636442</v>
      </c>
      <c r="J28" s="156">
        <f>IF($C28&gt;Input!$D$8,0,J64+J132+J202+J270)</f>
        <v>0</v>
      </c>
      <c r="K28" s="156">
        <f>IF($C28&gt;Input!$D$8,0,K64+K132+K202+K270)</f>
        <v>0</v>
      </c>
      <c r="L28" s="156">
        <f>IF($C28&gt;Input!$D$8,0,L64+L132+L202+L270)</f>
        <v>0</v>
      </c>
      <c r="M28" s="156">
        <f>IF($C28&gt;Input!$D$8,0,M64+M132+M202+M270)</f>
        <v>0</v>
      </c>
      <c r="N28" s="156">
        <f>IF($C28&gt;Input!$D$8,0,N64+N132+N202+N270)</f>
        <v>0</v>
      </c>
      <c r="O28" s="156">
        <f>IF($C28&gt;Input!$D$8,0,O64+O132+O202+O270)</f>
        <v>0</v>
      </c>
      <c r="P28" s="156">
        <f>IF($C28&gt;Input!$D$8,0,P64+P132+P202+P270)</f>
        <v>0</v>
      </c>
      <c r="Q28" s="156">
        <f>IF($C28&gt;Input!$D$8,0,Q64+Q132+Q202+Q270)</f>
        <v>0</v>
      </c>
      <c r="R28" s="156">
        <f>IF($C28&gt;Input!$D$8,0,R64+R132+R202+R270)</f>
        <v>0</v>
      </c>
      <c r="S28" s="156">
        <f>IF($C28&gt;Input!$D$8,0,S64+S132+S202+S270)</f>
        <v>0</v>
      </c>
      <c r="T28" s="156">
        <f>IF($C28&gt;Input!$D$8,0,T64+T132+T202+T270)</f>
        <v>0</v>
      </c>
      <c r="U28" s="156">
        <f>IF($C28&gt;Input!$D$8,0,U64+U132+U202+U270)</f>
        <v>0</v>
      </c>
      <c r="V28" s="156">
        <f>IF($C28&gt;Input!$D$8,0,V64+V132+V202+V270)</f>
        <v>0</v>
      </c>
      <c r="W28" s="156">
        <f>IF($C28&gt;Input!$D$8,0,W64+W132+W202+W270)</f>
        <v>0</v>
      </c>
      <c r="X28" s="156">
        <f>IF($C28&gt;Input!$D$8,0,X64+X132+X202+X270)</f>
        <v>0</v>
      </c>
      <c r="Y28" s="156">
        <f>IF($C28&gt;Input!$D$8,0,Y64+Y132+Y202+Y270)</f>
        <v>0</v>
      </c>
      <c r="Z28" s="156">
        <f>IF($C28&gt;Input!$D$8,0,Z64+Z132+Z202+Z270)</f>
        <v>0</v>
      </c>
      <c r="AA28" s="1"/>
      <c r="AB28" s="3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  <c r="AX28" s="158"/>
      <c r="AY28" s="158"/>
      <c r="AZ28" s="158"/>
      <c r="BA28" s="158"/>
      <c r="BB28" s="158"/>
      <c r="BC28" s="158"/>
      <c r="BD28" s="158"/>
      <c r="BE28" s="158"/>
      <c r="BF28" s="158"/>
      <c r="BG28" s="158"/>
      <c r="BH28" s="158"/>
      <c r="BI28" s="158"/>
      <c r="BJ28" s="158"/>
      <c r="BK28" s="158"/>
      <c r="BL28" s="158"/>
      <c r="BM28" s="158"/>
      <c r="BN28" s="158"/>
      <c r="BO28" s="158"/>
      <c r="BP28" s="158"/>
      <c r="BQ28" s="158"/>
      <c r="BR28" s="158"/>
      <c r="BS28" s="158"/>
      <c r="BT28" s="158"/>
      <c r="BU28" s="158"/>
    </row>
    <row r="29" spans="1:73" x14ac:dyDescent="0.15">
      <c r="A29" s="1"/>
      <c r="B29" s="20"/>
      <c r="C29" s="156">
        <f t="shared" si="0"/>
        <v>19</v>
      </c>
      <c r="D29" s="2" t="s">
        <v>99</v>
      </c>
      <c r="E29" s="179"/>
      <c r="F29" s="156">
        <f t="shared" si="1"/>
        <v>94.180420374917503</v>
      </c>
      <c r="G29" s="156">
        <f>IF($C29&gt;Input!$D$8,0,G65+G133+G203+G271)</f>
        <v>0</v>
      </c>
      <c r="H29" s="156">
        <f>IF($C29&gt;Input!$D$8,0,H65+H133+H203+H271)</f>
        <v>45.477549914281049</v>
      </c>
      <c r="I29" s="156">
        <f>IF($C29&gt;Input!$D$8,0,I65+I133+I203+I271)</f>
        <v>48.702870460636447</v>
      </c>
      <c r="J29" s="156">
        <f>IF($C29&gt;Input!$D$8,0,J65+J133+J203+J271)</f>
        <v>0</v>
      </c>
      <c r="K29" s="156">
        <f>IF($C29&gt;Input!$D$8,0,K65+K133+K203+K271)</f>
        <v>0</v>
      </c>
      <c r="L29" s="156">
        <f>IF($C29&gt;Input!$D$8,0,L65+L133+L203+L271)</f>
        <v>0</v>
      </c>
      <c r="M29" s="156">
        <f>IF($C29&gt;Input!$D$8,0,M65+M133+M203+M271)</f>
        <v>0</v>
      </c>
      <c r="N29" s="156">
        <f>IF($C29&gt;Input!$D$8,0,N65+N133+N203+N271)</f>
        <v>0</v>
      </c>
      <c r="O29" s="156">
        <f>IF($C29&gt;Input!$D$8,0,O65+O133+O203+O271)</f>
        <v>0</v>
      </c>
      <c r="P29" s="156">
        <f>IF($C29&gt;Input!$D$8,0,P65+P133+P203+P271)</f>
        <v>0</v>
      </c>
      <c r="Q29" s="156">
        <f>IF($C29&gt;Input!$D$8,0,Q65+Q133+Q203+Q271)</f>
        <v>0</v>
      </c>
      <c r="R29" s="156">
        <f>IF($C29&gt;Input!$D$8,0,R65+R133+R203+R271)</f>
        <v>0</v>
      </c>
      <c r="S29" s="156">
        <f>IF($C29&gt;Input!$D$8,0,S65+S133+S203+S271)</f>
        <v>0</v>
      </c>
      <c r="T29" s="156">
        <f>IF($C29&gt;Input!$D$8,0,T65+T133+T203+T271)</f>
        <v>0</v>
      </c>
      <c r="U29" s="156">
        <f>IF($C29&gt;Input!$D$8,0,U65+U133+U203+U271)</f>
        <v>0</v>
      </c>
      <c r="V29" s="156">
        <f>IF($C29&gt;Input!$D$8,0,V65+V133+V203+V271)</f>
        <v>0</v>
      </c>
      <c r="W29" s="156">
        <f>IF($C29&gt;Input!$D$8,0,W65+W133+W203+W271)</f>
        <v>0</v>
      </c>
      <c r="X29" s="156">
        <f>IF($C29&gt;Input!$D$8,0,X65+X133+X203+X271)</f>
        <v>0</v>
      </c>
      <c r="Y29" s="156">
        <f>IF($C29&gt;Input!$D$8,0,Y65+Y133+Y203+Y271)</f>
        <v>0</v>
      </c>
      <c r="Z29" s="156">
        <f>IF($C29&gt;Input!$D$8,0,Z65+Z133+Z203+Z271)</f>
        <v>0</v>
      </c>
      <c r="AA29" s="1"/>
      <c r="AB29" s="3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8"/>
      <c r="AS29" s="158"/>
      <c r="AT29" s="158"/>
      <c r="AU29" s="158"/>
      <c r="AV29" s="158"/>
      <c r="AW29" s="158"/>
      <c r="AX29" s="158"/>
      <c r="AY29" s="158"/>
      <c r="AZ29" s="158"/>
      <c r="BA29" s="158"/>
      <c r="BB29" s="158"/>
      <c r="BC29" s="158"/>
      <c r="BD29" s="158"/>
      <c r="BE29" s="158"/>
      <c r="BF29" s="158"/>
      <c r="BG29" s="158"/>
      <c r="BH29" s="158"/>
      <c r="BI29" s="158"/>
      <c r="BJ29" s="158"/>
      <c r="BK29" s="158"/>
      <c r="BL29" s="158"/>
      <c r="BM29" s="158"/>
      <c r="BN29" s="158"/>
      <c r="BO29" s="158"/>
      <c r="BP29" s="158"/>
      <c r="BQ29" s="158"/>
      <c r="BR29" s="158"/>
      <c r="BS29" s="158"/>
      <c r="BT29" s="158"/>
      <c r="BU29" s="158"/>
    </row>
    <row r="30" spans="1:73" x14ac:dyDescent="0.15">
      <c r="A30" s="1"/>
      <c r="B30" s="20" t="s">
        <v>188</v>
      </c>
      <c r="C30" s="156">
        <f t="shared" si="0"/>
        <v>20</v>
      </c>
      <c r="D30" s="2" t="s">
        <v>99</v>
      </c>
      <c r="E30" s="179"/>
      <c r="F30" s="156">
        <f t="shared" si="1"/>
        <v>94.240945374917487</v>
      </c>
      <c r="G30" s="156">
        <f>IF($C30&gt;Input!$D$8,0,G66+G134+G204+G272)</f>
        <v>0</v>
      </c>
      <c r="H30" s="156">
        <f>IF($C30&gt;Input!$D$8,0,H66+H134+H204+H272)</f>
        <v>45.503777414281046</v>
      </c>
      <c r="I30" s="156">
        <f>IF($C30&gt;Input!$D$8,0,I66+I134+I204+I272)</f>
        <v>48.737167960636448</v>
      </c>
      <c r="J30" s="156">
        <f>IF($C30&gt;Input!$D$8,0,J66+J134+J204+J272)</f>
        <v>0</v>
      </c>
      <c r="K30" s="156">
        <f>IF($C30&gt;Input!$D$8,0,K66+K134+K204+K272)</f>
        <v>0</v>
      </c>
      <c r="L30" s="156">
        <f>IF($C30&gt;Input!$D$8,0,L66+L134+L204+L272)</f>
        <v>0</v>
      </c>
      <c r="M30" s="156">
        <f>IF($C30&gt;Input!$D$8,0,M66+M134+M204+M272)</f>
        <v>0</v>
      </c>
      <c r="N30" s="156">
        <f>IF($C30&gt;Input!$D$8,0,N66+N134+N204+N272)</f>
        <v>0</v>
      </c>
      <c r="O30" s="156">
        <f>IF($C30&gt;Input!$D$8,0,O66+O134+O204+O272)</f>
        <v>0</v>
      </c>
      <c r="P30" s="156">
        <f>IF($C30&gt;Input!$D$8,0,P66+P134+P204+P272)</f>
        <v>0</v>
      </c>
      <c r="Q30" s="156">
        <f>IF($C30&gt;Input!$D$8,0,Q66+Q134+Q204+Q272)</f>
        <v>0</v>
      </c>
      <c r="R30" s="156">
        <f>IF($C30&gt;Input!$D$8,0,R66+R134+R204+R272)</f>
        <v>0</v>
      </c>
      <c r="S30" s="156">
        <f>IF($C30&gt;Input!$D$8,0,S66+S134+S204+S272)</f>
        <v>0</v>
      </c>
      <c r="T30" s="156">
        <f>IF($C30&gt;Input!$D$8,0,T66+T134+T204+T272)</f>
        <v>0</v>
      </c>
      <c r="U30" s="156">
        <f>IF($C30&gt;Input!$D$8,0,U66+U134+U204+U272)</f>
        <v>0</v>
      </c>
      <c r="V30" s="156">
        <f>IF($C30&gt;Input!$D$8,0,V66+V134+V204+V272)</f>
        <v>0</v>
      </c>
      <c r="W30" s="156">
        <f>IF($C30&gt;Input!$D$8,0,W66+W134+W204+W272)</f>
        <v>0</v>
      </c>
      <c r="X30" s="156">
        <f>IF($C30&gt;Input!$D$8,0,X66+X134+X204+X272)</f>
        <v>0</v>
      </c>
      <c r="Y30" s="156">
        <f>IF($C30&gt;Input!$D$8,0,Y66+Y134+Y204+Y272)</f>
        <v>0</v>
      </c>
      <c r="Z30" s="156">
        <f>IF($C30&gt;Input!$D$8,0,Z66+Z134+Z204+Z272)</f>
        <v>0</v>
      </c>
      <c r="AA30" s="1"/>
      <c r="AB30" s="3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58"/>
      <c r="BN30" s="158"/>
      <c r="BO30" s="158"/>
      <c r="BP30" s="158"/>
      <c r="BQ30" s="158"/>
      <c r="BR30" s="158"/>
      <c r="BS30" s="158"/>
      <c r="BT30" s="158"/>
      <c r="BU30" s="158"/>
    </row>
    <row r="31" spans="1:73" x14ac:dyDescent="0.15">
      <c r="A31" s="1"/>
      <c r="B31" s="20"/>
      <c r="C31" s="156">
        <f t="shared" si="0"/>
        <v>21</v>
      </c>
      <c r="D31" s="2" t="s">
        <v>99</v>
      </c>
      <c r="E31" s="179"/>
      <c r="F31" s="156">
        <f t="shared" si="1"/>
        <v>94.335070374917493</v>
      </c>
      <c r="G31" s="156">
        <f>IF($C31&gt;Input!$D$8,0,G67+G135+G205+G273)</f>
        <v>0</v>
      </c>
      <c r="H31" s="156">
        <f>IF($C31&gt;Input!$D$8,0,H67+H135+H205+H273)</f>
        <v>45.544564914281047</v>
      </c>
      <c r="I31" s="156">
        <f>IF($C31&gt;Input!$D$8,0,I67+I135+I205+I273)</f>
        <v>48.790505460636446</v>
      </c>
      <c r="J31" s="156">
        <f>IF($C31&gt;Input!$D$8,0,J67+J135+J205+J273)</f>
        <v>0</v>
      </c>
      <c r="K31" s="156">
        <f>IF($C31&gt;Input!$D$8,0,K67+K135+K205+K273)</f>
        <v>0</v>
      </c>
      <c r="L31" s="156">
        <f>IF($C31&gt;Input!$D$8,0,L67+L135+L205+L273)</f>
        <v>0</v>
      </c>
      <c r="M31" s="156">
        <f>IF($C31&gt;Input!$D$8,0,M67+M135+M205+M273)</f>
        <v>0</v>
      </c>
      <c r="N31" s="156">
        <f>IF($C31&gt;Input!$D$8,0,N67+N135+N205+N273)</f>
        <v>0</v>
      </c>
      <c r="O31" s="156">
        <f>IF($C31&gt;Input!$D$8,0,O67+O135+O205+O273)</f>
        <v>0</v>
      </c>
      <c r="P31" s="156">
        <f>IF($C31&gt;Input!$D$8,0,P67+P135+P205+P273)</f>
        <v>0</v>
      </c>
      <c r="Q31" s="156">
        <f>IF($C31&gt;Input!$D$8,0,Q67+Q135+Q205+Q273)</f>
        <v>0</v>
      </c>
      <c r="R31" s="156">
        <f>IF($C31&gt;Input!$D$8,0,R67+R135+R205+R273)</f>
        <v>0</v>
      </c>
      <c r="S31" s="156">
        <f>IF($C31&gt;Input!$D$8,0,S67+S135+S205+S273)</f>
        <v>0</v>
      </c>
      <c r="T31" s="156">
        <f>IF($C31&gt;Input!$D$8,0,T67+T135+T205+T273)</f>
        <v>0</v>
      </c>
      <c r="U31" s="156">
        <f>IF($C31&gt;Input!$D$8,0,U67+U135+U205+U273)</f>
        <v>0</v>
      </c>
      <c r="V31" s="156">
        <f>IF($C31&gt;Input!$D$8,0,V67+V135+V205+V273)</f>
        <v>0</v>
      </c>
      <c r="W31" s="156">
        <f>IF($C31&gt;Input!$D$8,0,W67+W135+W205+W273)</f>
        <v>0</v>
      </c>
      <c r="X31" s="156">
        <f>IF($C31&gt;Input!$D$8,0,X67+X135+X205+X273)</f>
        <v>0</v>
      </c>
      <c r="Y31" s="156">
        <f>IF($C31&gt;Input!$D$8,0,Y67+Y135+Y205+Y273)</f>
        <v>0</v>
      </c>
      <c r="Z31" s="156">
        <f>IF($C31&gt;Input!$D$8,0,Z67+Z135+Z205+Z273)</f>
        <v>0</v>
      </c>
      <c r="AA31" s="1"/>
      <c r="AB31" s="3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8"/>
      <c r="BG31" s="158"/>
      <c r="BH31" s="158"/>
      <c r="BI31" s="158"/>
      <c r="BJ31" s="158"/>
      <c r="BK31" s="158"/>
      <c r="BL31" s="158"/>
      <c r="BM31" s="158"/>
      <c r="BN31" s="158"/>
      <c r="BO31" s="158"/>
      <c r="BP31" s="158"/>
      <c r="BQ31" s="158"/>
      <c r="BR31" s="158"/>
      <c r="BS31" s="158"/>
      <c r="BT31" s="158"/>
      <c r="BU31" s="158"/>
    </row>
    <row r="32" spans="1:73" x14ac:dyDescent="0.15">
      <c r="A32" s="1"/>
      <c r="B32" s="20"/>
      <c r="C32" s="156">
        <f t="shared" si="0"/>
        <v>22</v>
      </c>
      <c r="D32" s="2" t="s">
        <v>99</v>
      </c>
      <c r="E32" s="179"/>
      <c r="F32" s="156">
        <f t="shared" si="1"/>
        <v>94.429945374917494</v>
      </c>
      <c r="G32" s="156">
        <f>IF($C32&gt;Input!$D$8,0,G68+G136+G206+G274)</f>
        <v>0</v>
      </c>
      <c r="H32" s="156">
        <f>IF($C32&gt;Input!$D$8,0,H68+H136+H206+H274)</f>
        <v>45.585677414281051</v>
      </c>
      <c r="I32" s="156">
        <f>IF($C32&gt;Input!$D$8,0,I68+I136+I206+I274)</f>
        <v>48.844267960636444</v>
      </c>
      <c r="J32" s="156">
        <f>IF($C32&gt;Input!$D$8,0,J68+J136+J206+J274)</f>
        <v>0</v>
      </c>
      <c r="K32" s="156">
        <f>IF($C32&gt;Input!$D$8,0,K68+K136+K206+K274)</f>
        <v>0</v>
      </c>
      <c r="L32" s="156">
        <f>IF($C32&gt;Input!$D$8,0,L68+L136+L206+L274)</f>
        <v>0</v>
      </c>
      <c r="M32" s="156">
        <f>IF($C32&gt;Input!$D$8,0,M68+M136+M206+M274)</f>
        <v>0</v>
      </c>
      <c r="N32" s="156">
        <f>IF($C32&gt;Input!$D$8,0,N68+N136+N206+N274)</f>
        <v>0</v>
      </c>
      <c r="O32" s="156">
        <f>IF($C32&gt;Input!$D$8,0,O68+O136+O206+O274)</f>
        <v>0</v>
      </c>
      <c r="P32" s="156">
        <f>IF($C32&gt;Input!$D$8,0,P68+P136+P206+P274)</f>
        <v>0</v>
      </c>
      <c r="Q32" s="156">
        <f>IF($C32&gt;Input!$D$8,0,Q68+Q136+Q206+Q274)</f>
        <v>0</v>
      </c>
      <c r="R32" s="156">
        <f>IF($C32&gt;Input!$D$8,0,R68+R136+R206+R274)</f>
        <v>0</v>
      </c>
      <c r="S32" s="156">
        <f>IF($C32&gt;Input!$D$8,0,S68+S136+S206+S274)</f>
        <v>0</v>
      </c>
      <c r="T32" s="156">
        <f>IF($C32&gt;Input!$D$8,0,T68+T136+T206+T274)</f>
        <v>0</v>
      </c>
      <c r="U32" s="156">
        <f>IF($C32&gt;Input!$D$8,0,U68+U136+U206+U274)</f>
        <v>0</v>
      </c>
      <c r="V32" s="156">
        <f>IF($C32&gt;Input!$D$8,0,V68+V136+V206+V274)</f>
        <v>0</v>
      </c>
      <c r="W32" s="156">
        <f>IF($C32&gt;Input!$D$8,0,W68+W136+W206+W274)</f>
        <v>0</v>
      </c>
      <c r="X32" s="156">
        <f>IF($C32&gt;Input!$D$8,0,X68+X136+X206+X274)</f>
        <v>0</v>
      </c>
      <c r="Y32" s="156">
        <f>IF($C32&gt;Input!$D$8,0,Y68+Y136+Y206+Y274)</f>
        <v>0</v>
      </c>
      <c r="Z32" s="156">
        <f>IF($C32&gt;Input!$D$8,0,Z68+Z136+Z206+Z274)</f>
        <v>0</v>
      </c>
      <c r="AA32" s="1"/>
      <c r="AB32" s="3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  <c r="BD32" s="158"/>
      <c r="BE32" s="158"/>
      <c r="BF32" s="158"/>
      <c r="BG32" s="158"/>
      <c r="BH32" s="158"/>
      <c r="BI32" s="158"/>
      <c r="BJ32" s="158"/>
      <c r="BK32" s="158"/>
      <c r="BL32" s="158"/>
      <c r="BM32" s="158"/>
      <c r="BN32" s="158"/>
      <c r="BO32" s="158"/>
      <c r="BP32" s="158"/>
      <c r="BQ32" s="158"/>
      <c r="BR32" s="158"/>
      <c r="BS32" s="158"/>
      <c r="BT32" s="158"/>
      <c r="BU32" s="158"/>
    </row>
    <row r="33" spans="1:73" x14ac:dyDescent="0.15">
      <c r="A33" s="1"/>
      <c r="B33" s="20"/>
      <c r="C33" s="156">
        <f t="shared" si="0"/>
        <v>23</v>
      </c>
      <c r="D33" s="2" t="s">
        <v>99</v>
      </c>
      <c r="E33" s="179"/>
      <c r="F33" s="156">
        <f t="shared" si="1"/>
        <v>94.525570374917493</v>
      </c>
      <c r="G33" s="156">
        <f>IF($C33&gt;Input!$D$8,0,G69+G137+G207+G275)</f>
        <v>0</v>
      </c>
      <c r="H33" s="156">
        <f>IF($C33&gt;Input!$D$8,0,H69+H137+H207+H275)</f>
        <v>45.627114914281051</v>
      </c>
      <c r="I33" s="156">
        <f>IF($C33&gt;Input!$D$8,0,I69+I137+I207+I275)</f>
        <v>48.898455460636441</v>
      </c>
      <c r="J33" s="156">
        <f>IF($C33&gt;Input!$D$8,0,J69+J137+J207+J275)</f>
        <v>0</v>
      </c>
      <c r="K33" s="156">
        <f>IF($C33&gt;Input!$D$8,0,K69+K137+K207+K275)</f>
        <v>0</v>
      </c>
      <c r="L33" s="156">
        <f>IF($C33&gt;Input!$D$8,0,L69+L137+L207+L275)</f>
        <v>0</v>
      </c>
      <c r="M33" s="156">
        <f>IF($C33&gt;Input!$D$8,0,M69+M137+M207+M275)</f>
        <v>0</v>
      </c>
      <c r="N33" s="156">
        <f>IF($C33&gt;Input!$D$8,0,N69+N137+N207+N275)</f>
        <v>0</v>
      </c>
      <c r="O33" s="156">
        <f>IF($C33&gt;Input!$D$8,0,O69+O137+O207+O275)</f>
        <v>0</v>
      </c>
      <c r="P33" s="156">
        <f>IF($C33&gt;Input!$D$8,0,P69+P137+P207+P275)</f>
        <v>0</v>
      </c>
      <c r="Q33" s="156">
        <f>IF($C33&gt;Input!$D$8,0,Q69+Q137+Q207+Q275)</f>
        <v>0</v>
      </c>
      <c r="R33" s="156">
        <f>IF($C33&gt;Input!$D$8,0,R69+R137+R207+R275)</f>
        <v>0</v>
      </c>
      <c r="S33" s="156">
        <f>IF($C33&gt;Input!$D$8,0,S69+S137+S207+S275)</f>
        <v>0</v>
      </c>
      <c r="T33" s="156">
        <f>IF($C33&gt;Input!$D$8,0,T69+T137+T207+T275)</f>
        <v>0</v>
      </c>
      <c r="U33" s="156">
        <f>IF($C33&gt;Input!$D$8,0,U69+U137+U207+U275)</f>
        <v>0</v>
      </c>
      <c r="V33" s="156">
        <f>IF($C33&gt;Input!$D$8,0,V69+V137+V207+V275)</f>
        <v>0</v>
      </c>
      <c r="W33" s="156">
        <f>IF($C33&gt;Input!$D$8,0,W69+W137+W207+W275)</f>
        <v>0</v>
      </c>
      <c r="X33" s="156">
        <f>IF($C33&gt;Input!$D$8,0,X69+X137+X207+X275)</f>
        <v>0</v>
      </c>
      <c r="Y33" s="156">
        <f>IF($C33&gt;Input!$D$8,0,Y69+Y137+Y207+Y275)</f>
        <v>0</v>
      </c>
      <c r="Z33" s="156">
        <f>IF($C33&gt;Input!$D$8,0,Z69+Z137+Z207+Z275)</f>
        <v>0</v>
      </c>
      <c r="AA33" s="1"/>
      <c r="AB33" s="3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</row>
    <row r="34" spans="1:73" x14ac:dyDescent="0.15">
      <c r="A34" s="1"/>
      <c r="B34" s="20"/>
      <c r="C34" s="156">
        <f t="shared" si="0"/>
        <v>24</v>
      </c>
      <c r="D34" s="2" t="s">
        <v>99</v>
      </c>
      <c r="E34" s="179"/>
      <c r="F34" s="156">
        <f t="shared" si="1"/>
        <v>94.621945374917487</v>
      </c>
      <c r="G34" s="156">
        <f>IF($C34&gt;Input!$D$8,0,G70+G138+G208+G276)</f>
        <v>0</v>
      </c>
      <c r="H34" s="156">
        <f>IF($C34&gt;Input!$D$8,0,H70+H138+H208+H276)</f>
        <v>45.668877414281049</v>
      </c>
      <c r="I34" s="156">
        <f>IF($C34&gt;Input!$D$8,0,I70+I138+I208+I276)</f>
        <v>48.953067960636446</v>
      </c>
      <c r="J34" s="156">
        <f>IF($C34&gt;Input!$D$8,0,J70+J138+J208+J276)</f>
        <v>0</v>
      </c>
      <c r="K34" s="156">
        <f>IF($C34&gt;Input!$D$8,0,K70+K138+K208+K276)</f>
        <v>0</v>
      </c>
      <c r="L34" s="156">
        <f>IF($C34&gt;Input!$D$8,0,L70+L138+L208+L276)</f>
        <v>0</v>
      </c>
      <c r="M34" s="156">
        <f>IF($C34&gt;Input!$D$8,0,M70+M138+M208+M276)</f>
        <v>0</v>
      </c>
      <c r="N34" s="156">
        <f>IF($C34&gt;Input!$D$8,0,N70+N138+N208+N276)</f>
        <v>0</v>
      </c>
      <c r="O34" s="156">
        <f>IF($C34&gt;Input!$D$8,0,O70+O138+O208+O276)</f>
        <v>0</v>
      </c>
      <c r="P34" s="156">
        <f>IF($C34&gt;Input!$D$8,0,P70+P138+P208+P276)</f>
        <v>0</v>
      </c>
      <c r="Q34" s="156">
        <f>IF($C34&gt;Input!$D$8,0,Q70+Q138+Q208+Q276)</f>
        <v>0</v>
      </c>
      <c r="R34" s="156">
        <f>IF($C34&gt;Input!$D$8,0,R70+R138+R208+R276)</f>
        <v>0</v>
      </c>
      <c r="S34" s="156">
        <f>IF($C34&gt;Input!$D$8,0,S70+S138+S208+S276)</f>
        <v>0</v>
      </c>
      <c r="T34" s="156">
        <f>IF($C34&gt;Input!$D$8,0,T70+T138+T208+T276)</f>
        <v>0</v>
      </c>
      <c r="U34" s="156">
        <f>IF($C34&gt;Input!$D$8,0,U70+U138+U208+U276)</f>
        <v>0</v>
      </c>
      <c r="V34" s="156">
        <f>IF($C34&gt;Input!$D$8,0,V70+V138+V208+V276)</f>
        <v>0</v>
      </c>
      <c r="W34" s="156">
        <f>IF($C34&gt;Input!$D$8,0,W70+W138+W208+W276)</f>
        <v>0</v>
      </c>
      <c r="X34" s="156">
        <f>IF($C34&gt;Input!$D$8,0,X70+X138+X208+X276)</f>
        <v>0</v>
      </c>
      <c r="Y34" s="156">
        <f>IF($C34&gt;Input!$D$8,0,Y70+Y138+Y208+Y276)</f>
        <v>0</v>
      </c>
      <c r="Z34" s="156">
        <f>IF($C34&gt;Input!$D$8,0,Z70+Z138+Z208+Z276)</f>
        <v>0</v>
      </c>
      <c r="AA34" s="1"/>
      <c r="AB34" s="3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8"/>
      <c r="AS34" s="158"/>
      <c r="AT34" s="158"/>
      <c r="AU34" s="158"/>
      <c r="AV34" s="158"/>
      <c r="AW34" s="158"/>
      <c r="AX34" s="158"/>
      <c r="AY34" s="158"/>
      <c r="AZ34" s="158"/>
      <c r="BA34" s="158"/>
      <c r="BB34" s="158"/>
      <c r="BC34" s="158"/>
      <c r="BD34" s="158"/>
      <c r="BE34" s="158"/>
      <c r="BF34" s="158"/>
      <c r="BG34" s="158"/>
      <c r="BH34" s="158"/>
      <c r="BI34" s="158"/>
      <c r="BJ34" s="158"/>
      <c r="BK34" s="158"/>
      <c r="BL34" s="158"/>
      <c r="BM34" s="158"/>
      <c r="BN34" s="158"/>
      <c r="BO34" s="158"/>
      <c r="BP34" s="158"/>
      <c r="BQ34" s="158"/>
      <c r="BR34" s="158"/>
      <c r="BS34" s="158"/>
      <c r="BT34" s="158"/>
      <c r="BU34" s="158"/>
    </row>
    <row r="35" spans="1:73" x14ac:dyDescent="0.15">
      <c r="A35" s="1"/>
      <c r="B35" s="20"/>
      <c r="C35" s="156">
        <f t="shared" si="0"/>
        <v>25</v>
      </c>
      <c r="D35" s="2" t="s">
        <v>99</v>
      </c>
      <c r="E35" s="179"/>
      <c r="F35" s="156">
        <f t="shared" si="1"/>
        <v>94.719070374917493</v>
      </c>
      <c r="G35" s="156">
        <f>IF($C35&gt;Input!$D$8,0,G71+G139+G209+G277)</f>
        <v>0</v>
      </c>
      <c r="H35" s="156">
        <f>IF($C35&gt;Input!$D$8,0,H71+H139+H209+H277)</f>
        <v>45.71096491428105</v>
      </c>
      <c r="I35" s="156">
        <f>IF($C35&gt;Input!$D$8,0,I71+I139+I209+I277)</f>
        <v>49.008105460636443</v>
      </c>
      <c r="J35" s="156">
        <f>IF($C35&gt;Input!$D$8,0,J71+J139+J209+J277)</f>
        <v>0</v>
      </c>
      <c r="K35" s="156">
        <f>IF($C35&gt;Input!$D$8,0,K71+K139+K209+K277)</f>
        <v>0</v>
      </c>
      <c r="L35" s="156">
        <f>IF($C35&gt;Input!$D$8,0,L71+L139+L209+L277)</f>
        <v>0</v>
      </c>
      <c r="M35" s="156">
        <f>IF($C35&gt;Input!$D$8,0,M71+M139+M209+M277)</f>
        <v>0</v>
      </c>
      <c r="N35" s="156">
        <f>IF($C35&gt;Input!$D$8,0,N71+N139+N209+N277)</f>
        <v>0</v>
      </c>
      <c r="O35" s="156">
        <f>IF($C35&gt;Input!$D$8,0,O71+O139+O209+O277)</f>
        <v>0</v>
      </c>
      <c r="P35" s="156">
        <f>IF($C35&gt;Input!$D$8,0,P71+P139+P209+P277)</f>
        <v>0</v>
      </c>
      <c r="Q35" s="156">
        <f>IF($C35&gt;Input!$D$8,0,Q71+Q139+Q209+Q277)</f>
        <v>0</v>
      </c>
      <c r="R35" s="156">
        <f>IF($C35&gt;Input!$D$8,0,R71+R139+R209+R277)</f>
        <v>0</v>
      </c>
      <c r="S35" s="156">
        <f>IF($C35&gt;Input!$D$8,0,S71+S139+S209+S277)</f>
        <v>0</v>
      </c>
      <c r="T35" s="156">
        <f>IF($C35&gt;Input!$D$8,0,T71+T139+T209+T277)</f>
        <v>0</v>
      </c>
      <c r="U35" s="156">
        <f>IF($C35&gt;Input!$D$8,0,U71+U139+U209+U277)</f>
        <v>0</v>
      </c>
      <c r="V35" s="156">
        <f>IF($C35&gt;Input!$D$8,0,V71+V139+V209+V277)</f>
        <v>0</v>
      </c>
      <c r="W35" s="156">
        <f>IF($C35&gt;Input!$D$8,0,W71+W139+W209+W277)</f>
        <v>0</v>
      </c>
      <c r="X35" s="156">
        <f>IF($C35&gt;Input!$D$8,0,X71+X139+X209+X277)</f>
        <v>0</v>
      </c>
      <c r="Y35" s="156">
        <f>IF($C35&gt;Input!$D$8,0,Y71+Y139+Y209+Y277)</f>
        <v>0</v>
      </c>
      <c r="Z35" s="156">
        <f>IF($C35&gt;Input!$D$8,0,Z71+Z139+Z209+Z277)</f>
        <v>0</v>
      </c>
      <c r="AA35" s="1"/>
      <c r="AB35" s="3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  <c r="AV35" s="158"/>
      <c r="AW35" s="158"/>
      <c r="AX35" s="158"/>
      <c r="AY35" s="158"/>
      <c r="AZ35" s="158"/>
      <c r="BA35" s="158"/>
      <c r="BB35" s="158"/>
      <c r="BC35" s="158"/>
      <c r="BD35" s="158"/>
      <c r="BE35" s="158"/>
      <c r="BF35" s="158"/>
      <c r="BG35" s="158"/>
      <c r="BH35" s="158"/>
      <c r="BI35" s="158"/>
      <c r="BJ35" s="158"/>
      <c r="BK35" s="158"/>
      <c r="BL35" s="158"/>
      <c r="BM35" s="158"/>
      <c r="BN35" s="158"/>
      <c r="BO35" s="158"/>
      <c r="BP35" s="158"/>
      <c r="BQ35" s="158"/>
      <c r="BR35" s="158"/>
      <c r="BS35" s="158"/>
      <c r="BT35" s="158"/>
      <c r="BU35" s="158"/>
    </row>
    <row r="36" spans="1:73" x14ac:dyDescent="0.15">
      <c r="A36" s="1"/>
      <c r="B36" s="20"/>
      <c r="C36" s="156">
        <f t="shared" si="0"/>
        <v>26</v>
      </c>
      <c r="D36" s="2" t="s">
        <v>99</v>
      </c>
      <c r="E36" s="179"/>
      <c r="F36" s="156">
        <f t="shared" si="1"/>
        <v>94.816945374917495</v>
      </c>
      <c r="G36" s="156">
        <f>IF($C36&gt;Input!$D$8,0,G72+G140+G210+G278)</f>
        <v>0</v>
      </c>
      <c r="H36" s="156">
        <f>IF($C36&gt;Input!$D$8,0,H72+H140+H210+H278)</f>
        <v>45.753377414281047</v>
      </c>
      <c r="I36" s="156">
        <f>IF($C36&gt;Input!$D$8,0,I72+I140+I210+I278)</f>
        <v>49.063567960636448</v>
      </c>
      <c r="J36" s="156">
        <f>IF($C36&gt;Input!$D$8,0,J72+J140+J210+J278)</f>
        <v>0</v>
      </c>
      <c r="K36" s="156">
        <f>IF($C36&gt;Input!$D$8,0,K72+K140+K210+K278)</f>
        <v>0</v>
      </c>
      <c r="L36" s="156">
        <f>IF($C36&gt;Input!$D$8,0,L72+L140+L210+L278)</f>
        <v>0</v>
      </c>
      <c r="M36" s="156">
        <f>IF($C36&gt;Input!$D$8,0,M72+M140+M210+M278)</f>
        <v>0</v>
      </c>
      <c r="N36" s="156">
        <f>IF($C36&gt;Input!$D$8,0,N72+N140+N210+N278)</f>
        <v>0</v>
      </c>
      <c r="O36" s="156">
        <f>IF($C36&gt;Input!$D$8,0,O72+O140+O210+O278)</f>
        <v>0</v>
      </c>
      <c r="P36" s="156">
        <f>IF($C36&gt;Input!$D$8,0,P72+P140+P210+P278)</f>
        <v>0</v>
      </c>
      <c r="Q36" s="156">
        <f>IF($C36&gt;Input!$D$8,0,Q72+Q140+Q210+Q278)</f>
        <v>0</v>
      </c>
      <c r="R36" s="156">
        <f>IF($C36&gt;Input!$D$8,0,R72+R140+R210+R278)</f>
        <v>0</v>
      </c>
      <c r="S36" s="156">
        <f>IF($C36&gt;Input!$D$8,0,S72+S140+S210+S278)</f>
        <v>0</v>
      </c>
      <c r="T36" s="156">
        <f>IF($C36&gt;Input!$D$8,0,T72+T140+T210+T278)</f>
        <v>0</v>
      </c>
      <c r="U36" s="156">
        <f>IF($C36&gt;Input!$D$8,0,U72+U140+U210+U278)</f>
        <v>0</v>
      </c>
      <c r="V36" s="156">
        <f>IF($C36&gt;Input!$D$8,0,V72+V140+V210+V278)</f>
        <v>0</v>
      </c>
      <c r="W36" s="156">
        <f>IF($C36&gt;Input!$D$8,0,W72+W140+W210+W278)</f>
        <v>0</v>
      </c>
      <c r="X36" s="156">
        <f>IF($C36&gt;Input!$D$8,0,X72+X140+X210+X278)</f>
        <v>0</v>
      </c>
      <c r="Y36" s="156">
        <f>IF($C36&gt;Input!$D$8,0,Y72+Y140+Y210+Y278)</f>
        <v>0</v>
      </c>
      <c r="Z36" s="156">
        <f>IF($C36&gt;Input!$D$8,0,Z72+Z140+Z210+Z278)</f>
        <v>0</v>
      </c>
      <c r="AA36" s="1"/>
      <c r="AB36" s="3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8"/>
      <c r="AS36" s="158"/>
      <c r="AT36" s="158"/>
      <c r="AU36" s="158"/>
      <c r="AV36" s="158"/>
      <c r="AW36" s="158"/>
      <c r="AX36" s="158"/>
      <c r="AY36" s="158"/>
      <c r="AZ36" s="158"/>
      <c r="BA36" s="158"/>
      <c r="BB36" s="158"/>
      <c r="BC36" s="158"/>
      <c r="BD36" s="158"/>
      <c r="BE36" s="158"/>
      <c r="BF36" s="158"/>
      <c r="BG36" s="158"/>
      <c r="BH36" s="158"/>
      <c r="BI36" s="158"/>
      <c r="BJ36" s="158"/>
      <c r="BK36" s="158"/>
      <c r="BL36" s="158"/>
      <c r="BM36" s="158"/>
      <c r="BN36" s="158"/>
      <c r="BO36" s="158"/>
      <c r="BP36" s="158"/>
      <c r="BQ36" s="158"/>
      <c r="BR36" s="158"/>
      <c r="BS36" s="158"/>
      <c r="BT36" s="158"/>
      <c r="BU36" s="158"/>
    </row>
    <row r="37" spans="1:73" x14ac:dyDescent="0.15">
      <c r="A37" s="1"/>
      <c r="B37" s="20"/>
      <c r="C37" s="156">
        <f t="shared" si="0"/>
        <v>27</v>
      </c>
      <c r="D37" s="2" t="s">
        <v>99</v>
      </c>
      <c r="E37" s="179"/>
      <c r="F37" s="156">
        <f t="shared" si="1"/>
        <v>94.915570374917493</v>
      </c>
      <c r="G37" s="156">
        <f>IF($C37&gt;Input!$D$8,0,G73+G141+G211+G279)</f>
        <v>0</v>
      </c>
      <c r="H37" s="156">
        <f>IF($C37&gt;Input!$D$8,0,H73+H141+H211+H279)</f>
        <v>45.796114914281048</v>
      </c>
      <c r="I37" s="156">
        <f>IF($C37&gt;Input!$D$8,0,I73+I141+I211+I279)</f>
        <v>49.119455460636445</v>
      </c>
      <c r="J37" s="156">
        <f>IF($C37&gt;Input!$D$8,0,J73+J141+J211+J279)</f>
        <v>0</v>
      </c>
      <c r="K37" s="156">
        <f>IF($C37&gt;Input!$D$8,0,K73+K141+K211+K279)</f>
        <v>0</v>
      </c>
      <c r="L37" s="156">
        <f>IF($C37&gt;Input!$D$8,0,L73+L141+L211+L279)</f>
        <v>0</v>
      </c>
      <c r="M37" s="156">
        <f>IF($C37&gt;Input!$D$8,0,M73+M141+M211+M279)</f>
        <v>0</v>
      </c>
      <c r="N37" s="156">
        <f>IF($C37&gt;Input!$D$8,0,N73+N141+N211+N279)</f>
        <v>0</v>
      </c>
      <c r="O37" s="156">
        <f>IF($C37&gt;Input!$D$8,0,O73+O141+O211+O279)</f>
        <v>0</v>
      </c>
      <c r="P37" s="156">
        <f>IF($C37&gt;Input!$D$8,0,P73+P141+P211+P279)</f>
        <v>0</v>
      </c>
      <c r="Q37" s="156">
        <f>IF($C37&gt;Input!$D$8,0,Q73+Q141+Q211+Q279)</f>
        <v>0</v>
      </c>
      <c r="R37" s="156">
        <f>IF($C37&gt;Input!$D$8,0,R73+R141+R211+R279)</f>
        <v>0</v>
      </c>
      <c r="S37" s="156">
        <f>IF($C37&gt;Input!$D$8,0,S73+S141+S211+S279)</f>
        <v>0</v>
      </c>
      <c r="T37" s="156">
        <f>IF($C37&gt;Input!$D$8,0,T73+T141+T211+T279)</f>
        <v>0</v>
      </c>
      <c r="U37" s="156">
        <f>IF($C37&gt;Input!$D$8,0,U73+U141+U211+U279)</f>
        <v>0</v>
      </c>
      <c r="V37" s="156">
        <f>IF($C37&gt;Input!$D$8,0,V73+V141+V211+V279)</f>
        <v>0</v>
      </c>
      <c r="W37" s="156">
        <f>IF($C37&gt;Input!$D$8,0,W73+W141+W211+W279)</f>
        <v>0</v>
      </c>
      <c r="X37" s="156">
        <f>IF($C37&gt;Input!$D$8,0,X73+X141+X211+X279)</f>
        <v>0</v>
      </c>
      <c r="Y37" s="156">
        <f>IF($C37&gt;Input!$D$8,0,Y73+Y141+Y211+Y279)</f>
        <v>0</v>
      </c>
      <c r="Z37" s="156">
        <f>IF($C37&gt;Input!$D$8,0,Z73+Z141+Z211+Z279)</f>
        <v>0</v>
      </c>
      <c r="AA37" s="1"/>
      <c r="AB37" s="3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8"/>
      <c r="AS37" s="158"/>
      <c r="AT37" s="158"/>
      <c r="AU37" s="158"/>
      <c r="AV37" s="158"/>
      <c r="AW37" s="158"/>
      <c r="AX37" s="158"/>
      <c r="AY37" s="158"/>
      <c r="AZ37" s="158"/>
      <c r="BA37" s="158"/>
      <c r="BB37" s="158"/>
      <c r="BC37" s="158"/>
      <c r="BD37" s="158"/>
      <c r="BE37" s="158"/>
      <c r="BF37" s="158"/>
      <c r="BG37" s="158"/>
      <c r="BH37" s="158"/>
      <c r="BI37" s="158"/>
      <c r="BJ37" s="158"/>
      <c r="BK37" s="158"/>
      <c r="BL37" s="158"/>
      <c r="BM37" s="158"/>
      <c r="BN37" s="158"/>
      <c r="BO37" s="158"/>
      <c r="BP37" s="158"/>
      <c r="BQ37" s="158"/>
      <c r="BR37" s="158"/>
      <c r="BS37" s="158"/>
      <c r="BT37" s="158"/>
      <c r="BU37" s="158"/>
    </row>
    <row r="38" spans="1:73" x14ac:dyDescent="0.15">
      <c r="A38" s="1"/>
      <c r="B38" s="20"/>
      <c r="C38" s="156">
        <f t="shared" si="0"/>
        <v>28</v>
      </c>
      <c r="D38" s="2" t="s">
        <v>99</v>
      </c>
      <c r="E38" s="179"/>
      <c r="F38" s="156">
        <f t="shared" si="1"/>
        <v>95.014945374917488</v>
      </c>
      <c r="G38" s="156">
        <f>IF($C38&gt;Input!$D$8,0,G74+G142+G212+G280)</f>
        <v>0</v>
      </c>
      <c r="H38" s="156">
        <f>IF($C38&gt;Input!$D$8,0,H74+H142+H212+H280)</f>
        <v>45.839177414281046</v>
      </c>
      <c r="I38" s="156">
        <f>IF($C38&gt;Input!$D$8,0,I74+I142+I212+I280)</f>
        <v>49.175767960636442</v>
      </c>
      <c r="J38" s="156">
        <f>IF($C38&gt;Input!$D$8,0,J74+J142+J212+J280)</f>
        <v>0</v>
      </c>
      <c r="K38" s="156">
        <f>IF($C38&gt;Input!$D$8,0,K74+K142+K212+K280)</f>
        <v>0</v>
      </c>
      <c r="L38" s="156">
        <f>IF($C38&gt;Input!$D$8,0,L74+L142+L212+L280)</f>
        <v>0</v>
      </c>
      <c r="M38" s="156">
        <f>IF($C38&gt;Input!$D$8,0,M74+M142+M212+M280)</f>
        <v>0</v>
      </c>
      <c r="N38" s="156">
        <f>IF($C38&gt;Input!$D$8,0,N74+N142+N212+N280)</f>
        <v>0</v>
      </c>
      <c r="O38" s="156">
        <f>IF($C38&gt;Input!$D$8,0,O74+O142+O212+O280)</f>
        <v>0</v>
      </c>
      <c r="P38" s="156">
        <f>IF($C38&gt;Input!$D$8,0,P74+P142+P212+P280)</f>
        <v>0</v>
      </c>
      <c r="Q38" s="156">
        <f>IF($C38&gt;Input!$D$8,0,Q74+Q142+Q212+Q280)</f>
        <v>0</v>
      </c>
      <c r="R38" s="156">
        <f>IF($C38&gt;Input!$D$8,0,R74+R142+R212+R280)</f>
        <v>0</v>
      </c>
      <c r="S38" s="156">
        <f>IF($C38&gt;Input!$D$8,0,S74+S142+S212+S280)</f>
        <v>0</v>
      </c>
      <c r="T38" s="156">
        <f>IF($C38&gt;Input!$D$8,0,T74+T142+T212+T280)</f>
        <v>0</v>
      </c>
      <c r="U38" s="156">
        <f>IF($C38&gt;Input!$D$8,0,U74+U142+U212+U280)</f>
        <v>0</v>
      </c>
      <c r="V38" s="156">
        <f>IF($C38&gt;Input!$D$8,0,V74+V142+V212+V280)</f>
        <v>0</v>
      </c>
      <c r="W38" s="156">
        <f>IF($C38&gt;Input!$D$8,0,W74+W142+W212+W280)</f>
        <v>0</v>
      </c>
      <c r="X38" s="156">
        <f>IF($C38&gt;Input!$D$8,0,X74+X142+X212+X280)</f>
        <v>0</v>
      </c>
      <c r="Y38" s="156">
        <f>IF($C38&gt;Input!$D$8,0,Y74+Y142+Y212+Y280)</f>
        <v>0</v>
      </c>
      <c r="Z38" s="156">
        <f>IF($C38&gt;Input!$D$8,0,Z74+Z142+Z212+Z280)</f>
        <v>0</v>
      </c>
      <c r="AA38" s="1"/>
      <c r="AB38" s="3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8"/>
      <c r="AS38" s="158"/>
      <c r="AT38" s="158"/>
      <c r="AU38" s="158"/>
      <c r="AV38" s="158"/>
      <c r="AW38" s="158"/>
      <c r="AX38" s="158"/>
      <c r="AY38" s="158"/>
      <c r="AZ38" s="158"/>
      <c r="BA38" s="158"/>
      <c r="BB38" s="158"/>
      <c r="BC38" s="158"/>
      <c r="BD38" s="158"/>
      <c r="BE38" s="158"/>
      <c r="BF38" s="158"/>
      <c r="BG38" s="158"/>
      <c r="BH38" s="158"/>
      <c r="BI38" s="158"/>
      <c r="BJ38" s="158"/>
      <c r="BK38" s="158"/>
      <c r="BL38" s="158"/>
      <c r="BM38" s="158"/>
      <c r="BN38" s="158"/>
      <c r="BO38" s="158"/>
      <c r="BP38" s="158"/>
      <c r="BQ38" s="158"/>
      <c r="BR38" s="158"/>
      <c r="BS38" s="158"/>
      <c r="BT38" s="158"/>
      <c r="BU38" s="158"/>
    </row>
    <row r="39" spans="1:73" x14ac:dyDescent="0.15">
      <c r="A39" s="1"/>
      <c r="B39" s="20"/>
      <c r="C39" s="156">
        <f t="shared" si="0"/>
        <v>29</v>
      </c>
      <c r="D39" s="2" t="s">
        <v>99</v>
      </c>
      <c r="E39" s="179"/>
      <c r="F39" s="156">
        <f t="shared" si="1"/>
        <v>95.115070374917494</v>
      </c>
      <c r="G39" s="156">
        <f>IF($C39&gt;Input!$D$8,0,G75+G143+G213+G281)</f>
        <v>0</v>
      </c>
      <c r="H39" s="156">
        <f>IF($C39&gt;Input!$D$8,0,H75+H143+H213+H281)</f>
        <v>45.882564914281048</v>
      </c>
      <c r="I39" s="156">
        <f>IF($C39&gt;Input!$D$8,0,I75+I143+I213+I281)</f>
        <v>49.232505460636446</v>
      </c>
      <c r="J39" s="156">
        <f>IF($C39&gt;Input!$D$8,0,J75+J143+J213+J281)</f>
        <v>0</v>
      </c>
      <c r="K39" s="156">
        <f>IF($C39&gt;Input!$D$8,0,K75+K143+K213+K281)</f>
        <v>0</v>
      </c>
      <c r="L39" s="156">
        <f>IF($C39&gt;Input!$D$8,0,L75+L143+L213+L281)</f>
        <v>0</v>
      </c>
      <c r="M39" s="156">
        <f>IF($C39&gt;Input!$D$8,0,M75+M143+M213+M281)</f>
        <v>0</v>
      </c>
      <c r="N39" s="156">
        <f>IF($C39&gt;Input!$D$8,0,N75+N143+N213+N281)</f>
        <v>0</v>
      </c>
      <c r="O39" s="156">
        <f>IF($C39&gt;Input!$D$8,0,O75+O143+O213+O281)</f>
        <v>0</v>
      </c>
      <c r="P39" s="156">
        <f>IF($C39&gt;Input!$D$8,0,P75+P143+P213+P281)</f>
        <v>0</v>
      </c>
      <c r="Q39" s="156">
        <f>IF($C39&gt;Input!$D$8,0,Q75+Q143+Q213+Q281)</f>
        <v>0</v>
      </c>
      <c r="R39" s="156">
        <f>IF($C39&gt;Input!$D$8,0,R75+R143+R213+R281)</f>
        <v>0</v>
      </c>
      <c r="S39" s="156">
        <f>IF($C39&gt;Input!$D$8,0,S75+S143+S213+S281)</f>
        <v>0</v>
      </c>
      <c r="T39" s="156">
        <f>IF($C39&gt;Input!$D$8,0,T75+T143+T213+T281)</f>
        <v>0</v>
      </c>
      <c r="U39" s="156">
        <f>IF($C39&gt;Input!$D$8,0,U75+U143+U213+U281)</f>
        <v>0</v>
      </c>
      <c r="V39" s="156">
        <f>IF($C39&gt;Input!$D$8,0,V75+V143+V213+V281)</f>
        <v>0</v>
      </c>
      <c r="W39" s="156">
        <f>IF($C39&gt;Input!$D$8,0,W75+W143+W213+W281)</f>
        <v>0</v>
      </c>
      <c r="X39" s="156">
        <f>IF($C39&gt;Input!$D$8,0,X75+X143+X213+X281)</f>
        <v>0</v>
      </c>
      <c r="Y39" s="156">
        <f>IF($C39&gt;Input!$D$8,0,Y75+Y143+Y213+Y281)</f>
        <v>0</v>
      </c>
      <c r="Z39" s="156">
        <f>IF($C39&gt;Input!$D$8,0,Z75+Z143+Z213+Z281)</f>
        <v>0</v>
      </c>
      <c r="AA39" s="1"/>
      <c r="AB39" s="3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8"/>
      <c r="AS39" s="158"/>
      <c r="AT39" s="158"/>
      <c r="AU39" s="158"/>
      <c r="AV39" s="158"/>
      <c r="AW39" s="158"/>
      <c r="AX39" s="158"/>
      <c r="AY39" s="158"/>
      <c r="AZ39" s="158"/>
      <c r="BA39" s="158"/>
      <c r="BB39" s="158"/>
      <c r="BC39" s="158"/>
      <c r="BD39" s="158"/>
      <c r="BE39" s="158"/>
      <c r="BF39" s="158"/>
      <c r="BG39" s="158"/>
      <c r="BH39" s="158"/>
      <c r="BI39" s="158"/>
      <c r="BJ39" s="158"/>
      <c r="BK39" s="158"/>
      <c r="BL39" s="158"/>
      <c r="BM39" s="158"/>
      <c r="BN39" s="158"/>
      <c r="BO39" s="158"/>
      <c r="BP39" s="158"/>
      <c r="BQ39" s="158"/>
      <c r="BR39" s="158"/>
      <c r="BS39" s="158"/>
      <c r="BT39" s="158"/>
      <c r="BU39" s="158"/>
    </row>
    <row r="40" spans="1:73" x14ac:dyDescent="0.15">
      <c r="A40" s="1"/>
      <c r="B40" s="20" t="s">
        <v>189</v>
      </c>
      <c r="C40" s="156">
        <f t="shared" si="0"/>
        <v>30</v>
      </c>
      <c r="D40" s="2" t="s">
        <v>99</v>
      </c>
      <c r="E40" s="179"/>
      <c r="F40" s="156">
        <f t="shared" si="1"/>
        <v>-1504.7840546250825</v>
      </c>
      <c r="G40" s="156">
        <f>IF($C40&gt;Input!$D$8,0,G76+G144+G214+G282)</f>
        <v>0</v>
      </c>
      <c r="H40" s="156">
        <f>IF($C40&gt;Input!$D$8,0,H76+H144+H214+H282)</f>
        <v>-674.073722585719</v>
      </c>
      <c r="I40" s="156">
        <f>IF($C40&gt;Input!$D$8,0,I76+I144+I214+I282)</f>
        <v>-830.71033203936349</v>
      </c>
      <c r="J40" s="156">
        <f>IF($C40&gt;Input!$D$8,0,J76+J144+J214+J282)</f>
        <v>0</v>
      </c>
      <c r="K40" s="156">
        <f>IF($C40&gt;Input!$D$8,0,K76+K144+K214+K282)</f>
        <v>0</v>
      </c>
      <c r="L40" s="156">
        <f>IF($C40&gt;Input!$D$8,0,L76+L144+L214+L282)</f>
        <v>0</v>
      </c>
      <c r="M40" s="156">
        <f>IF($C40&gt;Input!$D$8,0,M76+M144+M214+M282)</f>
        <v>0</v>
      </c>
      <c r="N40" s="156">
        <f>IF($C40&gt;Input!$D$8,0,N76+N144+N214+N282)</f>
        <v>0</v>
      </c>
      <c r="O40" s="156">
        <f>IF($C40&gt;Input!$D$8,0,O76+O144+O214+O282)</f>
        <v>0</v>
      </c>
      <c r="P40" s="156">
        <f>IF($C40&gt;Input!$D$8,0,P76+P144+P214+P282)</f>
        <v>0</v>
      </c>
      <c r="Q40" s="156">
        <f>IF($C40&gt;Input!$D$8,0,Q76+Q144+Q214+Q282)</f>
        <v>0</v>
      </c>
      <c r="R40" s="156">
        <f>IF($C40&gt;Input!$D$8,0,R76+R144+R214+R282)</f>
        <v>0</v>
      </c>
      <c r="S40" s="156">
        <f>IF($C40&gt;Input!$D$8,0,S76+S144+S214+S282)</f>
        <v>0</v>
      </c>
      <c r="T40" s="156">
        <f>IF($C40&gt;Input!$D$8,0,T76+T144+T214+T282)</f>
        <v>0</v>
      </c>
      <c r="U40" s="156">
        <f>IF($C40&gt;Input!$D$8,0,U76+U144+U214+U282)</f>
        <v>0</v>
      </c>
      <c r="V40" s="156">
        <f>IF($C40&gt;Input!$D$8,0,V76+V144+V214+V282)</f>
        <v>0</v>
      </c>
      <c r="W40" s="156">
        <f>IF($C40&gt;Input!$D$8,0,W76+W144+W214+W282)</f>
        <v>0</v>
      </c>
      <c r="X40" s="156">
        <f>IF($C40&gt;Input!$D$8,0,X76+X144+X214+X282)</f>
        <v>0</v>
      </c>
      <c r="Y40" s="156">
        <f>IF($C40&gt;Input!$D$8,0,Y76+Y144+Y214+Y282)</f>
        <v>0</v>
      </c>
      <c r="Z40" s="156">
        <f>IF($C40&gt;Input!$D$8,0,Z76+Z144+Z214+Z282)</f>
        <v>0</v>
      </c>
      <c r="AA40" s="1"/>
      <c r="AB40" s="3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8"/>
      <c r="AS40" s="158"/>
      <c r="AT40" s="158"/>
      <c r="AU40" s="158"/>
      <c r="AV40" s="158"/>
      <c r="AW40" s="158"/>
      <c r="AX40" s="158"/>
      <c r="AY40" s="158"/>
      <c r="AZ40" s="158"/>
      <c r="BA40" s="158"/>
      <c r="BB40" s="158"/>
      <c r="BC40" s="158"/>
      <c r="BD40" s="158"/>
      <c r="BE40" s="158"/>
      <c r="BF40" s="158"/>
      <c r="BG40" s="158"/>
      <c r="BH40" s="158"/>
      <c r="BI40" s="158"/>
      <c r="BJ40" s="158"/>
      <c r="BK40" s="158"/>
      <c r="BL40" s="158"/>
      <c r="BM40" s="158"/>
      <c r="BN40" s="158"/>
      <c r="BO40" s="158"/>
      <c r="BP40" s="158"/>
      <c r="BQ40" s="158"/>
      <c r="BR40" s="158"/>
      <c r="BS40" s="158"/>
      <c r="BT40" s="158"/>
      <c r="BU40" s="158"/>
    </row>
    <row r="41" spans="1:73" x14ac:dyDescent="0.15">
      <c r="A41" s="1"/>
      <c r="B41" s="1"/>
      <c r="C41" s="2"/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3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8"/>
      <c r="AS41" s="158"/>
      <c r="AT41" s="158"/>
      <c r="AU41" s="158"/>
      <c r="AV41" s="158"/>
      <c r="AW41" s="158"/>
      <c r="AX41" s="158"/>
      <c r="AY41" s="158"/>
      <c r="AZ41" s="158"/>
      <c r="BA41" s="158"/>
      <c r="BB41" s="158"/>
      <c r="BC41" s="158"/>
      <c r="BD41" s="158"/>
      <c r="BE41" s="158"/>
      <c r="BF41" s="158"/>
      <c r="BG41" s="158"/>
      <c r="BH41" s="158"/>
      <c r="BI41" s="158"/>
      <c r="BJ41" s="158"/>
      <c r="BK41" s="158"/>
      <c r="BL41" s="158"/>
      <c r="BM41" s="158"/>
      <c r="BN41" s="158"/>
      <c r="BO41" s="158"/>
      <c r="BP41" s="158"/>
      <c r="BQ41" s="158"/>
      <c r="BR41" s="158"/>
      <c r="BS41" s="158"/>
      <c r="BT41" s="158"/>
      <c r="BU41" s="158"/>
    </row>
    <row r="42" spans="1:73" x14ac:dyDescent="0.15">
      <c r="A42" s="1"/>
      <c r="B42" s="170" t="s">
        <v>194</v>
      </c>
      <c r="C42" s="171"/>
      <c r="D42" s="171"/>
      <c r="E42" s="172"/>
      <c r="F42" s="168"/>
      <c r="G42" s="168"/>
      <c r="H42" s="172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"/>
      <c r="AB42" s="3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9"/>
      <c r="BB42" s="159"/>
      <c r="BC42" s="159"/>
      <c r="BD42" s="159"/>
      <c r="BE42" s="159"/>
      <c r="BF42" s="158"/>
      <c r="BG42" s="158"/>
      <c r="BH42" s="158"/>
      <c r="BI42" s="158"/>
      <c r="BJ42" s="158"/>
      <c r="BK42" s="158"/>
      <c r="BL42" s="158"/>
      <c r="BM42" s="158"/>
      <c r="BN42" s="158"/>
      <c r="BO42" s="158"/>
      <c r="BP42" s="158"/>
      <c r="BQ42" s="158"/>
      <c r="BR42" s="158"/>
      <c r="BS42" s="158"/>
      <c r="BT42" s="158"/>
      <c r="BU42" s="158"/>
    </row>
    <row r="43" spans="1:73" x14ac:dyDescent="0.15">
      <c r="A43" s="1"/>
      <c r="B43" s="20"/>
      <c r="C43" s="156"/>
      <c r="D43" s="2"/>
      <c r="E43" s="1"/>
      <c r="F43" s="156"/>
      <c r="G43" s="156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"/>
      <c r="AB43" s="3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8"/>
      <c r="BN43" s="158"/>
      <c r="BO43" s="158"/>
      <c r="BP43" s="158"/>
      <c r="BQ43" s="158"/>
      <c r="BR43" s="158"/>
      <c r="BS43" s="158"/>
      <c r="BT43" s="158"/>
      <c r="BU43" s="158"/>
    </row>
    <row r="44" spans="1:73" x14ac:dyDescent="0.15">
      <c r="A44" s="1"/>
      <c r="B44" s="177" t="s">
        <v>217</v>
      </c>
      <c r="C44" s="156"/>
      <c r="D44" s="2" t="s">
        <v>175</v>
      </c>
      <c r="E44" s="2" t="str">
        <f>IF(Index4=1,Valg!$C$85,Valg!$C$86)</f>
        <v>Twinrør</v>
      </c>
      <c r="F44" s="156"/>
      <c r="G44" s="156">
        <f>Input!$D$32</f>
        <v>1750</v>
      </c>
      <c r="H44" s="156">
        <f>IF(Index4=1,Input!E33,Input!E34)</f>
        <v>1800</v>
      </c>
      <c r="I44" s="156">
        <f>IF(Index4=1,Input!F33,Input!F34)</f>
        <v>2200</v>
      </c>
      <c r="J44" s="156">
        <f>IF(Index4=1,Input!G33,Input!G34)</f>
        <v>2600</v>
      </c>
      <c r="K44" s="156">
        <f>IF(Index4=1,Input!H33,Input!H34)</f>
        <v>3000</v>
      </c>
      <c r="L44" s="156">
        <f>IF(Index4=1,Input!I33,Input!I34)</f>
        <v>3400</v>
      </c>
      <c r="M44" s="156">
        <f>IF(Index4=1,Input!J33,Input!J34)</f>
        <v>3800</v>
      </c>
      <c r="N44" s="156">
        <f>IF(Index4=1,Input!K33,Input!K34)</f>
        <v>4200</v>
      </c>
      <c r="O44" s="156">
        <f>IF(Index4=1,Input!L33,Input!L34)</f>
        <v>4600</v>
      </c>
      <c r="P44" s="156">
        <f>IF(Index4=1,Input!M33,Input!M34)</f>
        <v>5000</v>
      </c>
      <c r="Q44" s="156">
        <f>IF(Index4=1,Input!N33,Input!N34)</f>
        <v>5400</v>
      </c>
      <c r="R44" s="156">
        <f>IF(Index4=1,Input!O33,Input!O34)</f>
        <v>5800</v>
      </c>
      <c r="S44" s="156">
        <f>IF(Index4=1,Input!P33,Input!P34)</f>
        <v>6200</v>
      </c>
      <c r="T44" s="156">
        <f>IF(Index4=1,Input!Q33,Input!Q34)</f>
        <v>6600</v>
      </c>
      <c r="U44" s="156">
        <f>IF(Index4=1,Input!R33,Input!R34)</f>
        <v>7000</v>
      </c>
      <c r="V44" s="156">
        <f>IF(Index4=1,Input!S33,Input!S34)</f>
        <v>7400</v>
      </c>
      <c r="W44" s="156">
        <f>IF(Index4=1,Input!T33,Input!T34)</f>
        <v>7800</v>
      </c>
      <c r="X44" s="156">
        <f>IF(Index4=1,Input!U33,Input!U34)</f>
        <v>8200</v>
      </c>
      <c r="Y44" s="156">
        <f>IF(Index4=1,Input!V33,Input!V34)</f>
        <v>8600</v>
      </c>
      <c r="Z44" s="156">
        <f>IF(Index4=1,Input!W33,Input!W34)</f>
        <v>9000</v>
      </c>
      <c r="AA44" s="1"/>
      <c r="AB44" s="3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8"/>
      <c r="BN44" s="158"/>
      <c r="BO44" s="158"/>
      <c r="BP44" s="158"/>
      <c r="BQ44" s="158"/>
      <c r="BR44" s="158"/>
      <c r="BS44" s="158"/>
      <c r="BT44" s="158"/>
      <c r="BU44" s="158"/>
    </row>
    <row r="45" spans="1:73" x14ac:dyDescent="0.15">
      <c r="A45" s="1"/>
      <c r="B45" s="20"/>
      <c r="C45" s="156"/>
      <c r="D45" s="2"/>
      <c r="E45" s="179" t="s">
        <v>213</v>
      </c>
      <c r="F45" s="156" t="s">
        <v>11</v>
      </c>
      <c r="G45" s="156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"/>
      <c r="AB45" s="3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8"/>
      <c r="BN45" s="158"/>
      <c r="BO45" s="158"/>
      <c r="BP45" s="158"/>
      <c r="BQ45" s="158"/>
      <c r="BR45" s="158"/>
      <c r="BS45" s="158"/>
      <c r="BT45" s="158"/>
      <c r="BU45" s="158"/>
    </row>
    <row r="46" spans="1:73" x14ac:dyDescent="0.15">
      <c r="A46" s="1"/>
      <c r="B46" s="20" t="s">
        <v>187</v>
      </c>
      <c r="C46" s="156">
        <f>Eksist!C46+Input!$D$48</f>
        <v>0</v>
      </c>
      <c r="D46" s="2" t="s">
        <v>99</v>
      </c>
      <c r="E46" s="188">
        <f>(1+Input!$H$55)</f>
        <v>1</v>
      </c>
      <c r="F46" s="195">
        <f>SUM(G46:Z46)</f>
        <v>4000</v>
      </c>
      <c r="G46" s="195">
        <f>G44*Input!D26/1000*$E46</f>
        <v>0</v>
      </c>
      <c r="H46" s="195">
        <f>H44*Input!E26/1000*$E46</f>
        <v>1800</v>
      </c>
      <c r="I46" s="195">
        <f>I44*Input!F26/1000*$E46</f>
        <v>2200</v>
      </c>
      <c r="J46" s="195">
        <f>J44*Input!G26/1000*$E46</f>
        <v>0</v>
      </c>
      <c r="K46" s="195">
        <f>K44*Input!H26/1000*$E46</f>
        <v>0</v>
      </c>
      <c r="L46" s="195">
        <f>L44*Input!I26/1000*$E46</f>
        <v>0</v>
      </c>
      <c r="M46" s="195">
        <f>M44*Input!J26/1000*$E46</f>
        <v>0</v>
      </c>
      <c r="N46" s="195">
        <f>N44*Input!K26/1000*$E46</f>
        <v>0</v>
      </c>
      <c r="O46" s="195">
        <f>O44*Input!L26/1000*$E46</f>
        <v>0</v>
      </c>
      <c r="P46" s="195">
        <f>P44*Input!M26/1000*$E46</f>
        <v>0</v>
      </c>
      <c r="Q46" s="195">
        <f>Q44*Input!N26/1000*$E46</f>
        <v>0</v>
      </c>
      <c r="R46" s="195">
        <f>R44*Input!O26/1000*$E46</f>
        <v>0</v>
      </c>
      <c r="S46" s="195">
        <f>S44*Input!P26/1000*$E46</f>
        <v>0</v>
      </c>
      <c r="T46" s="195">
        <f>T44*Input!Q26/1000*$E46</f>
        <v>0</v>
      </c>
      <c r="U46" s="195">
        <f>U44*Input!R26/1000*$E46</f>
        <v>0</v>
      </c>
      <c r="V46" s="195">
        <f>V44*Input!S26/1000*$E46</f>
        <v>0</v>
      </c>
      <c r="W46" s="195">
        <f>W44*Input!T26/1000*$E46</f>
        <v>0</v>
      </c>
      <c r="X46" s="195">
        <f>X44*Input!U26/1000*$E46</f>
        <v>0</v>
      </c>
      <c r="Y46" s="195">
        <f>Y44*Input!V26/1000*$E46</f>
        <v>0</v>
      </c>
      <c r="Z46" s="195">
        <f>Z44*Input!W26/1000*$E46</f>
        <v>0</v>
      </c>
      <c r="AA46" s="1"/>
      <c r="AB46" s="3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8"/>
      <c r="BN46" s="158"/>
      <c r="BO46" s="158"/>
      <c r="BP46" s="158"/>
      <c r="BQ46" s="158"/>
      <c r="BR46" s="158"/>
      <c r="BS46" s="158"/>
      <c r="BT46" s="158"/>
      <c r="BU46" s="158"/>
    </row>
    <row r="47" spans="1:73" x14ac:dyDescent="0.15">
      <c r="A47" s="1"/>
      <c r="B47" s="20"/>
      <c r="C47" s="156">
        <f>Eksist!C47+Input!$D$48</f>
        <v>1</v>
      </c>
      <c r="D47" s="2" t="s">
        <v>99</v>
      </c>
      <c r="E47" s="1"/>
      <c r="F47" s="156">
        <f>SUM(G47:Z47)</f>
        <v>0</v>
      </c>
      <c r="G47" s="156">
        <f>IF($C47=Input!$D$8,IF(Input!$D$50&gt;0,-(Input!$D$48+Input!$D$50-$C47)/Input!$D$50*G$46,0),0)</f>
        <v>0</v>
      </c>
      <c r="H47" s="156">
        <f>IF($C47=Input!$D$8,IF(Input!$D$50&gt;0,-(Input!$D$48+Input!$D$50-$C47)/Input!$D$50*H$46,0),0)</f>
        <v>0</v>
      </c>
      <c r="I47" s="156">
        <f>IF($C47=Input!$D$8,IF(Input!$D$50&gt;0,-(Input!$D$48+Input!$D$50-$C47)/Input!$D$50*I$46,0),0)</f>
        <v>0</v>
      </c>
      <c r="J47" s="156">
        <f>IF($C47=Input!$D$8,IF(Input!$D$50&gt;0,-(Input!$D$48+Input!$D$50-$C47)/Input!$D$50*J$46,0),0)</f>
        <v>0</v>
      </c>
      <c r="K47" s="156">
        <f>IF($C47=Input!$D$8,IF(Input!$D$50&gt;0,-(Input!$D$48+Input!$D$50-$C47)/Input!$D$50*K$46,0),0)</f>
        <v>0</v>
      </c>
      <c r="L47" s="156">
        <f>IF($C47=Input!$D$8,IF(Input!$D$50&gt;0,-(Input!$D$48+Input!$D$50-$C47)/Input!$D$50*L$46,0),0)</f>
        <v>0</v>
      </c>
      <c r="M47" s="156">
        <f>IF($C47=Input!$D$8,IF(Input!$D$50&gt;0,-(Input!$D$48+Input!$D$50-$C47)/Input!$D$50*M$46,0),0)</f>
        <v>0</v>
      </c>
      <c r="N47" s="156">
        <f>IF($C47=Input!$D$8,IF(Input!$D$50&gt;0,-(Input!$D$48+Input!$D$50-$C47)/Input!$D$50*N$46,0),0)</f>
        <v>0</v>
      </c>
      <c r="O47" s="156">
        <f>IF($C47=Input!$D$8,IF(Input!$D$50&gt;0,-(Input!$D$48+Input!$D$50-$C47)/Input!$D$50*O$46,0),0)</f>
        <v>0</v>
      </c>
      <c r="P47" s="156">
        <f>IF($C47=Input!$D$8,IF(Input!$D$50&gt;0,-(Input!$D$48+Input!$D$50-$C47)/Input!$D$50*P$46,0),0)</f>
        <v>0</v>
      </c>
      <c r="Q47" s="156">
        <f>IF($C47=Input!$D$8,IF(Input!$D$50&gt;0,-(Input!$D$48+Input!$D$50-$C47)/Input!$D$50*Q$46,0),0)</f>
        <v>0</v>
      </c>
      <c r="R47" s="156">
        <f>IF($C47=Input!$D$8,IF(Input!$D$50&gt;0,-(Input!$D$48+Input!$D$50-$C47)/Input!$D$50*R$46,0),0)</f>
        <v>0</v>
      </c>
      <c r="S47" s="156">
        <f>IF($C47=Input!$D$8,IF(Input!$D$50&gt;0,-(Input!$D$48+Input!$D$50-$C47)/Input!$D$50*S$46,0),0)</f>
        <v>0</v>
      </c>
      <c r="T47" s="156">
        <f>IF($C47=Input!$D$8,IF(Input!$D$50&gt;0,-(Input!$D$48+Input!$D$50-$C47)/Input!$D$50*T$46,0),0)</f>
        <v>0</v>
      </c>
      <c r="U47" s="156">
        <f>IF($C47=Input!$D$8,IF(Input!$D$50&gt;0,-(Input!$D$48+Input!$D$50-$C47)/Input!$D$50*U$46,0),0)</f>
        <v>0</v>
      </c>
      <c r="V47" s="156">
        <f>IF($C47=Input!$D$8,IF(Input!$D$50&gt;0,-(Input!$D$48+Input!$D$50-$C47)/Input!$D$50*V$46,0),0)</f>
        <v>0</v>
      </c>
      <c r="W47" s="156">
        <f>IF($C47=Input!$D$8,IF(Input!$D$50&gt;0,-(Input!$D$48+Input!$D$50-$C47)/Input!$D$50*W$46,0),0)</f>
        <v>0</v>
      </c>
      <c r="X47" s="156">
        <f>IF($C47=Input!$D$8,IF(Input!$D$50&gt;0,-(Input!$D$48+Input!$D$50-$C47)/Input!$D$50*X$46,0),0)</f>
        <v>0</v>
      </c>
      <c r="Y47" s="156">
        <f>IF($C47=Input!$D$8,IF(Input!$D$50&gt;0,-(Input!$D$48+Input!$D$50-$C47)/Input!$D$50*Y$46,0),0)</f>
        <v>0</v>
      </c>
      <c r="Z47" s="156">
        <f>IF($C47=Input!$D$8,IF(Input!$D$50&gt;0,-(Input!$D$48+Input!$D$50-$C47)/Input!$D$50*Z$46,0),0)</f>
        <v>0</v>
      </c>
      <c r="AA47" s="1"/>
      <c r="AB47" s="156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58"/>
      <c r="BN47" s="158"/>
      <c r="BO47" s="158"/>
      <c r="BP47" s="158"/>
      <c r="BQ47" s="158"/>
      <c r="BR47" s="158"/>
      <c r="BS47" s="158"/>
      <c r="BT47" s="158"/>
      <c r="BU47" s="158"/>
    </row>
    <row r="48" spans="1:73" x14ac:dyDescent="0.15">
      <c r="A48" s="1"/>
      <c r="B48" s="20"/>
      <c r="C48" s="156">
        <f>Eksist!C48+Input!$D$48</f>
        <v>2</v>
      </c>
      <c r="D48" s="2" t="s">
        <v>99</v>
      </c>
      <c r="E48" s="1"/>
      <c r="F48" s="156">
        <f t="shared" ref="F48:F76" si="2">SUM(G48:Z48)</f>
        <v>0</v>
      </c>
      <c r="G48" s="156">
        <f>IF($C48=Input!$D$8,IF(Input!$D$50&gt;0,-(Input!$D$48+Input!$D$50-$C48)/Input!$D$50*G$46,0),0)</f>
        <v>0</v>
      </c>
      <c r="H48" s="156">
        <f>IF($C48=Input!$D$8,IF(Input!$D$50&gt;0,-(Input!$D$48+Input!$D$50-$C48)/Input!$D$50*H$46,0),0)</f>
        <v>0</v>
      </c>
      <c r="I48" s="156">
        <f>IF($C48=Input!$D$8,IF(Input!$D$50&gt;0,-(Input!$D$48+Input!$D$50-$C48)/Input!$D$50*I$46,0),0)</f>
        <v>0</v>
      </c>
      <c r="J48" s="156">
        <f>IF($C48=Input!$D$8,IF(Input!$D$50&gt;0,-(Input!$D$48+Input!$D$50-$C48)/Input!$D$50*J$46,0),0)</f>
        <v>0</v>
      </c>
      <c r="K48" s="156">
        <f>IF($C48=Input!$D$8,IF(Input!$D$50&gt;0,-(Input!$D$48+Input!$D$50-$C48)/Input!$D$50*K$46,0),0)</f>
        <v>0</v>
      </c>
      <c r="L48" s="156">
        <f>IF($C48=Input!$D$8,IF(Input!$D$50&gt;0,-(Input!$D$48+Input!$D$50-$C48)/Input!$D$50*L$46,0),0)</f>
        <v>0</v>
      </c>
      <c r="M48" s="156">
        <f>IF($C48=Input!$D$8,IF(Input!$D$50&gt;0,-(Input!$D$48+Input!$D$50-$C48)/Input!$D$50*M$46,0),0)</f>
        <v>0</v>
      </c>
      <c r="N48" s="156">
        <f>IF($C48=Input!$D$8,IF(Input!$D$50&gt;0,-(Input!$D$48+Input!$D$50-$C48)/Input!$D$50*N$46,0),0)</f>
        <v>0</v>
      </c>
      <c r="O48" s="156">
        <f>IF($C48=Input!$D$8,IF(Input!$D$50&gt;0,-(Input!$D$48+Input!$D$50-$C48)/Input!$D$50*O$46,0),0)</f>
        <v>0</v>
      </c>
      <c r="P48" s="156">
        <f>IF($C48=Input!$D$8,IF(Input!$D$50&gt;0,-(Input!$D$48+Input!$D$50-$C48)/Input!$D$50*P$46,0),0)</f>
        <v>0</v>
      </c>
      <c r="Q48" s="156">
        <f>IF($C48=Input!$D$8,IF(Input!$D$50&gt;0,-(Input!$D$48+Input!$D$50-$C48)/Input!$D$50*Q$46,0),0)</f>
        <v>0</v>
      </c>
      <c r="R48" s="156">
        <f>IF($C48=Input!$D$8,IF(Input!$D$50&gt;0,-(Input!$D$48+Input!$D$50-$C48)/Input!$D$50*R$46,0),0)</f>
        <v>0</v>
      </c>
      <c r="S48" s="156">
        <f>IF($C48=Input!$D$8,IF(Input!$D$50&gt;0,-(Input!$D$48+Input!$D$50-$C48)/Input!$D$50*S$46,0),0)</f>
        <v>0</v>
      </c>
      <c r="T48" s="156">
        <f>IF($C48=Input!$D$8,IF(Input!$D$50&gt;0,-(Input!$D$48+Input!$D$50-$C48)/Input!$D$50*T$46,0),0)</f>
        <v>0</v>
      </c>
      <c r="U48" s="156">
        <f>IF($C48=Input!$D$8,IF(Input!$D$50&gt;0,-(Input!$D$48+Input!$D$50-$C48)/Input!$D$50*U$46,0),0)</f>
        <v>0</v>
      </c>
      <c r="V48" s="156">
        <f>IF($C48=Input!$D$8,IF(Input!$D$50&gt;0,-(Input!$D$48+Input!$D$50-$C48)/Input!$D$50*V$46,0),0)</f>
        <v>0</v>
      </c>
      <c r="W48" s="156">
        <f>IF($C48=Input!$D$8,IF(Input!$D$50&gt;0,-(Input!$D$48+Input!$D$50-$C48)/Input!$D$50*W$46,0),0)</f>
        <v>0</v>
      </c>
      <c r="X48" s="156">
        <f>IF($C48=Input!$D$8,IF(Input!$D$50&gt;0,-(Input!$D$48+Input!$D$50-$C48)/Input!$D$50*X$46,0),0)</f>
        <v>0</v>
      </c>
      <c r="Y48" s="156">
        <f>IF($C48=Input!$D$8,IF(Input!$D$50&gt;0,-(Input!$D$48+Input!$D$50-$C48)/Input!$D$50*Y$46,0),0)</f>
        <v>0</v>
      </c>
      <c r="Z48" s="156">
        <f>IF($C48=Input!$D$8,IF(Input!$D$50&gt;0,-(Input!$D$48+Input!$D$50-$C48)/Input!$D$50*Z$46,0),0)</f>
        <v>0</v>
      </c>
      <c r="AA48" s="1"/>
      <c r="AB48" s="156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58"/>
      <c r="BN48" s="158"/>
      <c r="BO48" s="158"/>
      <c r="BP48" s="158"/>
      <c r="BQ48" s="158"/>
      <c r="BR48" s="158"/>
      <c r="BS48" s="158"/>
      <c r="BT48" s="158"/>
      <c r="BU48" s="158"/>
    </row>
    <row r="49" spans="1:73" x14ac:dyDescent="0.15">
      <c r="A49" s="1"/>
      <c r="B49" s="20"/>
      <c r="C49" s="156">
        <f>Eksist!C49+Input!$D$48</f>
        <v>3</v>
      </c>
      <c r="D49" s="2" t="s">
        <v>99</v>
      </c>
      <c r="E49" s="1"/>
      <c r="F49" s="156">
        <f t="shared" si="2"/>
        <v>0</v>
      </c>
      <c r="G49" s="156">
        <f>IF($C49=Input!$D$8,IF(Input!$D$50&gt;0,-(Input!$D$48+Input!$D$50-$C49)/Input!$D$50*G$46,0),0)</f>
        <v>0</v>
      </c>
      <c r="H49" s="156">
        <f>IF($C49=Input!$D$8,IF(Input!$D$50&gt;0,-(Input!$D$48+Input!$D$50-$C49)/Input!$D$50*H$46,0),0)</f>
        <v>0</v>
      </c>
      <c r="I49" s="156">
        <f>IF($C49=Input!$D$8,IF(Input!$D$50&gt;0,-(Input!$D$48+Input!$D$50-$C49)/Input!$D$50*I$46,0),0)</f>
        <v>0</v>
      </c>
      <c r="J49" s="156">
        <f>IF($C49=Input!$D$8,IF(Input!$D$50&gt;0,-(Input!$D$48+Input!$D$50-$C49)/Input!$D$50*J$46,0),0)</f>
        <v>0</v>
      </c>
      <c r="K49" s="156">
        <f>IF($C49=Input!$D$8,IF(Input!$D$50&gt;0,-(Input!$D$48+Input!$D$50-$C49)/Input!$D$50*K$46,0),0)</f>
        <v>0</v>
      </c>
      <c r="L49" s="156">
        <f>IF($C49=Input!$D$8,IF(Input!$D$50&gt;0,-(Input!$D$48+Input!$D$50-$C49)/Input!$D$50*L$46,0),0)</f>
        <v>0</v>
      </c>
      <c r="M49" s="156">
        <f>IF($C49=Input!$D$8,IF(Input!$D$50&gt;0,-(Input!$D$48+Input!$D$50-$C49)/Input!$D$50*M$46,0),0)</f>
        <v>0</v>
      </c>
      <c r="N49" s="156">
        <f>IF($C49=Input!$D$8,IF(Input!$D$50&gt;0,-(Input!$D$48+Input!$D$50-$C49)/Input!$D$50*N$46,0),0)</f>
        <v>0</v>
      </c>
      <c r="O49" s="156">
        <f>IF($C49=Input!$D$8,IF(Input!$D$50&gt;0,-(Input!$D$48+Input!$D$50-$C49)/Input!$D$50*O$46,0),0)</f>
        <v>0</v>
      </c>
      <c r="P49" s="156">
        <f>IF($C49=Input!$D$8,IF(Input!$D$50&gt;0,-(Input!$D$48+Input!$D$50-$C49)/Input!$D$50*P$46,0),0)</f>
        <v>0</v>
      </c>
      <c r="Q49" s="156">
        <f>IF($C49=Input!$D$8,IF(Input!$D$50&gt;0,-(Input!$D$48+Input!$D$50-$C49)/Input!$D$50*Q$46,0),0)</f>
        <v>0</v>
      </c>
      <c r="R49" s="156">
        <f>IF($C49=Input!$D$8,IF(Input!$D$50&gt;0,-(Input!$D$48+Input!$D$50-$C49)/Input!$D$50*R$46,0),0)</f>
        <v>0</v>
      </c>
      <c r="S49" s="156">
        <f>IF($C49=Input!$D$8,IF(Input!$D$50&gt;0,-(Input!$D$48+Input!$D$50-$C49)/Input!$D$50*S$46,0),0)</f>
        <v>0</v>
      </c>
      <c r="T49" s="156">
        <f>IF($C49=Input!$D$8,IF(Input!$D$50&gt;0,-(Input!$D$48+Input!$D$50-$C49)/Input!$D$50*T$46,0),0)</f>
        <v>0</v>
      </c>
      <c r="U49" s="156">
        <f>IF($C49=Input!$D$8,IF(Input!$D$50&gt;0,-(Input!$D$48+Input!$D$50-$C49)/Input!$D$50*U$46,0),0)</f>
        <v>0</v>
      </c>
      <c r="V49" s="156">
        <f>IF($C49=Input!$D$8,IF(Input!$D$50&gt;0,-(Input!$D$48+Input!$D$50-$C49)/Input!$D$50*V$46,0),0)</f>
        <v>0</v>
      </c>
      <c r="W49" s="156">
        <f>IF($C49=Input!$D$8,IF(Input!$D$50&gt;0,-(Input!$D$48+Input!$D$50-$C49)/Input!$D$50*W$46,0),0)</f>
        <v>0</v>
      </c>
      <c r="X49" s="156">
        <f>IF($C49=Input!$D$8,IF(Input!$D$50&gt;0,-(Input!$D$48+Input!$D$50-$C49)/Input!$D$50*X$46,0),0)</f>
        <v>0</v>
      </c>
      <c r="Y49" s="156">
        <f>IF($C49=Input!$D$8,IF(Input!$D$50&gt;0,-(Input!$D$48+Input!$D$50-$C49)/Input!$D$50*Y$46,0),0)</f>
        <v>0</v>
      </c>
      <c r="Z49" s="156">
        <f>IF($C49=Input!$D$8,IF(Input!$D$50&gt;0,-(Input!$D$48+Input!$D$50-$C49)/Input!$D$50*Z$46,0),0)</f>
        <v>0</v>
      </c>
      <c r="AA49" s="1"/>
      <c r="AB49" s="156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58"/>
      <c r="BN49" s="158"/>
      <c r="BO49" s="158"/>
      <c r="BP49" s="158"/>
      <c r="BQ49" s="158"/>
      <c r="BR49" s="158"/>
      <c r="BS49" s="158"/>
      <c r="BT49" s="158"/>
      <c r="BU49" s="158"/>
    </row>
    <row r="50" spans="1:73" x14ac:dyDescent="0.15">
      <c r="A50" s="1"/>
      <c r="B50" s="20"/>
      <c r="C50" s="156">
        <f>Eksist!C50+Input!$D$48</f>
        <v>4</v>
      </c>
      <c r="D50" s="2" t="s">
        <v>99</v>
      </c>
      <c r="E50" s="1"/>
      <c r="F50" s="156">
        <f t="shared" si="2"/>
        <v>0</v>
      </c>
      <c r="G50" s="156">
        <f>IF($C50=Input!$D$8,IF(Input!$D$50&gt;0,-(Input!$D$48+Input!$D$50-$C50)/Input!$D$50*G$46,0),0)</f>
        <v>0</v>
      </c>
      <c r="H50" s="156">
        <f>IF($C50=Input!$D$8,IF(Input!$D$50&gt;0,-(Input!$D$48+Input!$D$50-$C50)/Input!$D$50*H$46,0),0)</f>
        <v>0</v>
      </c>
      <c r="I50" s="156">
        <f>IF($C50=Input!$D$8,IF(Input!$D$50&gt;0,-(Input!$D$48+Input!$D$50-$C50)/Input!$D$50*I$46,0),0)</f>
        <v>0</v>
      </c>
      <c r="J50" s="156">
        <f>IF($C50=Input!$D$8,IF(Input!$D$50&gt;0,-(Input!$D$48+Input!$D$50-$C50)/Input!$D$50*J$46,0),0)</f>
        <v>0</v>
      </c>
      <c r="K50" s="156">
        <f>IF($C50=Input!$D$8,IF(Input!$D$50&gt;0,-(Input!$D$48+Input!$D$50-$C50)/Input!$D$50*K$46,0),0)</f>
        <v>0</v>
      </c>
      <c r="L50" s="156">
        <f>IF($C50=Input!$D$8,IF(Input!$D$50&gt;0,-(Input!$D$48+Input!$D$50-$C50)/Input!$D$50*L$46,0),0)</f>
        <v>0</v>
      </c>
      <c r="M50" s="156">
        <f>IF($C50=Input!$D$8,IF(Input!$D$50&gt;0,-(Input!$D$48+Input!$D$50-$C50)/Input!$D$50*M$46,0),0)</f>
        <v>0</v>
      </c>
      <c r="N50" s="156">
        <f>IF($C50=Input!$D$8,IF(Input!$D$50&gt;0,-(Input!$D$48+Input!$D$50-$C50)/Input!$D$50*N$46,0),0)</f>
        <v>0</v>
      </c>
      <c r="O50" s="156">
        <f>IF($C50=Input!$D$8,IF(Input!$D$50&gt;0,-(Input!$D$48+Input!$D$50-$C50)/Input!$D$50*O$46,0),0)</f>
        <v>0</v>
      </c>
      <c r="P50" s="156">
        <f>IF($C50=Input!$D$8,IF(Input!$D$50&gt;0,-(Input!$D$48+Input!$D$50-$C50)/Input!$D$50*P$46,0),0)</f>
        <v>0</v>
      </c>
      <c r="Q50" s="156">
        <f>IF($C50=Input!$D$8,IF(Input!$D$50&gt;0,-(Input!$D$48+Input!$D$50-$C50)/Input!$D$50*Q$46,0),0)</f>
        <v>0</v>
      </c>
      <c r="R50" s="156">
        <f>IF($C50=Input!$D$8,IF(Input!$D$50&gt;0,-(Input!$D$48+Input!$D$50-$C50)/Input!$D$50*R$46,0),0)</f>
        <v>0</v>
      </c>
      <c r="S50" s="156">
        <f>IF($C50=Input!$D$8,IF(Input!$D$50&gt;0,-(Input!$D$48+Input!$D$50-$C50)/Input!$D$50*S$46,0),0)</f>
        <v>0</v>
      </c>
      <c r="T50" s="156">
        <f>IF($C50=Input!$D$8,IF(Input!$D$50&gt;0,-(Input!$D$48+Input!$D$50-$C50)/Input!$D$50*T$46,0),0)</f>
        <v>0</v>
      </c>
      <c r="U50" s="156">
        <f>IF($C50=Input!$D$8,IF(Input!$D$50&gt;0,-(Input!$D$48+Input!$D$50-$C50)/Input!$D$50*U$46,0),0)</f>
        <v>0</v>
      </c>
      <c r="V50" s="156">
        <f>IF($C50=Input!$D$8,IF(Input!$D$50&gt;0,-(Input!$D$48+Input!$D$50-$C50)/Input!$D$50*V$46,0),0)</f>
        <v>0</v>
      </c>
      <c r="W50" s="156">
        <f>IF($C50=Input!$D$8,IF(Input!$D$50&gt;0,-(Input!$D$48+Input!$D$50-$C50)/Input!$D$50*W$46,0),0)</f>
        <v>0</v>
      </c>
      <c r="X50" s="156">
        <f>IF($C50=Input!$D$8,IF(Input!$D$50&gt;0,-(Input!$D$48+Input!$D$50-$C50)/Input!$D$50*X$46,0),0)</f>
        <v>0</v>
      </c>
      <c r="Y50" s="156">
        <f>IF($C50=Input!$D$8,IF(Input!$D$50&gt;0,-(Input!$D$48+Input!$D$50-$C50)/Input!$D$50*Y$46,0),0)</f>
        <v>0</v>
      </c>
      <c r="Z50" s="156">
        <f>IF($C50=Input!$D$8,IF(Input!$D$50&gt;0,-(Input!$D$48+Input!$D$50-$C50)/Input!$D$50*Z$46,0),0)</f>
        <v>0</v>
      </c>
      <c r="AA50" s="1"/>
      <c r="AB50" s="156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58"/>
      <c r="BN50" s="158"/>
      <c r="BO50" s="158"/>
      <c r="BP50" s="158"/>
      <c r="BQ50" s="158"/>
      <c r="BR50" s="158"/>
      <c r="BS50" s="158"/>
      <c r="BT50" s="158"/>
      <c r="BU50" s="158"/>
    </row>
    <row r="51" spans="1:73" x14ac:dyDescent="0.15">
      <c r="A51" s="1"/>
      <c r="B51" s="20"/>
      <c r="C51" s="156">
        <f>Eksist!C51+Input!$D$48</f>
        <v>5</v>
      </c>
      <c r="D51" s="2" t="s">
        <v>99</v>
      </c>
      <c r="E51" s="1"/>
      <c r="F51" s="156">
        <f t="shared" si="2"/>
        <v>0</v>
      </c>
      <c r="G51" s="156">
        <f>IF($C51=Input!$D$8,IF(Input!$D$50&gt;0,-(Input!$D$48+Input!$D$50-$C51)/Input!$D$50*G$46,0),0)</f>
        <v>0</v>
      </c>
      <c r="H51" s="156">
        <f>IF($C51=Input!$D$8,IF(Input!$D$50&gt;0,-(Input!$D$48+Input!$D$50-$C51)/Input!$D$50*H$46,0),0)</f>
        <v>0</v>
      </c>
      <c r="I51" s="156">
        <f>IF($C51=Input!$D$8,IF(Input!$D$50&gt;0,-(Input!$D$48+Input!$D$50-$C51)/Input!$D$50*I$46,0),0)</f>
        <v>0</v>
      </c>
      <c r="J51" s="156">
        <f>IF($C51=Input!$D$8,IF(Input!$D$50&gt;0,-(Input!$D$48+Input!$D$50-$C51)/Input!$D$50*J$46,0),0)</f>
        <v>0</v>
      </c>
      <c r="K51" s="156">
        <f>IF($C51=Input!$D$8,IF(Input!$D$50&gt;0,-(Input!$D$48+Input!$D$50-$C51)/Input!$D$50*K$46,0),0)</f>
        <v>0</v>
      </c>
      <c r="L51" s="156">
        <f>IF($C51=Input!$D$8,IF(Input!$D$50&gt;0,-(Input!$D$48+Input!$D$50-$C51)/Input!$D$50*L$46,0),0)</f>
        <v>0</v>
      </c>
      <c r="M51" s="156">
        <f>IF($C51=Input!$D$8,IF(Input!$D$50&gt;0,-(Input!$D$48+Input!$D$50-$C51)/Input!$D$50*M$46,0),0)</f>
        <v>0</v>
      </c>
      <c r="N51" s="156">
        <f>IF($C51=Input!$D$8,IF(Input!$D$50&gt;0,-(Input!$D$48+Input!$D$50-$C51)/Input!$D$50*N$46,0),0)</f>
        <v>0</v>
      </c>
      <c r="O51" s="156">
        <f>IF($C51=Input!$D$8,IF(Input!$D$50&gt;0,-(Input!$D$48+Input!$D$50-$C51)/Input!$D$50*O$46,0),0)</f>
        <v>0</v>
      </c>
      <c r="P51" s="156">
        <f>IF($C51=Input!$D$8,IF(Input!$D$50&gt;0,-(Input!$D$48+Input!$D$50-$C51)/Input!$D$50*P$46,0),0)</f>
        <v>0</v>
      </c>
      <c r="Q51" s="156">
        <f>IF($C51=Input!$D$8,IF(Input!$D$50&gt;0,-(Input!$D$48+Input!$D$50-$C51)/Input!$D$50*Q$46,0),0)</f>
        <v>0</v>
      </c>
      <c r="R51" s="156">
        <f>IF($C51=Input!$D$8,IF(Input!$D$50&gt;0,-(Input!$D$48+Input!$D$50-$C51)/Input!$D$50*R$46,0),0)</f>
        <v>0</v>
      </c>
      <c r="S51" s="156">
        <f>IF($C51=Input!$D$8,IF(Input!$D$50&gt;0,-(Input!$D$48+Input!$D$50-$C51)/Input!$D$50*S$46,0),0)</f>
        <v>0</v>
      </c>
      <c r="T51" s="156">
        <f>IF($C51=Input!$D$8,IF(Input!$D$50&gt;0,-(Input!$D$48+Input!$D$50-$C51)/Input!$D$50*T$46,0),0)</f>
        <v>0</v>
      </c>
      <c r="U51" s="156">
        <f>IF($C51=Input!$D$8,IF(Input!$D$50&gt;0,-(Input!$D$48+Input!$D$50-$C51)/Input!$D$50*U$46,0),0)</f>
        <v>0</v>
      </c>
      <c r="V51" s="156">
        <f>IF($C51=Input!$D$8,IF(Input!$D$50&gt;0,-(Input!$D$48+Input!$D$50-$C51)/Input!$D$50*V$46,0),0)</f>
        <v>0</v>
      </c>
      <c r="W51" s="156">
        <f>IF($C51=Input!$D$8,IF(Input!$D$50&gt;0,-(Input!$D$48+Input!$D$50-$C51)/Input!$D$50*W$46,0),0)</f>
        <v>0</v>
      </c>
      <c r="X51" s="156">
        <f>IF($C51=Input!$D$8,IF(Input!$D$50&gt;0,-(Input!$D$48+Input!$D$50-$C51)/Input!$D$50*X$46,0),0)</f>
        <v>0</v>
      </c>
      <c r="Y51" s="156">
        <f>IF($C51=Input!$D$8,IF(Input!$D$50&gt;0,-(Input!$D$48+Input!$D$50-$C51)/Input!$D$50*Y$46,0),0)</f>
        <v>0</v>
      </c>
      <c r="Z51" s="156">
        <f>IF($C51=Input!$D$8,IF(Input!$D$50&gt;0,-(Input!$D$48+Input!$D$50-$C51)/Input!$D$50*Z$46,0),0)</f>
        <v>0</v>
      </c>
      <c r="AA51" s="1"/>
      <c r="AB51" s="156"/>
      <c r="AC51" s="158"/>
      <c r="AD51" s="158"/>
      <c r="AE51" s="158"/>
      <c r="AF51" s="158"/>
      <c r="AG51" s="158"/>
      <c r="AH51" s="158"/>
      <c r="AI51" s="158"/>
      <c r="AJ51" s="158"/>
      <c r="AK51" s="158"/>
      <c r="AL51" s="158"/>
      <c r="AM51" s="158"/>
      <c r="AN51" s="158"/>
      <c r="AO51" s="158"/>
      <c r="AP51" s="158"/>
      <c r="AQ51" s="158"/>
      <c r="AR51" s="158"/>
      <c r="AS51" s="158"/>
      <c r="AT51" s="158"/>
      <c r="AU51" s="158"/>
      <c r="AV51" s="158"/>
      <c r="AW51" s="158"/>
      <c r="AX51" s="158"/>
      <c r="AY51" s="158"/>
      <c r="AZ51" s="158"/>
      <c r="BA51" s="158"/>
      <c r="BB51" s="158"/>
      <c r="BC51" s="158"/>
      <c r="BD51" s="158"/>
      <c r="BE51" s="158"/>
      <c r="BF51" s="158"/>
      <c r="BG51" s="158"/>
      <c r="BH51" s="158"/>
      <c r="BI51" s="158"/>
      <c r="BJ51" s="158"/>
      <c r="BK51" s="158"/>
      <c r="BL51" s="158"/>
      <c r="BM51" s="158"/>
      <c r="BN51" s="158"/>
      <c r="BO51" s="158"/>
      <c r="BP51" s="158"/>
      <c r="BQ51" s="158"/>
      <c r="BR51" s="158"/>
      <c r="BS51" s="158"/>
      <c r="BT51" s="158"/>
      <c r="BU51" s="158"/>
    </row>
    <row r="52" spans="1:73" x14ac:dyDescent="0.15">
      <c r="A52" s="1"/>
      <c r="B52" s="20"/>
      <c r="C52" s="156">
        <f>Eksist!C52+Input!$D$48</f>
        <v>6</v>
      </c>
      <c r="D52" s="2" t="s">
        <v>99</v>
      </c>
      <c r="E52" s="1"/>
      <c r="F52" s="156">
        <f t="shared" si="2"/>
        <v>0</v>
      </c>
      <c r="G52" s="156">
        <f>IF($C52=Input!$D$8,IF(Input!$D$50&gt;0,-(Input!$D$48+Input!$D$50-$C52)/Input!$D$50*G$46,0),0)</f>
        <v>0</v>
      </c>
      <c r="H52" s="156">
        <f>IF($C52=Input!$D$8,IF(Input!$D$50&gt;0,-(Input!$D$48+Input!$D$50-$C52)/Input!$D$50*H$46,0),0)</f>
        <v>0</v>
      </c>
      <c r="I52" s="156">
        <f>IF($C52=Input!$D$8,IF(Input!$D$50&gt;0,-(Input!$D$48+Input!$D$50-$C52)/Input!$D$50*I$46,0),0)</f>
        <v>0</v>
      </c>
      <c r="J52" s="156">
        <f>IF($C52=Input!$D$8,IF(Input!$D$50&gt;0,-(Input!$D$48+Input!$D$50-$C52)/Input!$D$50*J$46,0),0)</f>
        <v>0</v>
      </c>
      <c r="K52" s="156">
        <f>IF($C52=Input!$D$8,IF(Input!$D$50&gt;0,-(Input!$D$48+Input!$D$50-$C52)/Input!$D$50*K$46,0),0)</f>
        <v>0</v>
      </c>
      <c r="L52" s="156">
        <f>IF($C52=Input!$D$8,IF(Input!$D$50&gt;0,-(Input!$D$48+Input!$D$50-$C52)/Input!$D$50*L$46,0),0)</f>
        <v>0</v>
      </c>
      <c r="M52" s="156">
        <f>IF($C52=Input!$D$8,IF(Input!$D$50&gt;0,-(Input!$D$48+Input!$D$50-$C52)/Input!$D$50*M$46,0),0)</f>
        <v>0</v>
      </c>
      <c r="N52" s="156">
        <f>IF($C52=Input!$D$8,IF(Input!$D$50&gt;0,-(Input!$D$48+Input!$D$50-$C52)/Input!$D$50*N$46,0),0)</f>
        <v>0</v>
      </c>
      <c r="O52" s="156">
        <f>IF($C52=Input!$D$8,IF(Input!$D$50&gt;0,-(Input!$D$48+Input!$D$50-$C52)/Input!$D$50*O$46,0),0)</f>
        <v>0</v>
      </c>
      <c r="P52" s="156">
        <f>IF($C52=Input!$D$8,IF(Input!$D$50&gt;0,-(Input!$D$48+Input!$D$50-$C52)/Input!$D$50*P$46,0),0)</f>
        <v>0</v>
      </c>
      <c r="Q52" s="156">
        <f>IF($C52=Input!$D$8,IF(Input!$D$50&gt;0,-(Input!$D$48+Input!$D$50-$C52)/Input!$D$50*Q$46,0),0)</f>
        <v>0</v>
      </c>
      <c r="R52" s="156">
        <f>IF($C52=Input!$D$8,IF(Input!$D$50&gt;0,-(Input!$D$48+Input!$D$50-$C52)/Input!$D$50*R$46,0),0)</f>
        <v>0</v>
      </c>
      <c r="S52" s="156">
        <f>IF($C52=Input!$D$8,IF(Input!$D$50&gt;0,-(Input!$D$48+Input!$D$50-$C52)/Input!$D$50*S$46,0),0)</f>
        <v>0</v>
      </c>
      <c r="T52" s="156">
        <f>IF($C52=Input!$D$8,IF(Input!$D$50&gt;0,-(Input!$D$48+Input!$D$50-$C52)/Input!$D$50*T$46,0),0)</f>
        <v>0</v>
      </c>
      <c r="U52" s="156">
        <f>IF($C52=Input!$D$8,IF(Input!$D$50&gt;0,-(Input!$D$48+Input!$D$50-$C52)/Input!$D$50*U$46,0),0)</f>
        <v>0</v>
      </c>
      <c r="V52" s="156">
        <f>IF($C52=Input!$D$8,IF(Input!$D$50&gt;0,-(Input!$D$48+Input!$D$50-$C52)/Input!$D$50*V$46,0),0)</f>
        <v>0</v>
      </c>
      <c r="W52" s="156">
        <f>IF($C52=Input!$D$8,IF(Input!$D$50&gt;0,-(Input!$D$48+Input!$D$50-$C52)/Input!$D$50*W$46,0),0)</f>
        <v>0</v>
      </c>
      <c r="X52" s="156">
        <f>IF($C52=Input!$D$8,IF(Input!$D$50&gt;0,-(Input!$D$48+Input!$D$50-$C52)/Input!$D$50*X$46,0),0)</f>
        <v>0</v>
      </c>
      <c r="Y52" s="156">
        <f>IF($C52=Input!$D$8,IF(Input!$D$50&gt;0,-(Input!$D$48+Input!$D$50-$C52)/Input!$D$50*Y$46,0),0)</f>
        <v>0</v>
      </c>
      <c r="Z52" s="156">
        <f>IF($C52=Input!$D$8,IF(Input!$D$50&gt;0,-(Input!$D$48+Input!$D$50-$C52)/Input!$D$50*Z$46,0),0)</f>
        <v>0</v>
      </c>
      <c r="AA52" s="1"/>
      <c r="AB52" s="156"/>
      <c r="AC52" s="158"/>
      <c r="AD52" s="158"/>
      <c r="AE52" s="158"/>
      <c r="AF52" s="158"/>
      <c r="AG52" s="158"/>
      <c r="AH52" s="158"/>
      <c r="AI52" s="158"/>
      <c r="AJ52" s="158"/>
      <c r="AK52" s="158"/>
      <c r="AL52" s="158"/>
      <c r="AM52" s="158"/>
      <c r="AN52" s="158"/>
      <c r="AO52" s="158"/>
      <c r="AP52" s="158"/>
      <c r="AQ52" s="158"/>
      <c r="AR52" s="158"/>
      <c r="AS52" s="158"/>
      <c r="AT52" s="158"/>
      <c r="AU52" s="158"/>
      <c r="AV52" s="158"/>
      <c r="AW52" s="158"/>
      <c r="AX52" s="158"/>
      <c r="AY52" s="158"/>
      <c r="AZ52" s="158"/>
      <c r="BA52" s="158"/>
      <c r="BB52" s="158"/>
      <c r="BC52" s="158"/>
      <c r="BD52" s="158"/>
      <c r="BE52" s="158"/>
      <c r="BF52" s="158"/>
      <c r="BG52" s="158"/>
      <c r="BH52" s="158"/>
      <c r="BI52" s="158"/>
      <c r="BJ52" s="158"/>
      <c r="BK52" s="158"/>
      <c r="BL52" s="158"/>
      <c r="BM52" s="158"/>
      <c r="BN52" s="158"/>
      <c r="BO52" s="158"/>
      <c r="BP52" s="158"/>
      <c r="BQ52" s="158"/>
      <c r="BR52" s="158"/>
      <c r="BS52" s="158"/>
      <c r="BT52" s="158"/>
      <c r="BU52" s="158"/>
    </row>
    <row r="53" spans="1:73" x14ac:dyDescent="0.15">
      <c r="A53" s="1"/>
      <c r="B53" s="20"/>
      <c r="C53" s="156">
        <f>Eksist!C53+Input!$D$48</f>
        <v>7</v>
      </c>
      <c r="D53" s="2" t="s">
        <v>99</v>
      </c>
      <c r="E53" s="1"/>
      <c r="F53" s="156">
        <f t="shared" si="2"/>
        <v>0</v>
      </c>
      <c r="G53" s="156">
        <f>IF($C53=Input!$D$8,IF(Input!$D$50&gt;0,-(Input!$D$48+Input!$D$50-$C53)/Input!$D$50*G$46,0),0)</f>
        <v>0</v>
      </c>
      <c r="H53" s="156">
        <f>IF($C53=Input!$D$8,IF(Input!$D$50&gt;0,-(Input!$D$48+Input!$D$50-$C53)/Input!$D$50*H$46,0),0)</f>
        <v>0</v>
      </c>
      <c r="I53" s="156">
        <f>IF($C53=Input!$D$8,IF(Input!$D$50&gt;0,-(Input!$D$48+Input!$D$50-$C53)/Input!$D$50*I$46,0),0)</f>
        <v>0</v>
      </c>
      <c r="J53" s="156">
        <f>IF($C53=Input!$D$8,IF(Input!$D$50&gt;0,-(Input!$D$48+Input!$D$50-$C53)/Input!$D$50*J$46,0),0)</f>
        <v>0</v>
      </c>
      <c r="K53" s="156">
        <f>IF($C53=Input!$D$8,IF(Input!$D$50&gt;0,-(Input!$D$48+Input!$D$50-$C53)/Input!$D$50*K$46,0),0)</f>
        <v>0</v>
      </c>
      <c r="L53" s="156">
        <f>IF($C53=Input!$D$8,IF(Input!$D$50&gt;0,-(Input!$D$48+Input!$D$50-$C53)/Input!$D$50*L$46,0),0)</f>
        <v>0</v>
      </c>
      <c r="M53" s="156">
        <f>IF($C53=Input!$D$8,IF(Input!$D$50&gt;0,-(Input!$D$48+Input!$D$50-$C53)/Input!$D$50*M$46,0),0)</f>
        <v>0</v>
      </c>
      <c r="N53" s="156">
        <f>IF($C53=Input!$D$8,IF(Input!$D$50&gt;0,-(Input!$D$48+Input!$D$50-$C53)/Input!$D$50*N$46,0),0)</f>
        <v>0</v>
      </c>
      <c r="O53" s="156">
        <f>IF($C53=Input!$D$8,IF(Input!$D$50&gt;0,-(Input!$D$48+Input!$D$50-$C53)/Input!$D$50*O$46,0),0)</f>
        <v>0</v>
      </c>
      <c r="P53" s="156">
        <f>IF($C53=Input!$D$8,IF(Input!$D$50&gt;0,-(Input!$D$48+Input!$D$50-$C53)/Input!$D$50*P$46,0),0)</f>
        <v>0</v>
      </c>
      <c r="Q53" s="156">
        <f>IF($C53=Input!$D$8,IF(Input!$D$50&gt;0,-(Input!$D$48+Input!$D$50-$C53)/Input!$D$50*Q$46,0),0)</f>
        <v>0</v>
      </c>
      <c r="R53" s="156">
        <f>IF($C53=Input!$D$8,IF(Input!$D$50&gt;0,-(Input!$D$48+Input!$D$50-$C53)/Input!$D$50*R$46,0),0)</f>
        <v>0</v>
      </c>
      <c r="S53" s="156">
        <f>IF($C53=Input!$D$8,IF(Input!$D$50&gt;0,-(Input!$D$48+Input!$D$50-$C53)/Input!$D$50*S$46,0),0)</f>
        <v>0</v>
      </c>
      <c r="T53" s="156">
        <f>IF($C53=Input!$D$8,IF(Input!$D$50&gt;0,-(Input!$D$48+Input!$D$50-$C53)/Input!$D$50*T$46,0),0)</f>
        <v>0</v>
      </c>
      <c r="U53" s="156">
        <f>IF($C53=Input!$D$8,IF(Input!$D$50&gt;0,-(Input!$D$48+Input!$D$50-$C53)/Input!$D$50*U$46,0),0)</f>
        <v>0</v>
      </c>
      <c r="V53" s="156">
        <f>IF($C53=Input!$D$8,IF(Input!$D$50&gt;0,-(Input!$D$48+Input!$D$50-$C53)/Input!$D$50*V$46,0),0)</f>
        <v>0</v>
      </c>
      <c r="W53" s="156">
        <f>IF($C53=Input!$D$8,IF(Input!$D$50&gt;0,-(Input!$D$48+Input!$D$50-$C53)/Input!$D$50*W$46,0),0)</f>
        <v>0</v>
      </c>
      <c r="X53" s="156">
        <f>IF($C53=Input!$D$8,IF(Input!$D$50&gt;0,-(Input!$D$48+Input!$D$50-$C53)/Input!$D$50*X$46,0),0)</f>
        <v>0</v>
      </c>
      <c r="Y53" s="156">
        <f>IF($C53=Input!$D$8,IF(Input!$D$50&gt;0,-(Input!$D$48+Input!$D$50-$C53)/Input!$D$50*Y$46,0),0)</f>
        <v>0</v>
      </c>
      <c r="Z53" s="156">
        <f>IF($C53=Input!$D$8,IF(Input!$D$50&gt;0,-(Input!$D$48+Input!$D$50-$C53)/Input!$D$50*Z$46,0),0)</f>
        <v>0</v>
      </c>
      <c r="AA53" s="1"/>
      <c r="AB53" s="156"/>
      <c r="AC53" s="158"/>
      <c r="AD53" s="158"/>
      <c r="AE53" s="158"/>
      <c r="AF53" s="158"/>
      <c r="AG53" s="158"/>
      <c r="AH53" s="158"/>
      <c r="AI53" s="158"/>
      <c r="AJ53" s="158"/>
      <c r="AK53" s="158"/>
      <c r="AL53" s="158"/>
      <c r="AM53" s="158"/>
      <c r="AN53" s="158"/>
      <c r="AO53" s="158"/>
      <c r="AP53" s="158"/>
      <c r="AQ53" s="158"/>
      <c r="AR53" s="158"/>
      <c r="AS53" s="158"/>
      <c r="AT53" s="158"/>
      <c r="AU53" s="158"/>
      <c r="AV53" s="158"/>
      <c r="AW53" s="158"/>
      <c r="AX53" s="158"/>
      <c r="AY53" s="158"/>
      <c r="AZ53" s="158"/>
      <c r="BA53" s="158"/>
      <c r="BB53" s="158"/>
      <c r="BC53" s="158"/>
      <c r="BD53" s="158"/>
      <c r="BE53" s="158"/>
      <c r="BF53" s="158"/>
      <c r="BG53" s="158"/>
      <c r="BH53" s="158"/>
      <c r="BI53" s="158"/>
      <c r="BJ53" s="158"/>
      <c r="BK53" s="158"/>
      <c r="BL53" s="158"/>
      <c r="BM53" s="158"/>
      <c r="BN53" s="158"/>
      <c r="BO53" s="158"/>
      <c r="BP53" s="158"/>
      <c r="BQ53" s="158"/>
      <c r="BR53" s="158"/>
      <c r="BS53" s="158"/>
      <c r="BT53" s="158"/>
      <c r="BU53" s="158"/>
    </row>
    <row r="54" spans="1:73" x14ac:dyDescent="0.15">
      <c r="A54" s="1"/>
      <c r="B54" s="20"/>
      <c r="C54" s="156">
        <f>Eksist!C54+Input!$D$48</f>
        <v>8</v>
      </c>
      <c r="D54" s="2" t="s">
        <v>99</v>
      </c>
      <c r="E54" s="1"/>
      <c r="F54" s="156">
        <f t="shared" si="2"/>
        <v>0</v>
      </c>
      <c r="G54" s="156">
        <f>IF($C54=Input!$D$8,IF(Input!$D$50&gt;0,-(Input!$D$48+Input!$D$50-$C54)/Input!$D$50*G$46,0),0)</f>
        <v>0</v>
      </c>
      <c r="H54" s="156">
        <f>IF($C54=Input!$D$8,IF(Input!$D$50&gt;0,-(Input!$D$48+Input!$D$50-$C54)/Input!$D$50*H$46,0),0)</f>
        <v>0</v>
      </c>
      <c r="I54" s="156">
        <f>IF($C54=Input!$D$8,IF(Input!$D$50&gt;0,-(Input!$D$48+Input!$D$50-$C54)/Input!$D$50*I$46,0),0)</f>
        <v>0</v>
      </c>
      <c r="J54" s="156">
        <f>IF($C54=Input!$D$8,IF(Input!$D$50&gt;0,-(Input!$D$48+Input!$D$50-$C54)/Input!$D$50*J$46,0),0)</f>
        <v>0</v>
      </c>
      <c r="K54" s="156">
        <f>IF($C54=Input!$D$8,IF(Input!$D$50&gt;0,-(Input!$D$48+Input!$D$50-$C54)/Input!$D$50*K$46,0),0)</f>
        <v>0</v>
      </c>
      <c r="L54" s="156">
        <f>IF($C54=Input!$D$8,IF(Input!$D$50&gt;0,-(Input!$D$48+Input!$D$50-$C54)/Input!$D$50*L$46,0),0)</f>
        <v>0</v>
      </c>
      <c r="M54" s="156">
        <f>IF($C54=Input!$D$8,IF(Input!$D$50&gt;0,-(Input!$D$48+Input!$D$50-$C54)/Input!$D$50*M$46,0),0)</f>
        <v>0</v>
      </c>
      <c r="N54" s="156">
        <f>IF($C54=Input!$D$8,IF(Input!$D$50&gt;0,-(Input!$D$48+Input!$D$50-$C54)/Input!$D$50*N$46,0),0)</f>
        <v>0</v>
      </c>
      <c r="O54" s="156">
        <f>IF($C54=Input!$D$8,IF(Input!$D$50&gt;0,-(Input!$D$48+Input!$D$50-$C54)/Input!$D$50*O$46,0),0)</f>
        <v>0</v>
      </c>
      <c r="P54" s="156">
        <f>IF($C54=Input!$D$8,IF(Input!$D$50&gt;0,-(Input!$D$48+Input!$D$50-$C54)/Input!$D$50*P$46,0),0)</f>
        <v>0</v>
      </c>
      <c r="Q54" s="156">
        <f>IF($C54=Input!$D$8,IF(Input!$D$50&gt;0,-(Input!$D$48+Input!$D$50-$C54)/Input!$D$50*Q$46,0),0)</f>
        <v>0</v>
      </c>
      <c r="R54" s="156">
        <f>IF($C54=Input!$D$8,IF(Input!$D$50&gt;0,-(Input!$D$48+Input!$D$50-$C54)/Input!$D$50*R$46,0),0)</f>
        <v>0</v>
      </c>
      <c r="S54" s="156">
        <f>IF($C54=Input!$D$8,IF(Input!$D$50&gt;0,-(Input!$D$48+Input!$D$50-$C54)/Input!$D$50*S$46,0),0)</f>
        <v>0</v>
      </c>
      <c r="T54" s="156">
        <f>IF($C54=Input!$D$8,IF(Input!$D$50&gt;0,-(Input!$D$48+Input!$D$50-$C54)/Input!$D$50*T$46,0),0)</f>
        <v>0</v>
      </c>
      <c r="U54" s="156">
        <f>IF($C54=Input!$D$8,IF(Input!$D$50&gt;0,-(Input!$D$48+Input!$D$50-$C54)/Input!$D$50*U$46,0),0)</f>
        <v>0</v>
      </c>
      <c r="V54" s="156">
        <f>IF($C54=Input!$D$8,IF(Input!$D$50&gt;0,-(Input!$D$48+Input!$D$50-$C54)/Input!$D$50*V$46,0),0)</f>
        <v>0</v>
      </c>
      <c r="W54" s="156">
        <f>IF($C54=Input!$D$8,IF(Input!$D$50&gt;0,-(Input!$D$48+Input!$D$50-$C54)/Input!$D$50*W$46,0),0)</f>
        <v>0</v>
      </c>
      <c r="X54" s="156">
        <f>IF($C54=Input!$D$8,IF(Input!$D$50&gt;0,-(Input!$D$48+Input!$D$50-$C54)/Input!$D$50*X$46,0),0)</f>
        <v>0</v>
      </c>
      <c r="Y54" s="156">
        <f>IF($C54=Input!$D$8,IF(Input!$D$50&gt;0,-(Input!$D$48+Input!$D$50-$C54)/Input!$D$50*Y$46,0),0)</f>
        <v>0</v>
      </c>
      <c r="Z54" s="156">
        <f>IF($C54=Input!$D$8,IF(Input!$D$50&gt;0,-(Input!$D$48+Input!$D$50-$C54)/Input!$D$50*Z$46,0),0)</f>
        <v>0</v>
      </c>
      <c r="AA54" s="1"/>
      <c r="AB54" s="156"/>
      <c r="AC54" s="158"/>
      <c r="AD54" s="158"/>
      <c r="AE54" s="158"/>
      <c r="AF54" s="158"/>
      <c r="AG54" s="158"/>
      <c r="AH54" s="158"/>
      <c r="AI54" s="158"/>
      <c r="AJ54" s="158"/>
      <c r="AK54" s="158"/>
      <c r="AL54" s="158"/>
      <c r="AM54" s="158"/>
      <c r="AN54" s="158"/>
      <c r="AO54" s="158"/>
      <c r="AP54" s="158"/>
      <c r="AQ54" s="158"/>
      <c r="AR54" s="158"/>
      <c r="AS54" s="158"/>
      <c r="AT54" s="158"/>
      <c r="AU54" s="158"/>
      <c r="AV54" s="158"/>
      <c r="AW54" s="158"/>
      <c r="AX54" s="158"/>
      <c r="AY54" s="158"/>
      <c r="AZ54" s="158"/>
      <c r="BA54" s="158"/>
      <c r="BB54" s="158"/>
      <c r="BC54" s="158"/>
      <c r="BD54" s="158"/>
      <c r="BE54" s="158"/>
      <c r="BF54" s="158"/>
      <c r="BG54" s="158"/>
      <c r="BH54" s="158"/>
      <c r="BI54" s="158"/>
      <c r="BJ54" s="158"/>
      <c r="BK54" s="158"/>
      <c r="BL54" s="158"/>
      <c r="BM54" s="158"/>
      <c r="BN54" s="158"/>
      <c r="BO54" s="158"/>
      <c r="BP54" s="158"/>
      <c r="BQ54" s="158"/>
      <c r="BR54" s="158"/>
      <c r="BS54" s="158"/>
      <c r="BT54" s="158"/>
      <c r="BU54" s="158"/>
    </row>
    <row r="55" spans="1:73" x14ac:dyDescent="0.15">
      <c r="A55" s="1"/>
      <c r="B55" s="20"/>
      <c r="C55" s="156">
        <f>Eksist!C55+Input!$D$48</f>
        <v>9</v>
      </c>
      <c r="D55" s="2" t="s">
        <v>99</v>
      </c>
      <c r="E55" s="1"/>
      <c r="F55" s="156">
        <f t="shared" si="2"/>
        <v>0</v>
      </c>
      <c r="G55" s="156">
        <f>IF($C55=Input!$D$8,IF(Input!$D$50&gt;0,-(Input!$D$48+Input!$D$50-$C55)/Input!$D$50*G$46,0),0)</f>
        <v>0</v>
      </c>
      <c r="H55" s="156">
        <f>IF($C55=Input!$D$8,IF(Input!$D$50&gt;0,-(Input!$D$48+Input!$D$50-$C55)/Input!$D$50*H$46,0),0)</f>
        <v>0</v>
      </c>
      <c r="I55" s="156">
        <f>IF($C55=Input!$D$8,IF(Input!$D$50&gt;0,-(Input!$D$48+Input!$D$50-$C55)/Input!$D$50*I$46,0),0)</f>
        <v>0</v>
      </c>
      <c r="J55" s="156">
        <f>IF($C55=Input!$D$8,IF(Input!$D$50&gt;0,-(Input!$D$48+Input!$D$50-$C55)/Input!$D$50*J$46,0),0)</f>
        <v>0</v>
      </c>
      <c r="K55" s="156">
        <f>IF($C55=Input!$D$8,IF(Input!$D$50&gt;0,-(Input!$D$48+Input!$D$50-$C55)/Input!$D$50*K$46,0),0)</f>
        <v>0</v>
      </c>
      <c r="L55" s="156">
        <f>IF($C55=Input!$D$8,IF(Input!$D$50&gt;0,-(Input!$D$48+Input!$D$50-$C55)/Input!$D$50*L$46,0),0)</f>
        <v>0</v>
      </c>
      <c r="M55" s="156">
        <f>IF($C55=Input!$D$8,IF(Input!$D$50&gt;0,-(Input!$D$48+Input!$D$50-$C55)/Input!$D$50*M$46,0),0)</f>
        <v>0</v>
      </c>
      <c r="N55" s="156">
        <f>IF($C55=Input!$D$8,IF(Input!$D$50&gt;0,-(Input!$D$48+Input!$D$50-$C55)/Input!$D$50*N$46,0),0)</f>
        <v>0</v>
      </c>
      <c r="O55" s="156">
        <f>IF($C55=Input!$D$8,IF(Input!$D$50&gt;0,-(Input!$D$48+Input!$D$50-$C55)/Input!$D$50*O$46,0),0)</f>
        <v>0</v>
      </c>
      <c r="P55" s="156">
        <f>IF($C55=Input!$D$8,IF(Input!$D$50&gt;0,-(Input!$D$48+Input!$D$50-$C55)/Input!$D$50*P$46,0),0)</f>
        <v>0</v>
      </c>
      <c r="Q55" s="156">
        <f>IF($C55=Input!$D$8,IF(Input!$D$50&gt;0,-(Input!$D$48+Input!$D$50-$C55)/Input!$D$50*Q$46,0),0)</f>
        <v>0</v>
      </c>
      <c r="R55" s="156">
        <f>IF($C55=Input!$D$8,IF(Input!$D$50&gt;0,-(Input!$D$48+Input!$D$50-$C55)/Input!$D$50*R$46,0),0)</f>
        <v>0</v>
      </c>
      <c r="S55" s="156">
        <f>IF($C55=Input!$D$8,IF(Input!$D$50&gt;0,-(Input!$D$48+Input!$D$50-$C55)/Input!$D$50*S$46,0),0)</f>
        <v>0</v>
      </c>
      <c r="T55" s="156">
        <f>IF($C55=Input!$D$8,IF(Input!$D$50&gt;0,-(Input!$D$48+Input!$D$50-$C55)/Input!$D$50*T$46,0),0)</f>
        <v>0</v>
      </c>
      <c r="U55" s="156">
        <f>IF($C55=Input!$D$8,IF(Input!$D$50&gt;0,-(Input!$D$48+Input!$D$50-$C55)/Input!$D$50*U$46,0),0)</f>
        <v>0</v>
      </c>
      <c r="V55" s="156">
        <f>IF($C55=Input!$D$8,IF(Input!$D$50&gt;0,-(Input!$D$48+Input!$D$50-$C55)/Input!$D$50*V$46,0),0)</f>
        <v>0</v>
      </c>
      <c r="W55" s="156">
        <f>IF($C55=Input!$D$8,IF(Input!$D$50&gt;0,-(Input!$D$48+Input!$D$50-$C55)/Input!$D$50*W$46,0),0)</f>
        <v>0</v>
      </c>
      <c r="X55" s="156">
        <f>IF($C55=Input!$D$8,IF(Input!$D$50&gt;0,-(Input!$D$48+Input!$D$50-$C55)/Input!$D$50*X$46,0),0)</f>
        <v>0</v>
      </c>
      <c r="Y55" s="156">
        <f>IF($C55=Input!$D$8,IF(Input!$D$50&gt;0,-(Input!$D$48+Input!$D$50-$C55)/Input!$D$50*Y$46,0),0)</f>
        <v>0</v>
      </c>
      <c r="Z55" s="156">
        <f>IF($C55=Input!$D$8,IF(Input!$D$50&gt;0,-(Input!$D$48+Input!$D$50-$C55)/Input!$D$50*Z$46,0),0)</f>
        <v>0</v>
      </c>
      <c r="AA55" s="1"/>
      <c r="AB55" s="156"/>
      <c r="AC55" s="158"/>
      <c r="AD55" s="158"/>
      <c r="AE55" s="158"/>
      <c r="AF55" s="158"/>
      <c r="AG55" s="158"/>
      <c r="AH55" s="158"/>
      <c r="AI55" s="158"/>
      <c r="AJ55" s="158"/>
      <c r="AK55" s="158"/>
      <c r="AL55" s="158"/>
      <c r="AM55" s="158"/>
      <c r="AN55" s="158"/>
      <c r="AO55" s="158"/>
      <c r="AP55" s="158"/>
      <c r="AQ55" s="158"/>
      <c r="AR55" s="158"/>
      <c r="AS55" s="158"/>
      <c r="AT55" s="158"/>
      <c r="AU55" s="158"/>
      <c r="AV55" s="158"/>
      <c r="AW55" s="158"/>
      <c r="AX55" s="158"/>
      <c r="AY55" s="158"/>
      <c r="AZ55" s="158"/>
      <c r="BA55" s="158"/>
      <c r="BB55" s="158"/>
      <c r="BC55" s="158"/>
      <c r="BD55" s="158"/>
      <c r="BE55" s="158"/>
      <c r="BF55" s="158"/>
      <c r="BG55" s="158"/>
      <c r="BH55" s="158"/>
      <c r="BI55" s="158"/>
      <c r="BJ55" s="158"/>
      <c r="BK55" s="158"/>
      <c r="BL55" s="158"/>
      <c r="BM55" s="158"/>
      <c r="BN55" s="158"/>
      <c r="BO55" s="158"/>
      <c r="BP55" s="158"/>
      <c r="BQ55" s="158"/>
      <c r="BR55" s="158"/>
      <c r="BS55" s="158"/>
      <c r="BT55" s="158"/>
      <c r="BU55" s="158"/>
    </row>
    <row r="56" spans="1:73" x14ac:dyDescent="0.15">
      <c r="A56" s="1"/>
      <c r="B56" s="20" t="s">
        <v>186</v>
      </c>
      <c r="C56" s="156">
        <f>Eksist!C56+Input!$D$48</f>
        <v>10</v>
      </c>
      <c r="D56" s="2" t="s">
        <v>99</v>
      </c>
      <c r="E56" s="1"/>
      <c r="F56" s="156">
        <f t="shared" si="2"/>
        <v>0</v>
      </c>
      <c r="G56" s="156">
        <f>IF($C56=Input!$D$8,IF(Input!$D$50&gt;0,-(Input!$D$48+Input!$D$50-$C56)/Input!$D$50*G$46,0),0)</f>
        <v>0</v>
      </c>
      <c r="H56" s="156">
        <f>IF($C56=Input!$D$8,IF(Input!$D$50&gt;0,-(Input!$D$48+Input!$D$50-$C56)/Input!$D$50*H$46,0),0)</f>
        <v>0</v>
      </c>
      <c r="I56" s="156">
        <f>IF($C56=Input!$D$8,IF(Input!$D$50&gt;0,-(Input!$D$48+Input!$D$50-$C56)/Input!$D$50*I$46,0),0)</f>
        <v>0</v>
      </c>
      <c r="J56" s="156">
        <f>IF($C56=Input!$D$8,IF(Input!$D$50&gt;0,-(Input!$D$48+Input!$D$50-$C56)/Input!$D$50*J$46,0),0)</f>
        <v>0</v>
      </c>
      <c r="K56" s="156">
        <f>IF($C56=Input!$D$8,IF(Input!$D$50&gt;0,-(Input!$D$48+Input!$D$50-$C56)/Input!$D$50*K$46,0),0)</f>
        <v>0</v>
      </c>
      <c r="L56" s="156">
        <f>IF($C56=Input!$D$8,IF(Input!$D$50&gt;0,-(Input!$D$48+Input!$D$50-$C56)/Input!$D$50*L$46,0),0)</f>
        <v>0</v>
      </c>
      <c r="M56" s="156">
        <f>IF($C56=Input!$D$8,IF(Input!$D$50&gt;0,-(Input!$D$48+Input!$D$50-$C56)/Input!$D$50*M$46,0),0)</f>
        <v>0</v>
      </c>
      <c r="N56" s="156">
        <f>IF($C56=Input!$D$8,IF(Input!$D$50&gt;0,-(Input!$D$48+Input!$D$50-$C56)/Input!$D$50*N$46,0),0)</f>
        <v>0</v>
      </c>
      <c r="O56" s="156">
        <f>IF($C56=Input!$D$8,IF(Input!$D$50&gt;0,-(Input!$D$48+Input!$D$50-$C56)/Input!$D$50*O$46,0),0)</f>
        <v>0</v>
      </c>
      <c r="P56" s="156">
        <f>IF($C56=Input!$D$8,IF(Input!$D$50&gt;0,-(Input!$D$48+Input!$D$50-$C56)/Input!$D$50*P$46,0),0)</f>
        <v>0</v>
      </c>
      <c r="Q56" s="156">
        <f>IF($C56=Input!$D$8,IF(Input!$D$50&gt;0,-(Input!$D$48+Input!$D$50-$C56)/Input!$D$50*Q$46,0),0)</f>
        <v>0</v>
      </c>
      <c r="R56" s="156">
        <f>IF($C56=Input!$D$8,IF(Input!$D$50&gt;0,-(Input!$D$48+Input!$D$50-$C56)/Input!$D$50*R$46,0),0)</f>
        <v>0</v>
      </c>
      <c r="S56" s="156">
        <f>IF($C56=Input!$D$8,IF(Input!$D$50&gt;0,-(Input!$D$48+Input!$D$50-$C56)/Input!$D$50*S$46,0),0)</f>
        <v>0</v>
      </c>
      <c r="T56" s="156">
        <f>IF($C56=Input!$D$8,IF(Input!$D$50&gt;0,-(Input!$D$48+Input!$D$50-$C56)/Input!$D$50*T$46,0),0)</f>
        <v>0</v>
      </c>
      <c r="U56" s="156">
        <f>IF($C56=Input!$D$8,IF(Input!$D$50&gt;0,-(Input!$D$48+Input!$D$50-$C56)/Input!$D$50*U$46,0),0)</f>
        <v>0</v>
      </c>
      <c r="V56" s="156">
        <f>IF($C56=Input!$D$8,IF(Input!$D$50&gt;0,-(Input!$D$48+Input!$D$50-$C56)/Input!$D$50*V$46,0),0)</f>
        <v>0</v>
      </c>
      <c r="W56" s="156">
        <f>IF($C56=Input!$D$8,IF(Input!$D$50&gt;0,-(Input!$D$48+Input!$D$50-$C56)/Input!$D$50*W$46,0),0)</f>
        <v>0</v>
      </c>
      <c r="X56" s="156">
        <f>IF($C56=Input!$D$8,IF(Input!$D$50&gt;0,-(Input!$D$48+Input!$D$50-$C56)/Input!$D$50*X$46,0),0)</f>
        <v>0</v>
      </c>
      <c r="Y56" s="156">
        <f>IF($C56=Input!$D$8,IF(Input!$D$50&gt;0,-(Input!$D$48+Input!$D$50-$C56)/Input!$D$50*Y$46,0),0)</f>
        <v>0</v>
      </c>
      <c r="Z56" s="156">
        <f>IF($C56=Input!$D$8,IF(Input!$D$50&gt;0,-(Input!$D$48+Input!$D$50-$C56)/Input!$D$50*Z$46,0),0)</f>
        <v>0</v>
      </c>
      <c r="AA56" s="1"/>
      <c r="AB56" s="156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  <c r="AP56" s="158"/>
      <c r="AQ56" s="158"/>
      <c r="AR56" s="158"/>
      <c r="AS56" s="158"/>
      <c r="AT56" s="158"/>
      <c r="AU56" s="158"/>
      <c r="AV56" s="158"/>
      <c r="AW56" s="158"/>
      <c r="AX56" s="158"/>
      <c r="AY56" s="158"/>
      <c r="AZ56" s="158"/>
      <c r="BA56" s="158"/>
      <c r="BB56" s="158"/>
      <c r="BC56" s="158"/>
      <c r="BD56" s="158"/>
      <c r="BE56" s="158"/>
      <c r="BF56" s="158"/>
      <c r="BG56" s="158"/>
      <c r="BH56" s="158"/>
      <c r="BI56" s="158"/>
      <c r="BJ56" s="158"/>
      <c r="BK56" s="158"/>
      <c r="BL56" s="158"/>
      <c r="BM56" s="158"/>
      <c r="BN56" s="158"/>
      <c r="BO56" s="158"/>
      <c r="BP56" s="158"/>
      <c r="BQ56" s="158"/>
      <c r="BR56" s="158"/>
      <c r="BS56" s="158"/>
      <c r="BT56" s="158"/>
      <c r="BU56" s="158"/>
    </row>
    <row r="57" spans="1:73" x14ac:dyDescent="0.15">
      <c r="A57" s="1"/>
      <c r="B57" s="20"/>
      <c r="C57" s="156">
        <f>Eksist!C57+Input!$D$48</f>
        <v>11</v>
      </c>
      <c r="D57" s="2" t="s">
        <v>99</v>
      </c>
      <c r="E57" s="1"/>
      <c r="F57" s="156">
        <f t="shared" si="2"/>
        <v>0</v>
      </c>
      <c r="G57" s="156">
        <f>IF($C57=Input!$D$8,IF(Input!$D$50&gt;0,-(Input!$D$48+Input!$D$50-$C57)/Input!$D$50*G$46,0),0)</f>
        <v>0</v>
      </c>
      <c r="H57" s="156">
        <f>IF($C57=Input!$D$8,IF(Input!$D$50&gt;0,-(Input!$D$48+Input!$D$50-$C57)/Input!$D$50*H$46,0),0)</f>
        <v>0</v>
      </c>
      <c r="I57" s="156">
        <f>IF($C57=Input!$D$8,IF(Input!$D$50&gt;0,-(Input!$D$48+Input!$D$50-$C57)/Input!$D$50*I$46,0),0)</f>
        <v>0</v>
      </c>
      <c r="J57" s="156">
        <f>IF($C57=Input!$D$8,IF(Input!$D$50&gt;0,-(Input!$D$48+Input!$D$50-$C57)/Input!$D$50*J$46,0),0)</f>
        <v>0</v>
      </c>
      <c r="K57" s="156">
        <f>IF($C57=Input!$D$8,IF(Input!$D$50&gt;0,-(Input!$D$48+Input!$D$50-$C57)/Input!$D$50*K$46,0),0)</f>
        <v>0</v>
      </c>
      <c r="L57" s="156">
        <f>IF($C57=Input!$D$8,IF(Input!$D$50&gt;0,-(Input!$D$48+Input!$D$50-$C57)/Input!$D$50*L$46,0),0)</f>
        <v>0</v>
      </c>
      <c r="M57" s="156">
        <f>IF($C57=Input!$D$8,IF(Input!$D$50&gt;0,-(Input!$D$48+Input!$D$50-$C57)/Input!$D$50*M$46,0),0)</f>
        <v>0</v>
      </c>
      <c r="N57" s="156">
        <f>IF($C57=Input!$D$8,IF(Input!$D$50&gt;0,-(Input!$D$48+Input!$D$50-$C57)/Input!$D$50*N$46,0),0)</f>
        <v>0</v>
      </c>
      <c r="O57" s="156">
        <f>IF($C57=Input!$D$8,IF(Input!$D$50&gt;0,-(Input!$D$48+Input!$D$50-$C57)/Input!$D$50*O$46,0),0)</f>
        <v>0</v>
      </c>
      <c r="P57" s="156">
        <f>IF($C57=Input!$D$8,IF(Input!$D$50&gt;0,-(Input!$D$48+Input!$D$50-$C57)/Input!$D$50*P$46,0),0)</f>
        <v>0</v>
      </c>
      <c r="Q57" s="156">
        <f>IF($C57=Input!$D$8,IF(Input!$D$50&gt;0,-(Input!$D$48+Input!$D$50-$C57)/Input!$D$50*Q$46,0),0)</f>
        <v>0</v>
      </c>
      <c r="R57" s="156">
        <f>IF($C57=Input!$D$8,IF(Input!$D$50&gt;0,-(Input!$D$48+Input!$D$50-$C57)/Input!$D$50*R$46,0),0)</f>
        <v>0</v>
      </c>
      <c r="S57" s="156">
        <f>IF($C57=Input!$D$8,IF(Input!$D$50&gt;0,-(Input!$D$48+Input!$D$50-$C57)/Input!$D$50*S$46,0),0)</f>
        <v>0</v>
      </c>
      <c r="T57" s="156">
        <f>IF($C57=Input!$D$8,IF(Input!$D$50&gt;0,-(Input!$D$48+Input!$D$50-$C57)/Input!$D$50*T$46,0),0)</f>
        <v>0</v>
      </c>
      <c r="U57" s="156">
        <f>IF($C57=Input!$D$8,IF(Input!$D$50&gt;0,-(Input!$D$48+Input!$D$50-$C57)/Input!$D$50*U$46,0),0)</f>
        <v>0</v>
      </c>
      <c r="V57" s="156">
        <f>IF($C57=Input!$D$8,IF(Input!$D$50&gt;0,-(Input!$D$48+Input!$D$50-$C57)/Input!$D$50*V$46,0),0)</f>
        <v>0</v>
      </c>
      <c r="W57" s="156">
        <f>IF($C57=Input!$D$8,IF(Input!$D$50&gt;0,-(Input!$D$48+Input!$D$50-$C57)/Input!$D$50*W$46,0),0)</f>
        <v>0</v>
      </c>
      <c r="X57" s="156">
        <f>IF($C57=Input!$D$8,IF(Input!$D$50&gt;0,-(Input!$D$48+Input!$D$50-$C57)/Input!$D$50*X$46,0),0)</f>
        <v>0</v>
      </c>
      <c r="Y57" s="156">
        <f>IF($C57=Input!$D$8,IF(Input!$D$50&gt;0,-(Input!$D$48+Input!$D$50-$C57)/Input!$D$50*Y$46,0),0)</f>
        <v>0</v>
      </c>
      <c r="Z57" s="156">
        <f>IF($C57=Input!$D$8,IF(Input!$D$50&gt;0,-(Input!$D$48+Input!$D$50-$C57)/Input!$D$50*Z$46,0),0)</f>
        <v>0</v>
      </c>
      <c r="AA57" s="1"/>
      <c r="AB57" s="156"/>
      <c r="AC57" s="158"/>
      <c r="AD57" s="158"/>
      <c r="AE57" s="158"/>
      <c r="AF57" s="158"/>
      <c r="AG57" s="158"/>
      <c r="AH57" s="158"/>
      <c r="AI57" s="158"/>
      <c r="AJ57" s="158"/>
      <c r="AK57" s="158"/>
      <c r="AL57" s="158"/>
      <c r="AM57" s="158"/>
      <c r="AN57" s="158"/>
      <c r="AO57" s="158"/>
      <c r="AP57" s="158"/>
      <c r="AQ57" s="158"/>
      <c r="AR57" s="158"/>
      <c r="AS57" s="158"/>
      <c r="AT57" s="158"/>
      <c r="AU57" s="158"/>
      <c r="AV57" s="158"/>
      <c r="AW57" s="158"/>
      <c r="AX57" s="158"/>
      <c r="AY57" s="158"/>
      <c r="AZ57" s="158"/>
      <c r="BA57" s="158"/>
      <c r="BB57" s="158"/>
      <c r="BC57" s="158"/>
      <c r="BD57" s="158"/>
      <c r="BE57" s="158"/>
      <c r="BF57" s="158"/>
      <c r="BG57" s="158"/>
      <c r="BH57" s="158"/>
      <c r="BI57" s="158"/>
      <c r="BJ57" s="158"/>
      <c r="BK57" s="158"/>
      <c r="BL57" s="158"/>
      <c r="BM57" s="158"/>
      <c r="BN57" s="158"/>
      <c r="BO57" s="158"/>
      <c r="BP57" s="158"/>
      <c r="BQ57" s="158"/>
      <c r="BR57" s="158"/>
      <c r="BS57" s="158"/>
      <c r="BT57" s="158"/>
      <c r="BU57" s="158"/>
    </row>
    <row r="58" spans="1:73" x14ac:dyDescent="0.15">
      <c r="A58" s="1"/>
      <c r="B58" s="20"/>
      <c r="C58" s="156">
        <f>Eksist!C58+Input!$D$48</f>
        <v>12</v>
      </c>
      <c r="D58" s="2" t="s">
        <v>99</v>
      </c>
      <c r="E58" s="1"/>
      <c r="F58" s="156">
        <f t="shared" si="2"/>
        <v>0</v>
      </c>
      <c r="G58" s="156">
        <f>IF($C58=Input!$D$8,IF(Input!$D$50&gt;0,-(Input!$D$48+Input!$D$50-$C58)/Input!$D$50*G$46,0),0)</f>
        <v>0</v>
      </c>
      <c r="H58" s="156">
        <f>IF($C58=Input!$D$8,IF(Input!$D$50&gt;0,-(Input!$D$48+Input!$D$50-$C58)/Input!$D$50*H$46,0),0)</f>
        <v>0</v>
      </c>
      <c r="I58" s="156">
        <f>IF($C58=Input!$D$8,IF(Input!$D$50&gt;0,-(Input!$D$48+Input!$D$50-$C58)/Input!$D$50*I$46,0),0)</f>
        <v>0</v>
      </c>
      <c r="J58" s="156">
        <f>IF($C58=Input!$D$8,IF(Input!$D$50&gt;0,-(Input!$D$48+Input!$D$50-$C58)/Input!$D$50*J$46,0),0)</f>
        <v>0</v>
      </c>
      <c r="K58" s="156">
        <f>IF($C58=Input!$D$8,IF(Input!$D$50&gt;0,-(Input!$D$48+Input!$D$50-$C58)/Input!$D$50*K$46,0),0)</f>
        <v>0</v>
      </c>
      <c r="L58" s="156">
        <f>IF($C58=Input!$D$8,IF(Input!$D$50&gt;0,-(Input!$D$48+Input!$D$50-$C58)/Input!$D$50*L$46,0),0)</f>
        <v>0</v>
      </c>
      <c r="M58" s="156">
        <f>IF($C58=Input!$D$8,IF(Input!$D$50&gt;0,-(Input!$D$48+Input!$D$50-$C58)/Input!$D$50*M$46,0),0)</f>
        <v>0</v>
      </c>
      <c r="N58" s="156">
        <f>IF($C58=Input!$D$8,IF(Input!$D$50&gt;0,-(Input!$D$48+Input!$D$50-$C58)/Input!$D$50*N$46,0),0)</f>
        <v>0</v>
      </c>
      <c r="O58" s="156">
        <f>IF($C58=Input!$D$8,IF(Input!$D$50&gt;0,-(Input!$D$48+Input!$D$50-$C58)/Input!$D$50*O$46,0),0)</f>
        <v>0</v>
      </c>
      <c r="P58" s="156">
        <f>IF($C58=Input!$D$8,IF(Input!$D$50&gt;0,-(Input!$D$48+Input!$D$50-$C58)/Input!$D$50*P$46,0),0)</f>
        <v>0</v>
      </c>
      <c r="Q58" s="156">
        <f>IF($C58=Input!$D$8,IF(Input!$D$50&gt;0,-(Input!$D$48+Input!$D$50-$C58)/Input!$D$50*Q$46,0),0)</f>
        <v>0</v>
      </c>
      <c r="R58" s="156">
        <f>IF($C58=Input!$D$8,IF(Input!$D$50&gt;0,-(Input!$D$48+Input!$D$50-$C58)/Input!$D$50*R$46,0),0)</f>
        <v>0</v>
      </c>
      <c r="S58" s="156">
        <f>IF($C58=Input!$D$8,IF(Input!$D$50&gt;0,-(Input!$D$48+Input!$D$50-$C58)/Input!$D$50*S$46,0),0)</f>
        <v>0</v>
      </c>
      <c r="T58" s="156">
        <f>IF($C58=Input!$D$8,IF(Input!$D$50&gt;0,-(Input!$D$48+Input!$D$50-$C58)/Input!$D$50*T$46,0),0)</f>
        <v>0</v>
      </c>
      <c r="U58" s="156">
        <f>IF($C58=Input!$D$8,IF(Input!$D$50&gt;0,-(Input!$D$48+Input!$D$50-$C58)/Input!$D$50*U$46,0),0)</f>
        <v>0</v>
      </c>
      <c r="V58" s="156">
        <f>IF($C58=Input!$D$8,IF(Input!$D$50&gt;0,-(Input!$D$48+Input!$D$50-$C58)/Input!$D$50*V$46,0),0)</f>
        <v>0</v>
      </c>
      <c r="W58" s="156">
        <f>IF($C58=Input!$D$8,IF(Input!$D$50&gt;0,-(Input!$D$48+Input!$D$50-$C58)/Input!$D$50*W$46,0),0)</f>
        <v>0</v>
      </c>
      <c r="X58" s="156">
        <f>IF($C58=Input!$D$8,IF(Input!$D$50&gt;0,-(Input!$D$48+Input!$D$50-$C58)/Input!$D$50*X$46,0),0)</f>
        <v>0</v>
      </c>
      <c r="Y58" s="156">
        <f>IF($C58=Input!$D$8,IF(Input!$D$50&gt;0,-(Input!$D$48+Input!$D$50-$C58)/Input!$D$50*Y$46,0),0)</f>
        <v>0</v>
      </c>
      <c r="Z58" s="156">
        <f>IF($C58=Input!$D$8,IF(Input!$D$50&gt;0,-(Input!$D$48+Input!$D$50-$C58)/Input!$D$50*Z$46,0),0)</f>
        <v>0</v>
      </c>
      <c r="AA58" s="1"/>
      <c r="AB58" s="156"/>
      <c r="AC58" s="158"/>
      <c r="AD58" s="158"/>
      <c r="AE58" s="15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58"/>
      <c r="AQ58" s="158"/>
      <c r="AR58" s="158"/>
      <c r="AS58" s="158"/>
      <c r="AT58" s="158"/>
      <c r="AU58" s="158"/>
      <c r="AV58" s="158"/>
      <c r="AW58" s="158"/>
      <c r="AX58" s="158"/>
      <c r="AY58" s="158"/>
      <c r="AZ58" s="158"/>
      <c r="BA58" s="158"/>
      <c r="BB58" s="158"/>
      <c r="BC58" s="158"/>
      <c r="BD58" s="158"/>
      <c r="BE58" s="158"/>
      <c r="BF58" s="158"/>
      <c r="BG58" s="158"/>
      <c r="BH58" s="158"/>
      <c r="BI58" s="158"/>
      <c r="BJ58" s="158"/>
      <c r="BK58" s="158"/>
      <c r="BL58" s="158"/>
      <c r="BM58" s="158"/>
      <c r="BN58" s="158"/>
      <c r="BO58" s="158"/>
      <c r="BP58" s="158"/>
      <c r="BQ58" s="158"/>
      <c r="BR58" s="158"/>
      <c r="BS58" s="158"/>
      <c r="BT58" s="158"/>
      <c r="BU58" s="158"/>
    </row>
    <row r="59" spans="1:73" x14ac:dyDescent="0.15">
      <c r="A59" s="1"/>
      <c r="B59" s="20"/>
      <c r="C59" s="156">
        <f>Eksist!C59+Input!$D$48</f>
        <v>13</v>
      </c>
      <c r="D59" s="2" t="s">
        <v>99</v>
      </c>
      <c r="E59" s="1"/>
      <c r="F59" s="156">
        <f t="shared" si="2"/>
        <v>0</v>
      </c>
      <c r="G59" s="156">
        <f>IF($C59=Input!$D$8,IF(Input!$D$50&gt;0,-(Input!$D$48+Input!$D$50-$C59)/Input!$D$50*G$46,0),0)</f>
        <v>0</v>
      </c>
      <c r="H59" s="156">
        <f>IF($C59=Input!$D$8,IF(Input!$D$50&gt;0,-(Input!$D$48+Input!$D$50-$C59)/Input!$D$50*H$46,0),0)</f>
        <v>0</v>
      </c>
      <c r="I59" s="156">
        <f>IF($C59=Input!$D$8,IF(Input!$D$50&gt;0,-(Input!$D$48+Input!$D$50-$C59)/Input!$D$50*I$46,0),0)</f>
        <v>0</v>
      </c>
      <c r="J59" s="156">
        <f>IF($C59=Input!$D$8,IF(Input!$D$50&gt;0,-(Input!$D$48+Input!$D$50-$C59)/Input!$D$50*J$46,0),0)</f>
        <v>0</v>
      </c>
      <c r="K59" s="156">
        <f>IF($C59=Input!$D$8,IF(Input!$D$50&gt;0,-(Input!$D$48+Input!$D$50-$C59)/Input!$D$50*K$46,0),0)</f>
        <v>0</v>
      </c>
      <c r="L59" s="156">
        <f>IF($C59=Input!$D$8,IF(Input!$D$50&gt;0,-(Input!$D$48+Input!$D$50-$C59)/Input!$D$50*L$46,0),0)</f>
        <v>0</v>
      </c>
      <c r="M59" s="156">
        <f>IF($C59=Input!$D$8,IF(Input!$D$50&gt;0,-(Input!$D$48+Input!$D$50-$C59)/Input!$D$50*M$46,0),0)</f>
        <v>0</v>
      </c>
      <c r="N59" s="156">
        <f>IF($C59=Input!$D$8,IF(Input!$D$50&gt;0,-(Input!$D$48+Input!$D$50-$C59)/Input!$D$50*N$46,0),0)</f>
        <v>0</v>
      </c>
      <c r="O59" s="156">
        <f>IF($C59=Input!$D$8,IF(Input!$D$50&gt;0,-(Input!$D$48+Input!$D$50-$C59)/Input!$D$50*O$46,0),0)</f>
        <v>0</v>
      </c>
      <c r="P59" s="156">
        <f>IF($C59=Input!$D$8,IF(Input!$D$50&gt;0,-(Input!$D$48+Input!$D$50-$C59)/Input!$D$50*P$46,0),0)</f>
        <v>0</v>
      </c>
      <c r="Q59" s="156">
        <f>IF($C59=Input!$D$8,IF(Input!$D$50&gt;0,-(Input!$D$48+Input!$D$50-$C59)/Input!$D$50*Q$46,0),0)</f>
        <v>0</v>
      </c>
      <c r="R59" s="156">
        <f>IF($C59=Input!$D$8,IF(Input!$D$50&gt;0,-(Input!$D$48+Input!$D$50-$C59)/Input!$D$50*R$46,0),0)</f>
        <v>0</v>
      </c>
      <c r="S59" s="156">
        <f>IF($C59=Input!$D$8,IF(Input!$D$50&gt;0,-(Input!$D$48+Input!$D$50-$C59)/Input!$D$50*S$46,0),0)</f>
        <v>0</v>
      </c>
      <c r="T59" s="156">
        <f>IF($C59=Input!$D$8,IF(Input!$D$50&gt;0,-(Input!$D$48+Input!$D$50-$C59)/Input!$D$50*T$46,0),0)</f>
        <v>0</v>
      </c>
      <c r="U59" s="156">
        <f>IF($C59=Input!$D$8,IF(Input!$D$50&gt;0,-(Input!$D$48+Input!$D$50-$C59)/Input!$D$50*U$46,0),0)</f>
        <v>0</v>
      </c>
      <c r="V59" s="156">
        <f>IF($C59=Input!$D$8,IF(Input!$D$50&gt;0,-(Input!$D$48+Input!$D$50-$C59)/Input!$D$50*V$46,0),0)</f>
        <v>0</v>
      </c>
      <c r="W59" s="156">
        <f>IF($C59=Input!$D$8,IF(Input!$D$50&gt;0,-(Input!$D$48+Input!$D$50-$C59)/Input!$D$50*W$46,0),0)</f>
        <v>0</v>
      </c>
      <c r="X59" s="156">
        <f>IF($C59=Input!$D$8,IF(Input!$D$50&gt;0,-(Input!$D$48+Input!$D$50-$C59)/Input!$D$50*X$46,0),0)</f>
        <v>0</v>
      </c>
      <c r="Y59" s="156">
        <f>IF($C59=Input!$D$8,IF(Input!$D$50&gt;0,-(Input!$D$48+Input!$D$50-$C59)/Input!$D$50*Y$46,0),0)</f>
        <v>0</v>
      </c>
      <c r="Z59" s="156">
        <f>IF($C59=Input!$D$8,IF(Input!$D$50&gt;0,-(Input!$D$48+Input!$D$50-$C59)/Input!$D$50*Z$46,0),0)</f>
        <v>0</v>
      </c>
      <c r="AA59" s="1"/>
      <c r="AB59" s="156"/>
      <c r="AC59" s="158"/>
      <c r="AD59" s="158"/>
      <c r="AE59" s="158"/>
      <c r="AF59" s="158"/>
      <c r="AG59" s="158"/>
      <c r="AH59" s="158"/>
      <c r="AI59" s="158"/>
      <c r="AJ59" s="158"/>
      <c r="AK59" s="158"/>
      <c r="AL59" s="158"/>
      <c r="AM59" s="158"/>
      <c r="AN59" s="158"/>
      <c r="AO59" s="158"/>
      <c r="AP59" s="158"/>
      <c r="AQ59" s="158"/>
      <c r="AR59" s="158"/>
      <c r="AS59" s="158"/>
      <c r="AT59" s="158"/>
      <c r="AU59" s="158"/>
      <c r="AV59" s="158"/>
      <c r="AW59" s="158"/>
      <c r="AX59" s="158"/>
      <c r="AY59" s="158"/>
      <c r="AZ59" s="158"/>
      <c r="BA59" s="158"/>
      <c r="BB59" s="158"/>
      <c r="BC59" s="158"/>
      <c r="BD59" s="158"/>
      <c r="BE59" s="158"/>
      <c r="BF59" s="158"/>
      <c r="BG59" s="158"/>
      <c r="BH59" s="158"/>
      <c r="BI59" s="158"/>
      <c r="BJ59" s="158"/>
      <c r="BK59" s="158"/>
      <c r="BL59" s="158"/>
      <c r="BM59" s="158"/>
      <c r="BN59" s="158"/>
      <c r="BO59" s="158"/>
      <c r="BP59" s="158"/>
      <c r="BQ59" s="158"/>
      <c r="BR59" s="158"/>
      <c r="BS59" s="158"/>
      <c r="BT59" s="158"/>
      <c r="BU59" s="158"/>
    </row>
    <row r="60" spans="1:73" x14ac:dyDescent="0.15">
      <c r="A60" s="1"/>
      <c r="B60" s="20"/>
      <c r="C60" s="156">
        <f>Eksist!C60+Input!$D$48</f>
        <v>14</v>
      </c>
      <c r="D60" s="2" t="s">
        <v>99</v>
      </c>
      <c r="E60" s="1"/>
      <c r="F60" s="156">
        <f t="shared" si="2"/>
        <v>0</v>
      </c>
      <c r="G60" s="156">
        <f>IF($C60=Input!$D$8,IF(Input!$D$50&gt;0,-(Input!$D$48+Input!$D$50-$C60)/Input!$D$50*G$46,0),0)</f>
        <v>0</v>
      </c>
      <c r="H60" s="156">
        <f>IF($C60=Input!$D$8,IF(Input!$D$50&gt;0,-(Input!$D$48+Input!$D$50-$C60)/Input!$D$50*H$46,0),0)</f>
        <v>0</v>
      </c>
      <c r="I60" s="156">
        <f>IF($C60=Input!$D$8,IF(Input!$D$50&gt;0,-(Input!$D$48+Input!$D$50-$C60)/Input!$D$50*I$46,0),0)</f>
        <v>0</v>
      </c>
      <c r="J60" s="156">
        <f>IF($C60=Input!$D$8,IF(Input!$D$50&gt;0,-(Input!$D$48+Input!$D$50-$C60)/Input!$D$50*J$46,0),0)</f>
        <v>0</v>
      </c>
      <c r="K60" s="156">
        <f>IF($C60=Input!$D$8,IF(Input!$D$50&gt;0,-(Input!$D$48+Input!$D$50-$C60)/Input!$D$50*K$46,0),0)</f>
        <v>0</v>
      </c>
      <c r="L60" s="156">
        <f>IF($C60=Input!$D$8,IF(Input!$D$50&gt;0,-(Input!$D$48+Input!$D$50-$C60)/Input!$D$50*L$46,0),0)</f>
        <v>0</v>
      </c>
      <c r="M60" s="156">
        <f>IF($C60=Input!$D$8,IF(Input!$D$50&gt;0,-(Input!$D$48+Input!$D$50-$C60)/Input!$D$50*M$46,0),0)</f>
        <v>0</v>
      </c>
      <c r="N60" s="156">
        <f>IF($C60=Input!$D$8,IF(Input!$D$50&gt;0,-(Input!$D$48+Input!$D$50-$C60)/Input!$D$50*N$46,0),0)</f>
        <v>0</v>
      </c>
      <c r="O60" s="156">
        <f>IF($C60=Input!$D$8,IF(Input!$D$50&gt;0,-(Input!$D$48+Input!$D$50-$C60)/Input!$D$50*O$46,0),0)</f>
        <v>0</v>
      </c>
      <c r="P60" s="156">
        <f>IF($C60=Input!$D$8,IF(Input!$D$50&gt;0,-(Input!$D$48+Input!$D$50-$C60)/Input!$D$50*P$46,0),0)</f>
        <v>0</v>
      </c>
      <c r="Q60" s="156">
        <f>IF($C60=Input!$D$8,IF(Input!$D$50&gt;0,-(Input!$D$48+Input!$D$50-$C60)/Input!$D$50*Q$46,0),0)</f>
        <v>0</v>
      </c>
      <c r="R60" s="156">
        <f>IF($C60=Input!$D$8,IF(Input!$D$50&gt;0,-(Input!$D$48+Input!$D$50-$C60)/Input!$D$50*R$46,0),0)</f>
        <v>0</v>
      </c>
      <c r="S60" s="156">
        <f>IF($C60=Input!$D$8,IF(Input!$D$50&gt;0,-(Input!$D$48+Input!$D$50-$C60)/Input!$D$50*S$46,0),0)</f>
        <v>0</v>
      </c>
      <c r="T60" s="156">
        <f>IF($C60=Input!$D$8,IF(Input!$D$50&gt;0,-(Input!$D$48+Input!$D$50-$C60)/Input!$D$50*T$46,0),0)</f>
        <v>0</v>
      </c>
      <c r="U60" s="156">
        <f>IF($C60=Input!$D$8,IF(Input!$D$50&gt;0,-(Input!$D$48+Input!$D$50-$C60)/Input!$D$50*U$46,0),0)</f>
        <v>0</v>
      </c>
      <c r="V60" s="156">
        <f>IF($C60=Input!$D$8,IF(Input!$D$50&gt;0,-(Input!$D$48+Input!$D$50-$C60)/Input!$D$50*V$46,0),0)</f>
        <v>0</v>
      </c>
      <c r="W60" s="156">
        <f>IF($C60=Input!$D$8,IF(Input!$D$50&gt;0,-(Input!$D$48+Input!$D$50-$C60)/Input!$D$50*W$46,0),0)</f>
        <v>0</v>
      </c>
      <c r="X60" s="156">
        <f>IF($C60=Input!$D$8,IF(Input!$D$50&gt;0,-(Input!$D$48+Input!$D$50-$C60)/Input!$D$50*X$46,0),0)</f>
        <v>0</v>
      </c>
      <c r="Y60" s="156">
        <f>IF($C60=Input!$D$8,IF(Input!$D$50&gt;0,-(Input!$D$48+Input!$D$50-$C60)/Input!$D$50*Y$46,0),0)</f>
        <v>0</v>
      </c>
      <c r="Z60" s="156">
        <f>IF($C60=Input!$D$8,IF(Input!$D$50&gt;0,-(Input!$D$48+Input!$D$50-$C60)/Input!$D$50*Z$46,0),0)</f>
        <v>0</v>
      </c>
      <c r="AA60" s="1"/>
      <c r="AB60" s="156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158"/>
      <c r="BN60" s="158"/>
      <c r="BO60" s="158"/>
      <c r="BP60" s="158"/>
      <c r="BQ60" s="158"/>
      <c r="BR60" s="158"/>
      <c r="BS60" s="158"/>
      <c r="BT60" s="158"/>
      <c r="BU60" s="158"/>
    </row>
    <row r="61" spans="1:73" x14ac:dyDescent="0.15">
      <c r="A61" s="1"/>
      <c r="B61" s="20"/>
      <c r="C61" s="156">
        <f>Eksist!C61+Input!$D$48</f>
        <v>15</v>
      </c>
      <c r="D61" s="2" t="s">
        <v>99</v>
      </c>
      <c r="E61" s="1"/>
      <c r="F61" s="156">
        <f t="shared" si="2"/>
        <v>0</v>
      </c>
      <c r="G61" s="156">
        <f>IF($C61=Input!$D$8,IF(Input!$D$50&gt;0,-(Input!$D$48+Input!$D$50-$C61)/Input!$D$50*G$46,0),0)</f>
        <v>0</v>
      </c>
      <c r="H61" s="156">
        <f>IF($C61=Input!$D$8,IF(Input!$D$50&gt;0,-(Input!$D$48+Input!$D$50-$C61)/Input!$D$50*H$46,0),0)</f>
        <v>0</v>
      </c>
      <c r="I61" s="156">
        <f>IF($C61=Input!$D$8,IF(Input!$D$50&gt;0,-(Input!$D$48+Input!$D$50-$C61)/Input!$D$50*I$46,0),0)</f>
        <v>0</v>
      </c>
      <c r="J61" s="156">
        <f>IF($C61=Input!$D$8,IF(Input!$D$50&gt;0,-(Input!$D$48+Input!$D$50-$C61)/Input!$D$50*J$46,0),0)</f>
        <v>0</v>
      </c>
      <c r="K61" s="156">
        <f>IF($C61=Input!$D$8,IF(Input!$D$50&gt;0,-(Input!$D$48+Input!$D$50-$C61)/Input!$D$50*K$46,0),0)</f>
        <v>0</v>
      </c>
      <c r="L61" s="156">
        <f>IF($C61=Input!$D$8,IF(Input!$D$50&gt;0,-(Input!$D$48+Input!$D$50-$C61)/Input!$D$50*L$46,0),0)</f>
        <v>0</v>
      </c>
      <c r="M61" s="156">
        <f>IF($C61=Input!$D$8,IF(Input!$D$50&gt;0,-(Input!$D$48+Input!$D$50-$C61)/Input!$D$50*M$46,0),0)</f>
        <v>0</v>
      </c>
      <c r="N61" s="156">
        <f>IF($C61=Input!$D$8,IF(Input!$D$50&gt;0,-(Input!$D$48+Input!$D$50-$C61)/Input!$D$50*N$46,0),0)</f>
        <v>0</v>
      </c>
      <c r="O61" s="156">
        <f>IF($C61=Input!$D$8,IF(Input!$D$50&gt;0,-(Input!$D$48+Input!$D$50-$C61)/Input!$D$50*O$46,0),0)</f>
        <v>0</v>
      </c>
      <c r="P61" s="156">
        <f>IF($C61=Input!$D$8,IF(Input!$D$50&gt;0,-(Input!$D$48+Input!$D$50-$C61)/Input!$D$50*P$46,0),0)</f>
        <v>0</v>
      </c>
      <c r="Q61" s="156">
        <f>IF($C61=Input!$D$8,IF(Input!$D$50&gt;0,-(Input!$D$48+Input!$D$50-$C61)/Input!$D$50*Q$46,0),0)</f>
        <v>0</v>
      </c>
      <c r="R61" s="156">
        <f>IF($C61=Input!$D$8,IF(Input!$D$50&gt;0,-(Input!$D$48+Input!$D$50-$C61)/Input!$D$50*R$46,0),0)</f>
        <v>0</v>
      </c>
      <c r="S61" s="156">
        <f>IF($C61=Input!$D$8,IF(Input!$D$50&gt;0,-(Input!$D$48+Input!$D$50-$C61)/Input!$D$50*S$46,0),0)</f>
        <v>0</v>
      </c>
      <c r="T61" s="156">
        <f>IF($C61=Input!$D$8,IF(Input!$D$50&gt;0,-(Input!$D$48+Input!$D$50-$C61)/Input!$D$50*T$46,0),0)</f>
        <v>0</v>
      </c>
      <c r="U61" s="156">
        <f>IF($C61=Input!$D$8,IF(Input!$D$50&gt;0,-(Input!$D$48+Input!$D$50-$C61)/Input!$D$50*U$46,0),0)</f>
        <v>0</v>
      </c>
      <c r="V61" s="156">
        <f>IF($C61=Input!$D$8,IF(Input!$D$50&gt;0,-(Input!$D$48+Input!$D$50-$C61)/Input!$D$50*V$46,0),0)</f>
        <v>0</v>
      </c>
      <c r="W61" s="156">
        <f>IF($C61=Input!$D$8,IF(Input!$D$50&gt;0,-(Input!$D$48+Input!$D$50-$C61)/Input!$D$50*W$46,0),0)</f>
        <v>0</v>
      </c>
      <c r="X61" s="156">
        <f>IF($C61=Input!$D$8,IF(Input!$D$50&gt;0,-(Input!$D$48+Input!$D$50-$C61)/Input!$D$50*X$46,0),0)</f>
        <v>0</v>
      </c>
      <c r="Y61" s="156">
        <f>IF($C61=Input!$D$8,IF(Input!$D$50&gt;0,-(Input!$D$48+Input!$D$50-$C61)/Input!$D$50*Y$46,0),0)</f>
        <v>0</v>
      </c>
      <c r="Z61" s="156">
        <f>IF($C61=Input!$D$8,IF(Input!$D$50&gt;0,-(Input!$D$48+Input!$D$50-$C61)/Input!$D$50*Z$46,0),0)</f>
        <v>0</v>
      </c>
      <c r="AA61" s="1"/>
      <c r="AB61" s="156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158"/>
      <c r="BN61" s="158"/>
      <c r="BO61" s="158"/>
      <c r="BP61" s="158"/>
      <c r="BQ61" s="158"/>
      <c r="BR61" s="158"/>
      <c r="BS61" s="158"/>
      <c r="BT61" s="158"/>
      <c r="BU61" s="158"/>
    </row>
    <row r="62" spans="1:73" x14ac:dyDescent="0.15">
      <c r="A62" s="1"/>
      <c r="B62" s="20"/>
      <c r="C62" s="156">
        <f>Eksist!C62+Input!$D$48</f>
        <v>16</v>
      </c>
      <c r="D62" s="2" t="s">
        <v>99</v>
      </c>
      <c r="E62" s="1"/>
      <c r="F62" s="156">
        <f t="shared" si="2"/>
        <v>0</v>
      </c>
      <c r="G62" s="156">
        <f>IF($C62=Input!$D$8,IF(Input!$D$50&gt;0,-(Input!$D$48+Input!$D$50-$C62)/Input!$D$50*G$46,0),0)</f>
        <v>0</v>
      </c>
      <c r="H62" s="156">
        <f>IF($C62=Input!$D$8,IF(Input!$D$50&gt;0,-(Input!$D$48+Input!$D$50-$C62)/Input!$D$50*H$46,0),0)</f>
        <v>0</v>
      </c>
      <c r="I62" s="156">
        <f>IF($C62=Input!$D$8,IF(Input!$D$50&gt;0,-(Input!$D$48+Input!$D$50-$C62)/Input!$D$50*I$46,0),0)</f>
        <v>0</v>
      </c>
      <c r="J62" s="156">
        <f>IF($C62=Input!$D$8,IF(Input!$D$50&gt;0,-(Input!$D$48+Input!$D$50-$C62)/Input!$D$50*J$46,0),0)</f>
        <v>0</v>
      </c>
      <c r="K62" s="156">
        <f>IF($C62=Input!$D$8,IF(Input!$D$50&gt;0,-(Input!$D$48+Input!$D$50-$C62)/Input!$D$50*K$46,0),0)</f>
        <v>0</v>
      </c>
      <c r="L62" s="156">
        <f>IF($C62=Input!$D$8,IF(Input!$D$50&gt;0,-(Input!$D$48+Input!$D$50-$C62)/Input!$D$50*L$46,0),0)</f>
        <v>0</v>
      </c>
      <c r="M62" s="156">
        <f>IF($C62=Input!$D$8,IF(Input!$D$50&gt;0,-(Input!$D$48+Input!$D$50-$C62)/Input!$D$50*M$46,0),0)</f>
        <v>0</v>
      </c>
      <c r="N62" s="156">
        <f>IF($C62=Input!$D$8,IF(Input!$D$50&gt;0,-(Input!$D$48+Input!$D$50-$C62)/Input!$D$50*N$46,0),0)</f>
        <v>0</v>
      </c>
      <c r="O62" s="156">
        <f>IF($C62=Input!$D$8,IF(Input!$D$50&gt;0,-(Input!$D$48+Input!$D$50-$C62)/Input!$D$50*O$46,0),0)</f>
        <v>0</v>
      </c>
      <c r="P62" s="156">
        <f>IF($C62=Input!$D$8,IF(Input!$D$50&gt;0,-(Input!$D$48+Input!$D$50-$C62)/Input!$D$50*P$46,0),0)</f>
        <v>0</v>
      </c>
      <c r="Q62" s="156">
        <f>IF($C62=Input!$D$8,IF(Input!$D$50&gt;0,-(Input!$D$48+Input!$D$50-$C62)/Input!$D$50*Q$46,0),0)</f>
        <v>0</v>
      </c>
      <c r="R62" s="156">
        <f>IF($C62=Input!$D$8,IF(Input!$D$50&gt;0,-(Input!$D$48+Input!$D$50-$C62)/Input!$D$50*R$46,0),0)</f>
        <v>0</v>
      </c>
      <c r="S62" s="156">
        <f>IF($C62=Input!$D$8,IF(Input!$D$50&gt;0,-(Input!$D$48+Input!$D$50-$C62)/Input!$D$50*S$46,0),0)</f>
        <v>0</v>
      </c>
      <c r="T62" s="156">
        <f>IF($C62=Input!$D$8,IF(Input!$D$50&gt;0,-(Input!$D$48+Input!$D$50-$C62)/Input!$D$50*T$46,0),0)</f>
        <v>0</v>
      </c>
      <c r="U62" s="156">
        <f>IF($C62=Input!$D$8,IF(Input!$D$50&gt;0,-(Input!$D$48+Input!$D$50-$C62)/Input!$D$50*U$46,0),0)</f>
        <v>0</v>
      </c>
      <c r="V62" s="156">
        <f>IF($C62=Input!$D$8,IF(Input!$D$50&gt;0,-(Input!$D$48+Input!$D$50-$C62)/Input!$D$50*V$46,0),0)</f>
        <v>0</v>
      </c>
      <c r="W62" s="156">
        <f>IF($C62=Input!$D$8,IF(Input!$D$50&gt;0,-(Input!$D$48+Input!$D$50-$C62)/Input!$D$50*W$46,0),0)</f>
        <v>0</v>
      </c>
      <c r="X62" s="156">
        <f>IF($C62=Input!$D$8,IF(Input!$D$50&gt;0,-(Input!$D$48+Input!$D$50-$C62)/Input!$D$50*X$46,0),0)</f>
        <v>0</v>
      </c>
      <c r="Y62" s="156">
        <f>IF($C62=Input!$D$8,IF(Input!$D$50&gt;0,-(Input!$D$48+Input!$D$50-$C62)/Input!$D$50*Y$46,0),0)</f>
        <v>0</v>
      </c>
      <c r="Z62" s="156">
        <f>IF($C62=Input!$D$8,IF(Input!$D$50&gt;0,-(Input!$D$48+Input!$D$50-$C62)/Input!$D$50*Z$46,0),0)</f>
        <v>0</v>
      </c>
      <c r="AA62" s="1"/>
      <c r="AB62" s="156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158"/>
      <c r="BN62" s="158"/>
      <c r="BO62" s="158"/>
      <c r="BP62" s="158"/>
      <c r="BQ62" s="158"/>
      <c r="BR62" s="158"/>
      <c r="BS62" s="158"/>
      <c r="BT62" s="158"/>
      <c r="BU62" s="158"/>
    </row>
    <row r="63" spans="1:73" x14ac:dyDescent="0.15">
      <c r="A63" s="1"/>
      <c r="B63" s="20"/>
      <c r="C63" s="156">
        <f>Eksist!C63+Input!$D$48</f>
        <v>17</v>
      </c>
      <c r="D63" s="2" t="s">
        <v>99</v>
      </c>
      <c r="E63" s="1"/>
      <c r="F63" s="156">
        <f t="shared" si="2"/>
        <v>0</v>
      </c>
      <c r="G63" s="156">
        <f>IF($C63=Input!$D$8,IF(Input!$D$50&gt;0,-(Input!$D$48+Input!$D$50-$C63)/Input!$D$50*G$46,0),0)</f>
        <v>0</v>
      </c>
      <c r="H63" s="156">
        <f>IF($C63=Input!$D$8,IF(Input!$D$50&gt;0,-(Input!$D$48+Input!$D$50-$C63)/Input!$D$50*H$46,0),0)</f>
        <v>0</v>
      </c>
      <c r="I63" s="156">
        <f>IF($C63=Input!$D$8,IF(Input!$D$50&gt;0,-(Input!$D$48+Input!$D$50-$C63)/Input!$D$50*I$46,0),0)</f>
        <v>0</v>
      </c>
      <c r="J63" s="156">
        <f>IF($C63=Input!$D$8,IF(Input!$D$50&gt;0,-(Input!$D$48+Input!$D$50-$C63)/Input!$D$50*J$46,0),0)</f>
        <v>0</v>
      </c>
      <c r="K63" s="156">
        <f>IF($C63=Input!$D$8,IF(Input!$D$50&gt;0,-(Input!$D$48+Input!$D$50-$C63)/Input!$D$50*K$46,0),0)</f>
        <v>0</v>
      </c>
      <c r="L63" s="156">
        <f>IF($C63=Input!$D$8,IF(Input!$D$50&gt;0,-(Input!$D$48+Input!$D$50-$C63)/Input!$D$50*L$46,0),0)</f>
        <v>0</v>
      </c>
      <c r="M63" s="156">
        <f>IF($C63=Input!$D$8,IF(Input!$D$50&gt;0,-(Input!$D$48+Input!$D$50-$C63)/Input!$D$50*M$46,0),0)</f>
        <v>0</v>
      </c>
      <c r="N63" s="156">
        <f>IF($C63=Input!$D$8,IF(Input!$D$50&gt;0,-(Input!$D$48+Input!$D$50-$C63)/Input!$D$50*N$46,0),0)</f>
        <v>0</v>
      </c>
      <c r="O63" s="156">
        <f>IF($C63=Input!$D$8,IF(Input!$D$50&gt;0,-(Input!$D$48+Input!$D$50-$C63)/Input!$D$50*O$46,0),0)</f>
        <v>0</v>
      </c>
      <c r="P63" s="156">
        <f>IF($C63=Input!$D$8,IF(Input!$D$50&gt;0,-(Input!$D$48+Input!$D$50-$C63)/Input!$D$50*P$46,0),0)</f>
        <v>0</v>
      </c>
      <c r="Q63" s="156">
        <f>IF($C63=Input!$D$8,IF(Input!$D$50&gt;0,-(Input!$D$48+Input!$D$50-$C63)/Input!$D$50*Q$46,0),0)</f>
        <v>0</v>
      </c>
      <c r="R63" s="156">
        <f>IF($C63=Input!$D$8,IF(Input!$D$50&gt;0,-(Input!$D$48+Input!$D$50-$C63)/Input!$D$50*R$46,0),0)</f>
        <v>0</v>
      </c>
      <c r="S63" s="156">
        <f>IF($C63=Input!$D$8,IF(Input!$D$50&gt;0,-(Input!$D$48+Input!$D$50-$C63)/Input!$D$50*S$46,0),0)</f>
        <v>0</v>
      </c>
      <c r="T63" s="156">
        <f>IF($C63=Input!$D$8,IF(Input!$D$50&gt;0,-(Input!$D$48+Input!$D$50-$C63)/Input!$D$50*T$46,0),0)</f>
        <v>0</v>
      </c>
      <c r="U63" s="156">
        <f>IF($C63=Input!$D$8,IF(Input!$D$50&gt;0,-(Input!$D$48+Input!$D$50-$C63)/Input!$D$50*U$46,0),0)</f>
        <v>0</v>
      </c>
      <c r="V63" s="156">
        <f>IF($C63=Input!$D$8,IF(Input!$D$50&gt;0,-(Input!$D$48+Input!$D$50-$C63)/Input!$D$50*V$46,0),0)</f>
        <v>0</v>
      </c>
      <c r="W63" s="156">
        <f>IF($C63=Input!$D$8,IF(Input!$D$50&gt;0,-(Input!$D$48+Input!$D$50-$C63)/Input!$D$50*W$46,0),0)</f>
        <v>0</v>
      </c>
      <c r="X63" s="156">
        <f>IF($C63=Input!$D$8,IF(Input!$D$50&gt;0,-(Input!$D$48+Input!$D$50-$C63)/Input!$D$50*X$46,0),0)</f>
        <v>0</v>
      </c>
      <c r="Y63" s="156">
        <f>IF($C63=Input!$D$8,IF(Input!$D$50&gt;0,-(Input!$D$48+Input!$D$50-$C63)/Input!$D$50*Y$46,0),0)</f>
        <v>0</v>
      </c>
      <c r="Z63" s="156">
        <f>IF($C63=Input!$D$8,IF(Input!$D$50&gt;0,-(Input!$D$48+Input!$D$50-$C63)/Input!$D$50*Z$46,0),0)</f>
        <v>0</v>
      </c>
      <c r="AA63" s="1"/>
      <c r="AB63" s="156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158"/>
      <c r="BN63" s="158"/>
      <c r="BO63" s="158"/>
      <c r="BP63" s="158"/>
      <c r="BQ63" s="158"/>
      <c r="BR63" s="158"/>
      <c r="BS63" s="158"/>
      <c r="BT63" s="158"/>
      <c r="BU63" s="158"/>
    </row>
    <row r="64" spans="1:73" x14ac:dyDescent="0.15">
      <c r="A64" s="1"/>
      <c r="B64" s="20"/>
      <c r="C64" s="156">
        <f>Eksist!C64+Input!$D$48</f>
        <v>18</v>
      </c>
      <c r="D64" s="2" t="s">
        <v>99</v>
      </c>
      <c r="E64" s="1"/>
      <c r="F64" s="156">
        <f t="shared" si="2"/>
        <v>0</v>
      </c>
      <c r="G64" s="156">
        <f>IF($C64=Input!$D$8,IF(Input!$D$50&gt;0,-(Input!$D$48+Input!$D$50-$C64)/Input!$D$50*G$46,0),0)</f>
        <v>0</v>
      </c>
      <c r="H64" s="156">
        <f>IF($C64=Input!$D$8,IF(Input!$D$50&gt;0,-(Input!$D$48+Input!$D$50-$C64)/Input!$D$50*H$46,0),0)</f>
        <v>0</v>
      </c>
      <c r="I64" s="156">
        <f>IF($C64=Input!$D$8,IF(Input!$D$50&gt;0,-(Input!$D$48+Input!$D$50-$C64)/Input!$D$50*I$46,0),0)</f>
        <v>0</v>
      </c>
      <c r="J64" s="156">
        <f>IF($C64=Input!$D$8,IF(Input!$D$50&gt;0,-(Input!$D$48+Input!$D$50-$C64)/Input!$D$50*J$46,0),0)</f>
        <v>0</v>
      </c>
      <c r="K64" s="156">
        <f>IF($C64=Input!$D$8,IF(Input!$D$50&gt;0,-(Input!$D$48+Input!$D$50-$C64)/Input!$D$50*K$46,0),0)</f>
        <v>0</v>
      </c>
      <c r="L64" s="156">
        <f>IF($C64=Input!$D$8,IF(Input!$D$50&gt;0,-(Input!$D$48+Input!$D$50-$C64)/Input!$D$50*L$46,0),0)</f>
        <v>0</v>
      </c>
      <c r="M64" s="156">
        <f>IF($C64=Input!$D$8,IF(Input!$D$50&gt;0,-(Input!$D$48+Input!$D$50-$C64)/Input!$D$50*M$46,0),0)</f>
        <v>0</v>
      </c>
      <c r="N64" s="156">
        <f>IF($C64=Input!$D$8,IF(Input!$D$50&gt;0,-(Input!$D$48+Input!$D$50-$C64)/Input!$D$50*N$46,0),0)</f>
        <v>0</v>
      </c>
      <c r="O64" s="156">
        <f>IF($C64=Input!$D$8,IF(Input!$D$50&gt;0,-(Input!$D$48+Input!$D$50-$C64)/Input!$D$50*O$46,0),0)</f>
        <v>0</v>
      </c>
      <c r="P64" s="156">
        <f>IF($C64=Input!$D$8,IF(Input!$D$50&gt;0,-(Input!$D$48+Input!$D$50-$C64)/Input!$D$50*P$46,0),0)</f>
        <v>0</v>
      </c>
      <c r="Q64" s="156">
        <f>IF($C64=Input!$D$8,IF(Input!$D$50&gt;0,-(Input!$D$48+Input!$D$50-$C64)/Input!$D$50*Q$46,0),0)</f>
        <v>0</v>
      </c>
      <c r="R64" s="156">
        <f>IF($C64=Input!$D$8,IF(Input!$D$50&gt;0,-(Input!$D$48+Input!$D$50-$C64)/Input!$D$50*R$46,0),0)</f>
        <v>0</v>
      </c>
      <c r="S64" s="156">
        <f>IF($C64=Input!$D$8,IF(Input!$D$50&gt;0,-(Input!$D$48+Input!$D$50-$C64)/Input!$D$50*S$46,0),0)</f>
        <v>0</v>
      </c>
      <c r="T64" s="156">
        <f>IF($C64=Input!$D$8,IF(Input!$D$50&gt;0,-(Input!$D$48+Input!$D$50-$C64)/Input!$D$50*T$46,0),0)</f>
        <v>0</v>
      </c>
      <c r="U64" s="156">
        <f>IF($C64=Input!$D$8,IF(Input!$D$50&gt;0,-(Input!$D$48+Input!$D$50-$C64)/Input!$D$50*U$46,0),0)</f>
        <v>0</v>
      </c>
      <c r="V64" s="156">
        <f>IF($C64=Input!$D$8,IF(Input!$D$50&gt;0,-(Input!$D$48+Input!$D$50-$C64)/Input!$D$50*V$46,0),0)</f>
        <v>0</v>
      </c>
      <c r="W64" s="156">
        <f>IF($C64=Input!$D$8,IF(Input!$D$50&gt;0,-(Input!$D$48+Input!$D$50-$C64)/Input!$D$50*W$46,0),0)</f>
        <v>0</v>
      </c>
      <c r="X64" s="156">
        <f>IF($C64=Input!$D$8,IF(Input!$D$50&gt;0,-(Input!$D$48+Input!$D$50-$C64)/Input!$D$50*X$46,0),0)</f>
        <v>0</v>
      </c>
      <c r="Y64" s="156">
        <f>IF($C64=Input!$D$8,IF(Input!$D$50&gt;0,-(Input!$D$48+Input!$D$50-$C64)/Input!$D$50*Y$46,0),0)</f>
        <v>0</v>
      </c>
      <c r="Z64" s="156">
        <f>IF($C64=Input!$D$8,IF(Input!$D$50&gt;0,-(Input!$D$48+Input!$D$50-$C64)/Input!$D$50*Z$46,0),0)</f>
        <v>0</v>
      </c>
      <c r="AA64" s="1"/>
      <c r="AB64" s="156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158"/>
      <c r="BN64" s="158"/>
      <c r="BO64" s="158"/>
      <c r="BP64" s="158"/>
      <c r="BQ64" s="158"/>
      <c r="BR64" s="158"/>
      <c r="BS64" s="158"/>
      <c r="BT64" s="158"/>
      <c r="BU64" s="158"/>
    </row>
    <row r="65" spans="1:73" x14ac:dyDescent="0.15">
      <c r="A65" s="1"/>
      <c r="B65" s="20"/>
      <c r="C65" s="156">
        <f>Eksist!C65+Input!$D$48</f>
        <v>19</v>
      </c>
      <c r="D65" s="2" t="s">
        <v>99</v>
      </c>
      <c r="E65" s="1"/>
      <c r="F65" s="156">
        <f t="shared" si="2"/>
        <v>0</v>
      </c>
      <c r="G65" s="156">
        <f>IF($C65=Input!$D$8,IF(Input!$D$50&gt;0,-(Input!$D$48+Input!$D$50-$C65)/Input!$D$50*G$46,0),0)</f>
        <v>0</v>
      </c>
      <c r="H65" s="156">
        <f>IF($C65=Input!$D$8,IF(Input!$D$50&gt;0,-(Input!$D$48+Input!$D$50-$C65)/Input!$D$50*H$46,0),0)</f>
        <v>0</v>
      </c>
      <c r="I65" s="156">
        <f>IF($C65=Input!$D$8,IF(Input!$D$50&gt;0,-(Input!$D$48+Input!$D$50-$C65)/Input!$D$50*I$46,0),0)</f>
        <v>0</v>
      </c>
      <c r="J65" s="156">
        <f>IF($C65=Input!$D$8,IF(Input!$D$50&gt;0,-(Input!$D$48+Input!$D$50-$C65)/Input!$D$50*J$46,0),0)</f>
        <v>0</v>
      </c>
      <c r="K65" s="156">
        <f>IF($C65=Input!$D$8,IF(Input!$D$50&gt;0,-(Input!$D$48+Input!$D$50-$C65)/Input!$D$50*K$46,0),0)</f>
        <v>0</v>
      </c>
      <c r="L65" s="156">
        <f>IF($C65=Input!$D$8,IF(Input!$D$50&gt;0,-(Input!$D$48+Input!$D$50-$C65)/Input!$D$50*L$46,0),0)</f>
        <v>0</v>
      </c>
      <c r="M65" s="156">
        <f>IF($C65=Input!$D$8,IF(Input!$D$50&gt;0,-(Input!$D$48+Input!$D$50-$C65)/Input!$D$50*M$46,0),0)</f>
        <v>0</v>
      </c>
      <c r="N65" s="156">
        <f>IF($C65=Input!$D$8,IF(Input!$D$50&gt;0,-(Input!$D$48+Input!$D$50-$C65)/Input!$D$50*N$46,0),0)</f>
        <v>0</v>
      </c>
      <c r="O65" s="156">
        <f>IF($C65=Input!$D$8,IF(Input!$D$50&gt;0,-(Input!$D$48+Input!$D$50-$C65)/Input!$D$50*O$46,0),0)</f>
        <v>0</v>
      </c>
      <c r="P65" s="156">
        <f>IF($C65=Input!$D$8,IF(Input!$D$50&gt;0,-(Input!$D$48+Input!$D$50-$C65)/Input!$D$50*P$46,0),0)</f>
        <v>0</v>
      </c>
      <c r="Q65" s="156">
        <f>IF($C65=Input!$D$8,IF(Input!$D$50&gt;0,-(Input!$D$48+Input!$D$50-$C65)/Input!$D$50*Q$46,0),0)</f>
        <v>0</v>
      </c>
      <c r="R65" s="156">
        <f>IF($C65=Input!$D$8,IF(Input!$D$50&gt;0,-(Input!$D$48+Input!$D$50-$C65)/Input!$D$50*R$46,0),0)</f>
        <v>0</v>
      </c>
      <c r="S65" s="156">
        <f>IF($C65=Input!$D$8,IF(Input!$D$50&gt;0,-(Input!$D$48+Input!$D$50-$C65)/Input!$D$50*S$46,0),0)</f>
        <v>0</v>
      </c>
      <c r="T65" s="156">
        <f>IF($C65=Input!$D$8,IF(Input!$D$50&gt;0,-(Input!$D$48+Input!$D$50-$C65)/Input!$D$50*T$46,0),0)</f>
        <v>0</v>
      </c>
      <c r="U65" s="156">
        <f>IF($C65=Input!$D$8,IF(Input!$D$50&gt;0,-(Input!$D$48+Input!$D$50-$C65)/Input!$D$50*U$46,0),0)</f>
        <v>0</v>
      </c>
      <c r="V65" s="156">
        <f>IF($C65=Input!$D$8,IF(Input!$D$50&gt;0,-(Input!$D$48+Input!$D$50-$C65)/Input!$D$50*V$46,0),0)</f>
        <v>0</v>
      </c>
      <c r="W65" s="156">
        <f>IF($C65=Input!$D$8,IF(Input!$D$50&gt;0,-(Input!$D$48+Input!$D$50-$C65)/Input!$D$50*W$46,0),0)</f>
        <v>0</v>
      </c>
      <c r="X65" s="156">
        <f>IF($C65=Input!$D$8,IF(Input!$D$50&gt;0,-(Input!$D$48+Input!$D$50-$C65)/Input!$D$50*X$46,0),0)</f>
        <v>0</v>
      </c>
      <c r="Y65" s="156">
        <f>IF($C65=Input!$D$8,IF(Input!$D$50&gt;0,-(Input!$D$48+Input!$D$50-$C65)/Input!$D$50*Y$46,0),0)</f>
        <v>0</v>
      </c>
      <c r="Z65" s="156">
        <f>IF($C65=Input!$D$8,IF(Input!$D$50&gt;0,-(Input!$D$48+Input!$D$50-$C65)/Input!$D$50*Z$46,0),0)</f>
        <v>0</v>
      </c>
      <c r="AA65" s="1"/>
      <c r="AB65" s="156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158"/>
      <c r="BN65" s="158"/>
      <c r="BO65" s="158"/>
      <c r="BP65" s="158"/>
      <c r="BQ65" s="158"/>
      <c r="BR65" s="158"/>
      <c r="BS65" s="158"/>
      <c r="BT65" s="158"/>
      <c r="BU65" s="158"/>
    </row>
    <row r="66" spans="1:73" x14ac:dyDescent="0.15">
      <c r="A66" s="1"/>
      <c r="B66" s="20" t="s">
        <v>188</v>
      </c>
      <c r="C66" s="156">
        <f>Eksist!C66+Input!$D$48</f>
        <v>20</v>
      </c>
      <c r="D66" s="2" t="s">
        <v>99</v>
      </c>
      <c r="E66" s="1"/>
      <c r="F66" s="156">
        <f t="shared" si="2"/>
        <v>0</v>
      </c>
      <c r="G66" s="156">
        <f>IF($C66=Input!$D$8,IF(Input!$D$50&gt;0,-(Input!$D$48+Input!$D$50-$C66)/Input!$D$50*G$46,0),0)</f>
        <v>0</v>
      </c>
      <c r="H66" s="156">
        <f>IF($C66=Input!$D$8,IF(Input!$D$50&gt;0,-(Input!$D$48+Input!$D$50-$C66)/Input!$D$50*H$46,0),0)</f>
        <v>0</v>
      </c>
      <c r="I66" s="156">
        <f>IF($C66=Input!$D$8,IF(Input!$D$50&gt;0,-(Input!$D$48+Input!$D$50-$C66)/Input!$D$50*I$46,0),0)</f>
        <v>0</v>
      </c>
      <c r="J66" s="156">
        <f>IF($C66=Input!$D$8,IF(Input!$D$50&gt;0,-(Input!$D$48+Input!$D$50-$C66)/Input!$D$50*J$46,0),0)</f>
        <v>0</v>
      </c>
      <c r="K66" s="156">
        <f>IF($C66=Input!$D$8,IF(Input!$D$50&gt;0,-(Input!$D$48+Input!$D$50-$C66)/Input!$D$50*K$46,0),0)</f>
        <v>0</v>
      </c>
      <c r="L66" s="156">
        <f>IF($C66=Input!$D$8,IF(Input!$D$50&gt;0,-(Input!$D$48+Input!$D$50-$C66)/Input!$D$50*L$46,0),0)</f>
        <v>0</v>
      </c>
      <c r="M66" s="156">
        <f>IF($C66=Input!$D$8,IF(Input!$D$50&gt;0,-(Input!$D$48+Input!$D$50-$C66)/Input!$D$50*M$46,0),0)</f>
        <v>0</v>
      </c>
      <c r="N66" s="156">
        <f>IF($C66=Input!$D$8,IF(Input!$D$50&gt;0,-(Input!$D$48+Input!$D$50-$C66)/Input!$D$50*N$46,0),0)</f>
        <v>0</v>
      </c>
      <c r="O66" s="156">
        <f>IF($C66=Input!$D$8,IF(Input!$D$50&gt;0,-(Input!$D$48+Input!$D$50-$C66)/Input!$D$50*O$46,0),0)</f>
        <v>0</v>
      </c>
      <c r="P66" s="156">
        <f>IF($C66=Input!$D$8,IF(Input!$D$50&gt;0,-(Input!$D$48+Input!$D$50-$C66)/Input!$D$50*P$46,0),0)</f>
        <v>0</v>
      </c>
      <c r="Q66" s="156">
        <f>IF($C66=Input!$D$8,IF(Input!$D$50&gt;0,-(Input!$D$48+Input!$D$50-$C66)/Input!$D$50*Q$46,0),0)</f>
        <v>0</v>
      </c>
      <c r="R66" s="156">
        <f>IF($C66=Input!$D$8,IF(Input!$D$50&gt;0,-(Input!$D$48+Input!$D$50-$C66)/Input!$D$50*R$46,0),0)</f>
        <v>0</v>
      </c>
      <c r="S66" s="156">
        <f>IF($C66=Input!$D$8,IF(Input!$D$50&gt;0,-(Input!$D$48+Input!$D$50-$C66)/Input!$D$50*S$46,0),0)</f>
        <v>0</v>
      </c>
      <c r="T66" s="156">
        <f>IF($C66=Input!$D$8,IF(Input!$D$50&gt;0,-(Input!$D$48+Input!$D$50-$C66)/Input!$D$50*T$46,0),0)</f>
        <v>0</v>
      </c>
      <c r="U66" s="156">
        <f>IF($C66=Input!$D$8,IF(Input!$D$50&gt;0,-(Input!$D$48+Input!$D$50-$C66)/Input!$D$50*U$46,0),0)</f>
        <v>0</v>
      </c>
      <c r="V66" s="156">
        <f>IF($C66=Input!$D$8,IF(Input!$D$50&gt;0,-(Input!$D$48+Input!$D$50-$C66)/Input!$D$50*V$46,0),0)</f>
        <v>0</v>
      </c>
      <c r="W66" s="156">
        <f>IF($C66=Input!$D$8,IF(Input!$D$50&gt;0,-(Input!$D$48+Input!$D$50-$C66)/Input!$D$50*W$46,0),0)</f>
        <v>0</v>
      </c>
      <c r="X66" s="156">
        <f>IF($C66=Input!$D$8,IF(Input!$D$50&gt;0,-(Input!$D$48+Input!$D$50-$C66)/Input!$D$50*X$46,0),0)</f>
        <v>0</v>
      </c>
      <c r="Y66" s="156">
        <f>IF($C66=Input!$D$8,IF(Input!$D$50&gt;0,-(Input!$D$48+Input!$D$50-$C66)/Input!$D$50*Y$46,0),0)</f>
        <v>0</v>
      </c>
      <c r="Z66" s="156">
        <f>IF($C66=Input!$D$8,IF(Input!$D$50&gt;0,-(Input!$D$48+Input!$D$50-$C66)/Input!$D$50*Z$46,0),0)</f>
        <v>0</v>
      </c>
      <c r="AA66" s="1"/>
      <c r="AB66" s="156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158"/>
      <c r="BN66" s="158"/>
      <c r="BO66" s="158"/>
      <c r="BP66" s="158"/>
      <c r="BQ66" s="158"/>
      <c r="BR66" s="158"/>
      <c r="BS66" s="158"/>
      <c r="BT66" s="158"/>
      <c r="BU66" s="158"/>
    </row>
    <row r="67" spans="1:73" x14ac:dyDescent="0.15">
      <c r="A67" s="1"/>
      <c r="B67" s="20"/>
      <c r="C67" s="156">
        <f>Eksist!C67+Input!$D$48</f>
        <v>21</v>
      </c>
      <c r="D67" s="2" t="s">
        <v>99</v>
      </c>
      <c r="E67" s="1"/>
      <c r="F67" s="156">
        <f t="shared" si="2"/>
        <v>0</v>
      </c>
      <c r="G67" s="156">
        <f>IF($C67=Input!$D$8,IF(Input!$D$50&gt;0,-(Input!$D$48+Input!$D$50-$C67)/Input!$D$50*G$46,0),0)</f>
        <v>0</v>
      </c>
      <c r="H67" s="156">
        <f>IF($C67=Input!$D$8,IF(Input!$D$50&gt;0,-(Input!$D$48+Input!$D$50-$C67)/Input!$D$50*H$46,0),0)</f>
        <v>0</v>
      </c>
      <c r="I67" s="156">
        <f>IF($C67=Input!$D$8,IF(Input!$D$50&gt;0,-(Input!$D$48+Input!$D$50-$C67)/Input!$D$50*I$46,0),0)</f>
        <v>0</v>
      </c>
      <c r="J67" s="156">
        <f>IF($C67=Input!$D$8,IF(Input!$D$50&gt;0,-(Input!$D$48+Input!$D$50-$C67)/Input!$D$50*J$46,0),0)</f>
        <v>0</v>
      </c>
      <c r="K67" s="156">
        <f>IF($C67=Input!$D$8,IF(Input!$D$50&gt;0,-(Input!$D$48+Input!$D$50-$C67)/Input!$D$50*K$46,0),0)</f>
        <v>0</v>
      </c>
      <c r="L67" s="156">
        <f>IF($C67=Input!$D$8,IF(Input!$D$50&gt;0,-(Input!$D$48+Input!$D$50-$C67)/Input!$D$50*L$46,0),0)</f>
        <v>0</v>
      </c>
      <c r="M67" s="156">
        <f>IF($C67=Input!$D$8,IF(Input!$D$50&gt;0,-(Input!$D$48+Input!$D$50-$C67)/Input!$D$50*M$46,0),0)</f>
        <v>0</v>
      </c>
      <c r="N67" s="156">
        <f>IF($C67=Input!$D$8,IF(Input!$D$50&gt;0,-(Input!$D$48+Input!$D$50-$C67)/Input!$D$50*N$46,0),0)</f>
        <v>0</v>
      </c>
      <c r="O67" s="156">
        <f>IF($C67=Input!$D$8,IF(Input!$D$50&gt;0,-(Input!$D$48+Input!$D$50-$C67)/Input!$D$50*O$46,0),0)</f>
        <v>0</v>
      </c>
      <c r="P67" s="156">
        <f>IF($C67=Input!$D$8,IF(Input!$D$50&gt;0,-(Input!$D$48+Input!$D$50-$C67)/Input!$D$50*P$46,0),0)</f>
        <v>0</v>
      </c>
      <c r="Q67" s="156">
        <f>IF($C67=Input!$D$8,IF(Input!$D$50&gt;0,-(Input!$D$48+Input!$D$50-$C67)/Input!$D$50*Q$46,0),0)</f>
        <v>0</v>
      </c>
      <c r="R67" s="156">
        <f>IF($C67=Input!$D$8,IF(Input!$D$50&gt;0,-(Input!$D$48+Input!$D$50-$C67)/Input!$D$50*R$46,0),0)</f>
        <v>0</v>
      </c>
      <c r="S67" s="156">
        <f>IF($C67=Input!$D$8,IF(Input!$D$50&gt;0,-(Input!$D$48+Input!$D$50-$C67)/Input!$D$50*S$46,0),0)</f>
        <v>0</v>
      </c>
      <c r="T67" s="156">
        <f>IF($C67=Input!$D$8,IF(Input!$D$50&gt;0,-(Input!$D$48+Input!$D$50-$C67)/Input!$D$50*T$46,0),0)</f>
        <v>0</v>
      </c>
      <c r="U67" s="156">
        <f>IF($C67=Input!$D$8,IF(Input!$D$50&gt;0,-(Input!$D$48+Input!$D$50-$C67)/Input!$D$50*U$46,0),0)</f>
        <v>0</v>
      </c>
      <c r="V67" s="156">
        <f>IF($C67=Input!$D$8,IF(Input!$D$50&gt;0,-(Input!$D$48+Input!$D$50-$C67)/Input!$D$50*V$46,0),0)</f>
        <v>0</v>
      </c>
      <c r="W67" s="156">
        <f>IF($C67=Input!$D$8,IF(Input!$D$50&gt;0,-(Input!$D$48+Input!$D$50-$C67)/Input!$D$50*W$46,0),0)</f>
        <v>0</v>
      </c>
      <c r="X67" s="156">
        <f>IF($C67=Input!$D$8,IF(Input!$D$50&gt;0,-(Input!$D$48+Input!$D$50-$C67)/Input!$D$50*X$46,0),0)</f>
        <v>0</v>
      </c>
      <c r="Y67" s="156">
        <f>IF($C67=Input!$D$8,IF(Input!$D$50&gt;0,-(Input!$D$48+Input!$D$50-$C67)/Input!$D$50*Y$46,0),0)</f>
        <v>0</v>
      </c>
      <c r="Z67" s="156">
        <f>IF($C67=Input!$D$8,IF(Input!$D$50&gt;0,-(Input!$D$48+Input!$D$50-$C67)/Input!$D$50*Z$46,0),0)</f>
        <v>0</v>
      </c>
      <c r="AA67" s="1"/>
      <c r="AB67" s="156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158"/>
      <c r="BN67" s="158"/>
      <c r="BO67" s="158"/>
      <c r="BP67" s="158"/>
      <c r="BQ67" s="158"/>
      <c r="BR67" s="158"/>
      <c r="BS67" s="158"/>
      <c r="BT67" s="158"/>
      <c r="BU67" s="158"/>
    </row>
    <row r="68" spans="1:73" x14ac:dyDescent="0.15">
      <c r="A68" s="1"/>
      <c r="B68" s="20"/>
      <c r="C68" s="156">
        <f>Eksist!C68+Input!$D$48</f>
        <v>22</v>
      </c>
      <c r="D68" s="2" t="s">
        <v>99</v>
      </c>
      <c r="E68" s="1"/>
      <c r="F68" s="156">
        <f t="shared" si="2"/>
        <v>0</v>
      </c>
      <c r="G68" s="156">
        <f>IF($C68=Input!$D$8,IF(Input!$D$50&gt;0,-(Input!$D$48+Input!$D$50-$C68)/Input!$D$50*G$46,0),0)</f>
        <v>0</v>
      </c>
      <c r="H68" s="156">
        <f>IF($C68=Input!$D$8,IF(Input!$D$50&gt;0,-(Input!$D$48+Input!$D$50-$C68)/Input!$D$50*H$46,0),0)</f>
        <v>0</v>
      </c>
      <c r="I68" s="156">
        <f>IF($C68=Input!$D$8,IF(Input!$D$50&gt;0,-(Input!$D$48+Input!$D$50-$C68)/Input!$D$50*I$46,0),0)</f>
        <v>0</v>
      </c>
      <c r="J68" s="156">
        <f>IF($C68=Input!$D$8,IF(Input!$D$50&gt;0,-(Input!$D$48+Input!$D$50-$C68)/Input!$D$50*J$46,0),0)</f>
        <v>0</v>
      </c>
      <c r="K68" s="156">
        <f>IF($C68=Input!$D$8,IF(Input!$D$50&gt;0,-(Input!$D$48+Input!$D$50-$C68)/Input!$D$50*K$46,0),0)</f>
        <v>0</v>
      </c>
      <c r="L68" s="156">
        <f>IF($C68=Input!$D$8,IF(Input!$D$50&gt;0,-(Input!$D$48+Input!$D$50-$C68)/Input!$D$50*L$46,0),0)</f>
        <v>0</v>
      </c>
      <c r="M68" s="156">
        <f>IF($C68=Input!$D$8,IF(Input!$D$50&gt;0,-(Input!$D$48+Input!$D$50-$C68)/Input!$D$50*M$46,0),0)</f>
        <v>0</v>
      </c>
      <c r="N68" s="156">
        <f>IF($C68=Input!$D$8,IF(Input!$D$50&gt;0,-(Input!$D$48+Input!$D$50-$C68)/Input!$D$50*N$46,0),0)</f>
        <v>0</v>
      </c>
      <c r="O68" s="156">
        <f>IF($C68=Input!$D$8,IF(Input!$D$50&gt;0,-(Input!$D$48+Input!$D$50-$C68)/Input!$D$50*O$46,0),0)</f>
        <v>0</v>
      </c>
      <c r="P68" s="156">
        <f>IF($C68=Input!$D$8,IF(Input!$D$50&gt;0,-(Input!$D$48+Input!$D$50-$C68)/Input!$D$50*P$46,0),0)</f>
        <v>0</v>
      </c>
      <c r="Q68" s="156">
        <f>IF($C68=Input!$D$8,IF(Input!$D$50&gt;0,-(Input!$D$48+Input!$D$50-$C68)/Input!$D$50*Q$46,0),0)</f>
        <v>0</v>
      </c>
      <c r="R68" s="156">
        <f>IF($C68=Input!$D$8,IF(Input!$D$50&gt;0,-(Input!$D$48+Input!$D$50-$C68)/Input!$D$50*R$46,0),0)</f>
        <v>0</v>
      </c>
      <c r="S68" s="156">
        <f>IF($C68=Input!$D$8,IF(Input!$D$50&gt;0,-(Input!$D$48+Input!$D$50-$C68)/Input!$D$50*S$46,0),0)</f>
        <v>0</v>
      </c>
      <c r="T68" s="156">
        <f>IF($C68=Input!$D$8,IF(Input!$D$50&gt;0,-(Input!$D$48+Input!$D$50-$C68)/Input!$D$50*T$46,0),0)</f>
        <v>0</v>
      </c>
      <c r="U68" s="156">
        <f>IF($C68=Input!$D$8,IF(Input!$D$50&gt;0,-(Input!$D$48+Input!$D$50-$C68)/Input!$D$50*U$46,0),0)</f>
        <v>0</v>
      </c>
      <c r="V68" s="156">
        <f>IF($C68=Input!$D$8,IF(Input!$D$50&gt;0,-(Input!$D$48+Input!$D$50-$C68)/Input!$D$50*V$46,0),0)</f>
        <v>0</v>
      </c>
      <c r="W68" s="156">
        <f>IF($C68=Input!$D$8,IF(Input!$D$50&gt;0,-(Input!$D$48+Input!$D$50-$C68)/Input!$D$50*W$46,0),0)</f>
        <v>0</v>
      </c>
      <c r="X68" s="156">
        <f>IF($C68=Input!$D$8,IF(Input!$D$50&gt;0,-(Input!$D$48+Input!$D$50-$C68)/Input!$D$50*X$46,0),0)</f>
        <v>0</v>
      </c>
      <c r="Y68" s="156">
        <f>IF($C68=Input!$D$8,IF(Input!$D$50&gt;0,-(Input!$D$48+Input!$D$50-$C68)/Input!$D$50*Y$46,0),0)</f>
        <v>0</v>
      </c>
      <c r="Z68" s="156">
        <f>IF($C68=Input!$D$8,IF(Input!$D$50&gt;0,-(Input!$D$48+Input!$D$50-$C68)/Input!$D$50*Z$46,0),0)</f>
        <v>0</v>
      </c>
      <c r="AA68" s="1"/>
      <c r="AB68" s="156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158"/>
      <c r="BN68" s="158"/>
      <c r="BO68" s="158"/>
      <c r="BP68" s="158"/>
      <c r="BQ68" s="158"/>
      <c r="BR68" s="158"/>
      <c r="BS68" s="158"/>
      <c r="BT68" s="158"/>
      <c r="BU68" s="158"/>
    </row>
    <row r="69" spans="1:73" x14ac:dyDescent="0.15">
      <c r="A69" s="1"/>
      <c r="B69" s="20"/>
      <c r="C69" s="156">
        <f>Eksist!C69+Input!$D$48</f>
        <v>23</v>
      </c>
      <c r="D69" s="2" t="s">
        <v>99</v>
      </c>
      <c r="E69" s="1"/>
      <c r="F69" s="156">
        <f t="shared" si="2"/>
        <v>0</v>
      </c>
      <c r="G69" s="156">
        <f>IF($C69=Input!$D$8,IF(Input!$D$50&gt;0,-(Input!$D$48+Input!$D$50-$C69)/Input!$D$50*G$46,0),0)</f>
        <v>0</v>
      </c>
      <c r="H69" s="156">
        <f>IF($C69=Input!$D$8,IF(Input!$D$50&gt;0,-(Input!$D$48+Input!$D$50-$C69)/Input!$D$50*H$46,0),0)</f>
        <v>0</v>
      </c>
      <c r="I69" s="156">
        <f>IF($C69=Input!$D$8,IF(Input!$D$50&gt;0,-(Input!$D$48+Input!$D$50-$C69)/Input!$D$50*I$46,0),0)</f>
        <v>0</v>
      </c>
      <c r="J69" s="156">
        <f>IF($C69=Input!$D$8,IF(Input!$D$50&gt;0,-(Input!$D$48+Input!$D$50-$C69)/Input!$D$50*J$46,0),0)</f>
        <v>0</v>
      </c>
      <c r="K69" s="156">
        <f>IF($C69=Input!$D$8,IF(Input!$D$50&gt;0,-(Input!$D$48+Input!$D$50-$C69)/Input!$D$50*K$46,0),0)</f>
        <v>0</v>
      </c>
      <c r="L69" s="156">
        <f>IF($C69=Input!$D$8,IF(Input!$D$50&gt;0,-(Input!$D$48+Input!$D$50-$C69)/Input!$D$50*L$46,0),0)</f>
        <v>0</v>
      </c>
      <c r="M69" s="156">
        <f>IF($C69=Input!$D$8,IF(Input!$D$50&gt;0,-(Input!$D$48+Input!$D$50-$C69)/Input!$D$50*M$46,0),0)</f>
        <v>0</v>
      </c>
      <c r="N69" s="156">
        <f>IF($C69=Input!$D$8,IF(Input!$D$50&gt;0,-(Input!$D$48+Input!$D$50-$C69)/Input!$D$50*N$46,0),0)</f>
        <v>0</v>
      </c>
      <c r="O69" s="156">
        <f>IF($C69=Input!$D$8,IF(Input!$D$50&gt;0,-(Input!$D$48+Input!$D$50-$C69)/Input!$D$50*O$46,0),0)</f>
        <v>0</v>
      </c>
      <c r="P69" s="156">
        <f>IF($C69=Input!$D$8,IF(Input!$D$50&gt;0,-(Input!$D$48+Input!$D$50-$C69)/Input!$D$50*P$46,0),0)</f>
        <v>0</v>
      </c>
      <c r="Q69" s="156">
        <f>IF($C69=Input!$D$8,IF(Input!$D$50&gt;0,-(Input!$D$48+Input!$D$50-$C69)/Input!$D$50*Q$46,0),0)</f>
        <v>0</v>
      </c>
      <c r="R69" s="156">
        <f>IF($C69=Input!$D$8,IF(Input!$D$50&gt;0,-(Input!$D$48+Input!$D$50-$C69)/Input!$D$50*R$46,0),0)</f>
        <v>0</v>
      </c>
      <c r="S69" s="156">
        <f>IF($C69=Input!$D$8,IF(Input!$D$50&gt;0,-(Input!$D$48+Input!$D$50-$C69)/Input!$D$50*S$46,0),0)</f>
        <v>0</v>
      </c>
      <c r="T69" s="156">
        <f>IF($C69=Input!$D$8,IF(Input!$D$50&gt;0,-(Input!$D$48+Input!$D$50-$C69)/Input!$D$50*T$46,0),0)</f>
        <v>0</v>
      </c>
      <c r="U69" s="156">
        <f>IF($C69=Input!$D$8,IF(Input!$D$50&gt;0,-(Input!$D$48+Input!$D$50-$C69)/Input!$D$50*U$46,0),0)</f>
        <v>0</v>
      </c>
      <c r="V69" s="156">
        <f>IF($C69=Input!$D$8,IF(Input!$D$50&gt;0,-(Input!$D$48+Input!$D$50-$C69)/Input!$D$50*V$46,0),0)</f>
        <v>0</v>
      </c>
      <c r="W69" s="156">
        <f>IF($C69=Input!$D$8,IF(Input!$D$50&gt;0,-(Input!$D$48+Input!$D$50-$C69)/Input!$D$50*W$46,0),0)</f>
        <v>0</v>
      </c>
      <c r="X69" s="156">
        <f>IF($C69=Input!$D$8,IF(Input!$D$50&gt;0,-(Input!$D$48+Input!$D$50-$C69)/Input!$D$50*X$46,0),0)</f>
        <v>0</v>
      </c>
      <c r="Y69" s="156">
        <f>IF($C69=Input!$D$8,IF(Input!$D$50&gt;0,-(Input!$D$48+Input!$D$50-$C69)/Input!$D$50*Y$46,0),0)</f>
        <v>0</v>
      </c>
      <c r="Z69" s="156">
        <f>IF($C69=Input!$D$8,IF(Input!$D$50&gt;0,-(Input!$D$48+Input!$D$50-$C69)/Input!$D$50*Z$46,0),0)</f>
        <v>0</v>
      </c>
      <c r="AA69" s="1"/>
      <c r="AB69" s="156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  <c r="BB69" s="158"/>
      <c r="BC69" s="158"/>
      <c r="BD69" s="158"/>
      <c r="BE69" s="158"/>
      <c r="BF69" s="158"/>
      <c r="BG69" s="158"/>
      <c r="BH69" s="158"/>
      <c r="BI69" s="158"/>
      <c r="BJ69" s="158"/>
      <c r="BK69" s="158"/>
      <c r="BL69" s="158"/>
      <c r="BM69" s="158"/>
      <c r="BN69" s="158"/>
      <c r="BO69" s="158"/>
      <c r="BP69" s="158"/>
      <c r="BQ69" s="158"/>
      <c r="BR69" s="158"/>
      <c r="BS69" s="158"/>
      <c r="BT69" s="158"/>
      <c r="BU69" s="158"/>
    </row>
    <row r="70" spans="1:73" x14ac:dyDescent="0.15">
      <c r="A70" s="1"/>
      <c r="B70" s="20"/>
      <c r="C70" s="156">
        <f>Eksist!C70+Input!$D$48</f>
        <v>24</v>
      </c>
      <c r="D70" s="2" t="s">
        <v>99</v>
      </c>
      <c r="E70" s="1"/>
      <c r="F70" s="156">
        <f t="shared" si="2"/>
        <v>0</v>
      </c>
      <c r="G70" s="156">
        <f>IF($C70=Input!$D$8,IF(Input!$D$50&gt;0,-(Input!$D$48+Input!$D$50-$C70)/Input!$D$50*G$46,0),0)</f>
        <v>0</v>
      </c>
      <c r="H70" s="156">
        <f>IF($C70=Input!$D$8,IF(Input!$D$50&gt;0,-(Input!$D$48+Input!$D$50-$C70)/Input!$D$50*H$46,0),0)</f>
        <v>0</v>
      </c>
      <c r="I70" s="156">
        <f>IF($C70=Input!$D$8,IF(Input!$D$50&gt;0,-(Input!$D$48+Input!$D$50-$C70)/Input!$D$50*I$46,0),0)</f>
        <v>0</v>
      </c>
      <c r="J70" s="156">
        <f>IF($C70=Input!$D$8,IF(Input!$D$50&gt;0,-(Input!$D$48+Input!$D$50-$C70)/Input!$D$50*J$46,0),0)</f>
        <v>0</v>
      </c>
      <c r="K70" s="156">
        <f>IF($C70=Input!$D$8,IF(Input!$D$50&gt;0,-(Input!$D$48+Input!$D$50-$C70)/Input!$D$50*K$46,0),0)</f>
        <v>0</v>
      </c>
      <c r="L70" s="156">
        <f>IF($C70=Input!$D$8,IF(Input!$D$50&gt;0,-(Input!$D$48+Input!$D$50-$C70)/Input!$D$50*L$46,0),0)</f>
        <v>0</v>
      </c>
      <c r="M70" s="156">
        <f>IF($C70=Input!$D$8,IF(Input!$D$50&gt;0,-(Input!$D$48+Input!$D$50-$C70)/Input!$D$50*M$46,0),0)</f>
        <v>0</v>
      </c>
      <c r="N70" s="156">
        <f>IF($C70=Input!$D$8,IF(Input!$D$50&gt;0,-(Input!$D$48+Input!$D$50-$C70)/Input!$D$50*N$46,0),0)</f>
        <v>0</v>
      </c>
      <c r="O70" s="156">
        <f>IF($C70=Input!$D$8,IF(Input!$D$50&gt;0,-(Input!$D$48+Input!$D$50-$C70)/Input!$D$50*O$46,0),0)</f>
        <v>0</v>
      </c>
      <c r="P70" s="156">
        <f>IF($C70=Input!$D$8,IF(Input!$D$50&gt;0,-(Input!$D$48+Input!$D$50-$C70)/Input!$D$50*P$46,0),0)</f>
        <v>0</v>
      </c>
      <c r="Q70" s="156">
        <f>IF($C70=Input!$D$8,IF(Input!$D$50&gt;0,-(Input!$D$48+Input!$D$50-$C70)/Input!$D$50*Q$46,0),0)</f>
        <v>0</v>
      </c>
      <c r="R70" s="156">
        <f>IF($C70=Input!$D$8,IF(Input!$D$50&gt;0,-(Input!$D$48+Input!$D$50-$C70)/Input!$D$50*R$46,0),0)</f>
        <v>0</v>
      </c>
      <c r="S70" s="156">
        <f>IF($C70=Input!$D$8,IF(Input!$D$50&gt;0,-(Input!$D$48+Input!$D$50-$C70)/Input!$D$50*S$46,0),0)</f>
        <v>0</v>
      </c>
      <c r="T70" s="156">
        <f>IF($C70=Input!$D$8,IF(Input!$D$50&gt;0,-(Input!$D$48+Input!$D$50-$C70)/Input!$D$50*T$46,0),0)</f>
        <v>0</v>
      </c>
      <c r="U70" s="156">
        <f>IF($C70=Input!$D$8,IF(Input!$D$50&gt;0,-(Input!$D$48+Input!$D$50-$C70)/Input!$D$50*U$46,0),0)</f>
        <v>0</v>
      </c>
      <c r="V70" s="156">
        <f>IF($C70=Input!$D$8,IF(Input!$D$50&gt;0,-(Input!$D$48+Input!$D$50-$C70)/Input!$D$50*V$46,0),0)</f>
        <v>0</v>
      </c>
      <c r="W70" s="156">
        <f>IF($C70=Input!$D$8,IF(Input!$D$50&gt;0,-(Input!$D$48+Input!$D$50-$C70)/Input!$D$50*W$46,0),0)</f>
        <v>0</v>
      </c>
      <c r="X70" s="156">
        <f>IF($C70=Input!$D$8,IF(Input!$D$50&gt;0,-(Input!$D$48+Input!$D$50-$C70)/Input!$D$50*X$46,0),0)</f>
        <v>0</v>
      </c>
      <c r="Y70" s="156">
        <f>IF($C70=Input!$D$8,IF(Input!$D$50&gt;0,-(Input!$D$48+Input!$D$50-$C70)/Input!$D$50*Y$46,0),0)</f>
        <v>0</v>
      </c>
      <c r="Z70" s="156">
        <f>IF($C70=Input!$D$8,IF(Input!$D$50&gt;0,-(Input!$D$48+Input!$D$50-$C70)/Input!$D$50*Z$46,0),0)</f>
        <v>0</v>
      </c>
      <c r="AA70" s="1"/>
      <c r="AB70" s="156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  <c r="BJ70" s="158"/>
      <c r="BK70" s="158"/>
      <c r="BL70" s="158"/>
      <c r="BM70" s="158"/>
      <c r="BN70" s="158"/>
      <c r="BO70" s="158"/>
      <c r="BP70" s="158"/>
      <c r="BQ70" s="158"/>
      <c r="BR70" s="158"/>
      <c r="BS70" s="158"/>
      <c r="BT70" s="158"/>
      <c r="BU70" s="158"/>
    </row>
    <row r="71" spans="1:73" x14ac:dyDescent="0.15">
      <c r="A71" s="1"/>
      <c r="B71" s="20"/>
      <c r="C71" s="156">
        <f>Eksist!C71+Input!$D$48</f>
        <v>25</v>
      </c>
      <c r="D71" s="2" t="s">
        <v>99</v>
      </c>
      <c r="E71" s="1"/>
      <c r="F71" s="156">
        <f t="shared" si="2"/>
        <v>0</v>
      </c>
      <c r="G71" s="156">
        <f>IF($C71=Input!$D$8,IF(Input!$D$50&gt;0,-(Input!$D$48+Input!$D$50-$C71)/Input!$D$50*G$46,0),0)</f>
        <v>0</v>
      </c>
      <c r="H71" s="156">
        <f>IF($C71=Input!$D$8,IF(Input!$D$50&gt;0,-(Input!$D$48+Input!$D$50-$C71)/Input!$D$50*H$46,0),0)</f>
        <v>0</v>
      </c>
      <c r="I71" s="156">
        <f>IF($C71=Input!$D$8,IF(Input!$D$50&gt;0,-(Input!$D$48+Input!$D$50-$C71)/Input!$D$50*I$46,0),0)</f>
        <v>0</v>
      </c>
      <c r="J71" s="156">
        <f>IF($C71=Input!$D$8,IF(Input!$D$50&gt;0,-(Input!$D$48+Input!$D$50-$C71)/Input!$D$50*J$46,0),0)</f>
        <v>0</v>
      </c>
      <c r="K71" s="156">
        <f>IF($C71=Input!$D$8,IF(Input!$D$50&gt;0,-(Input!$D$48+Input!$D$50-$C71)/Input!$D$50*K$46,0),0)</f>
        <v>0</v>
      </c>
      <c r="L71" s="156">
        <f>IF($C71=Input!$D$8,IF(Input!$D$50&gt;0,-(Input!$D$48+Input!$D$50-$C71)/Input!$D$50*L$46,0),0)</f>
        <v>0</v>
      </c>
      <c r="M71" s="156">
        <f>IF($C71=Input!$D$8,IF(Input!$D$50&gt;0,-(Input!$D$48+Input!$D$50-$C71)/Input!$D$50*M$46,0),0)</f>
        <v>0</v>
      </c>
      <c r="N71" s="156">
        <f>IF($C71=Input!$D$8,IF(Input!$D$50&gt;0,-(Input!$D$48+Input!$D$50-$C71)/Input!$D$50*N$46,0),0)</f>
        <v>0</v>
      </c>
      <c r="O71" s="156">
        <f>IF($C71=Input!$D$8,IF(Input!$D$50&gt;0,-(Input!$D$48+Input!$D$50-$C71)/Input!$D$50*O$46,0),0)</f>
        <v>0</v>
      </c>
      <c r="P71" s="156">
        <f>IF($C71=Input!$D$8,IF(Input!$D$50&gt;0,-(Input!$D$48+Input!$D$50-$C71)/Input!$D$50*P$46,0),0)</f>
        <v>0</v>
      </c>
      <c r="Q71" s="156">
        <f>IF($C71=Input!$D$8,IF(Input!$D$50&gt;0,-(Input!$D$48+Input!$D$50-$C71)/Input!$D$50*Q$46,0),0)</f>
        <v>0</v>
      </c>
      <c r="R71" s="156">
        <f>IF($C71=Input!$D$8,IF(Input!$D$50&gt;0,-(Input!$D$48+Input!$D$50-$C71)/Input!$D$50*R$46,0),0)</f>
        <v>0</v>
      </c>
      <c r="S71" s="156">
        <f>IF($C71=Input!$D$8,IF(Input!$D$50&gt;0,-(Input!$D$48+Input!$D$50-$C71)/Input!$D$50*S$46,0),0)</f>
        <v>0</v>
      </c>
      <c r="T71" s="156">
        <f>IF($C71=Input!$D$8,IF(Input!$D$50&gt;0,-(Input!$D$48+Input!$D$50-$C71)/Input!$D$50*T$46,0),0)</f>
        <v>0</v>
      </c>
      <c r="U71" s="156">
        <f>IF($C71=Input!$D$8,IF(Input!$D$50&gt;0,-(Input!$D$48+Input!$D$50-$C71)/Input!$D$50*U$46,0),0)</f>
        <v>0</v>
      </c>
      <c r="V71" s="156">
        <f>IF($C71=Input!$D$8,IF(Input!$D$50&gt;0,-(Input!$D$48+Input!$D$50-$C71)/Input!$D$50*V$46,0),0)</f>
        <v>0</v>
      </c>
      <c r="W71" s="156">
        <f>IF($C71=Input!$D$8,IF(Input!$D$50&gt;0,-(Input!$D$48+Input!$D$50-$C71)/Input!$D$50*W$46,0),0)</f>
        <v>0</v>
      </c>
      <c r="X71" s="156">
        <f>IF($C71=Input!$D$8,IF(Input!$D$50&gt;0,-(Input!$D$48+Input!$D$50-$C71)/Input!$D$50*X$46,0),0)</f>
        <v>0</v>
      </c>
      <c r="Y71" s="156">
        <f>IF($C71=Input!$D$8,IF(Input!$D$50&gt;0,-(Input!$D$48+Input!$D$50-$C71)/Input!$D$50*Y$46,0),0)</f>
        <v>0</v>
      </c>
      <c r="Z71" s="156">
        <f>IF($C71=Input!$D$8,IF(Input!$D$50&gt;0,-(Input!$D$48+Input!$D$50-$C71)/Input!$D$50*Z$46,0),0)</f>
        <v>0</v>
      </c>
      <c r="AA71" s="1"/>
      <c r="AB71" s="156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58"/>
      <c r="BE71" s="158"/>
      <c r="BF71" s="158"/>
      <c r="BG71" s="158"/>
      <c r="BH71" s="158"/>
      <c r="BI71" s="158"/>
      <c r="BJ71" s="158"/>
      <c r="BK71" s="158"/>
      <c r="BL71" s="158"/>
      <c r="BM71" s="158"/>
      <c r="BN71" s="158"/>
      <c r="BO71" s="158"/>
      <c r="BP71" s="158"/>
      <c r="BQ71" s="158"/>
      <c r="BR71" s="158"/>
      <c r="BS71" s="158"/>
      <c r="BT71" s="158"/>
      <c r="BU71" s="158"/>
    </row>
    <row r="72" spans="1:73" x14ac:dyDescent="0.15">
      <c r="A72" s="1"/>
      <c r="B72" s="20"/>
      <c r="C72" s="156">
        <f>Eksist!C72+Input!$D$48</f>
        <v>26</v>
      </c>
      <c r="D72" s="2" t="s">
        <v>99</v>
      </c>
      <c r="E72" s="1"/>
      <c r="F72" s="156">
        <f t="shared" si="2"/>
        <v>0</v>
      </c>
      <c r="G72" s="156">
        <f>IF($C72=Input!$D$8,IF(Input!$D$50&gt;0,-(Input!$D$48+Input!$D$50-$C72)/Input!$D$50*G$46,0),0)</f>
        <v>0</v>
      </c>
      <c r="H72" s="156">
        <f>IF($C72=Input!$D$8,IF(Input!$D$50&gt;0,-(Input!$D$48+Input!$D$50-$C72)/Input!$D$50*H$46,0),0)</f>
        <v>0</v>
      </c>
      <c r="I72" s="156">
        <f>IF($C72=Input!$D$8,IF(Input!$D$50&gt;0,-(Input!$D$48+Input!$D$50-$C72)/Input!$D$50*I$46,0),0)</f>
        <v>0</v>
      </c>
      <c r="J72" s="156">
        <f>IF($C72=Input!$D$8,IF(Input!$D$50&gt;0,-(Input!$D$48+Input!$D$50-$C72)/Input!$D$50*J$46,0),0)</f>
        <v>0</v>
      </c>
      <c r="K72" s="156">
        <f>IF($C72=Input!$D$8,IF(Input!$D$50&gt;0,-(Input!$D$48+Input!$D$50-$C72)/Input!$D$50*K$46,0),0)</f>
        <v>0</v>
      </c>
      <c r="L72" s="156">
        <f>IF($C72=Input!$D$8,IF(Input!$D$50&gt;0,-(Input!$D$48+Input!$D$50-$C72)/Input!$D$50*L$46,0),0)</f>
        <v>0</v>
      </c>
      <c r="M72" s="156">
        <f>IF($C72=Input!$D$8,IF(Input!$D$50&gt;0,-(Input!$D$48+Input!$D$50-$C72)/Input!$D$50*M$46,0),0)</f>
        <v>0</v>
      </c>
      <c r="N72" s="156">
        <f>IF($C72=Input!$D$8,IF(Input!$D$50&gt;0,-(Input!$D$48+Input!$D$50-$C72)/Input!$D$50*N$46,0),0)</f>
        <v>0</v>
      </c>
      <c r="O72" s="156">
        <f>IF($C72=Input!$D$8,IF(Input!$D$50&gt;0,-(Input!$D$48+Input!$D$50-$C72)/Input!$D$50*O$46,0),0)</f>
        <v>0</v>
      </c>
      <c r="P72" s="156">
        <f>IF($C72=Input!$D$8,IF(Input!$D$50&gt;0,-(Input!$D$48+Input!$D$50-$C72)/Input!$D$50*P$46,0),0)</f>
        <v>0</v>
      </c>
      <c r="Q72" s="156">
        <f>IF($C72=Input!$D$8,IF(Input!$D$50&gt;0,-(Input!$D$48+Input!$D$50-$C72)/Input!$D$50*Q$46,0),0)</f>
        <v>0</v>
      </c>
      <c r="R72" s="156">
        <f>IF($C72=Input!$D$8,IF(Input!$D$50&gt;0,-(Input!$D$48+Input!$D$50-$C72)/Input!$D$50*R$46,0),0)</f>
        <v>0</v>
      </c>
      <c r="S72" s="156">
        <f>IF($C72=Input!$D$8,IF(Input!$D$50&gt;0,-(Input!$D$48+Input!$D$50-$C72)/Input!$D$50*S$46,0),0)</f>
        <v>0</v>
      </c>
      <c r="T72" s="156">
        <f>IF($C72=Input!$D$8,IF(Input!$D$50&gt;0,-(Input!$D$48+Input!$D$50-$C72)/Input!$D$50*T$46,0),0)</f>
        <v>0</v>
      </c>
      <c r="U72" s="156">
        <f>IF($C72=Input!$D$8,IF(Input!$D$50&gt;0,-(Input!$D$48+Input!$D$50-$C72)/Input!$D$50*U$46,0),0)</f>
        <v>0</v>
      </c>
      <c r="V72" s="156">
        <f>IF($C72=Input!$D$8,IF(Input!$D$50&gt;0,-(Input!$D$48+Input!$D$50-$C72)/Input!$D$50*V$46,0),0)</f>
        <v>0</v>
      </c>
      <c r="W72" s="156">
        <f>IF($C72=Input!$D$8,IF(Input!$D$50&gt;0,-(Input!$D$48+Input!$D$50-$C72)/Input!$D$50*W$46,0),0)</f>
        <v>0</v>
      </c>
      <c r="X72" s="156">
        <f>IF($C72=Input!$D$8,IF(Input!$D$50&gt;0,-(Input!$D$48+Input!$D$50-$C72)/Input!$D$50*X$46,0),0)</f>
        <v>0</v>
      </c>
      <c r="Y72" s="156">
        <f>IF($C72=Input!$D$8,IF(Input!$D$50&gt;0,-(Input!$D$48+Input!$D$50-$C72)/Input!$D$50*Y$46,0),0)</f>
        <v>0</v>
      </c>
      <c r="Z72" s="156">
        <f>IF($C72=Input!$D$8,IF(Input!$D$50&gt;0,-(Input!$D$48+Input!$D$50-$C72)/Input!$D$50*Z$46,0),0)</f>
        <v>0</v>
      </c>
      <c r="AA72" s="1"/>
      <c r="AB72" s="156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  <c r="BB72" s="158"/>
      <c r="BC72" s="158"/>
      <c r="BD72" s="158"/>
      <c r="BE72" s="158"/>
      <c r="BF72" s="158"/>
      <c r="BG72" s="158"/>
      <c r="BH72" s="158"/>
      <c r="BI72" s="158"/>
      <c r="BJ72" s="158"/>
      <c r="BK72" s="158"/>
      <c r="BL72" s="158"/>
      <c r="BM72" s="158"/>
      <c r="BN72" s="158"/>
      <c r="BO72" s="158"/>
      <c r="BP72" s="158"/>
      <c r="BQ72" s="158"/>
      <c r="BR72" s="158"/>
      <c r="BS72" s="158"/>
      <c r="BT72" s="158"/>
      <c r="BU72" s="158"/>
    </row>
    <row r="73" spans="1:73" x14ac:dyDescent="0.15">
      <c r="A73" s="1"/>
      <c r="B73" s="20"/>
      <c r="C73" s="156">
        <f>Eksist!C73+Input!$D$48</f>
        <v>27</v>
      </c>
      <c r="D73" s="2" t="s">
        <v>99</v>
      </c>
      <c r="E73" s="1"/>
      <c r="F73" s="156">
        <f t="shared" si="2"/>
        <v>0</v>
      </c>
      <c r="G73" s="156">
        <f>IF($C73=Input!$D$8,IF(Input!$D$50&gt;0,-(Input!$D$48+Input!$D$50-$C73)/Input!$D$50*G$46,0),0)</f>
        <v>0</v>
      </c>
      <c r="H73" s="156">
        <f>IF($C73=Input!$D$8,IF(Input!$D$50&gt;0,-(Input!$D$48+Input!$D$50-$C73)/Input!$D$50*H$46,0),0)</f>
        <v>0</v>
      </c>
      <c r="I73" s="156">
        <f>IF($C73=Input!$D$8,IF(Input!$D$50&gt;0,-(Input!$D$48+Input!$D$50-$C73)/Input!$D$50*I$46,0),0)</f>
        <v>0</v>
      </c>
      <c r="J73" s="156">
        <f>IF($C73=Input!$D$8,IF(Input!$D$50&gt;0,-(Input!$D$48+Input!$D$50-$C73)/Input!$D$50*J$46,0),0)</f>
        <v>0</v>
      </c>
      <c r="K73" s="156">
        <f>IF($C73=Input!$D$8,IF(Input!$D$50&gt;0,-(Input!$D$48+Input!$D$50-$C73)/Input!$D$50*K$46,0),0)</f>
        <v>0</v>
      </c>
      <c r="L73" s="156">
        <f>IF($C73=Input!$D$8,IF(Input!$D$50&gt;0,-(Input!$D$48+Input!$D$50-$C73)/Input!$D$50*L$46,0),0)</f>
        <v>0</v>
      </c>
      <c r="M73" s="156">
        <f>IF($C73=Input!$D$8,IF(Input!$D$50&gt;0,-(Input!$D$48+Input!$D$50-$C73)/Input!$D$50*M$46,0),0)</f>
        <v>0</v>
      </c>
      <c r="N73" s="156">
        <f>IF($C73=Input!$D$8,IF(Input!$D$50&gt;0,-(Input!$D$48+Input!$D$50-$C73)/Input!$D$50*N$46,0),0)</f>
        <v>0</v>
      </c>
      <c r="O73" s="156">
        <f>IF($C73=Input!$D$8,IF(Input!$D$50&gt;0,-(Input!$D$48+Input!$D$50-$C73)/Input!$D$50*O$46,0),0)</f>
        <v>0</v>
      </c>
      <c r="P73" s="156">
        <f>IF($C73=Input!$D$8,IF(Input!$D$50&gt;0,-(Input!$D$48+Input!$D$50-$C73)/Input!$D$50*P$46,0),0)</f>
        <v>0</v>
      </c>
      <c r="Q73" s="156">
        <f>IF($C73=Input!$D$8,IF(Input!$D$50&gt;0,-(Input!$D$48+Input!$D$50-$C73)/Input!$D$50*Q$46,0),0)</f>
        <v>0</v>
      </c>
      <c r="R73" s="156">
        <f>IF($C73=Input!$D$8,IF(Input!$D$50&gt;0,-(Input!$D$48+Input!$D$50-$C73)/Input!$D$50*R$46,0),0)</f>
        <v>0</v>
      </c>
      <c r="S73" s="156">
        <f>IF($C73=Input!$D$8,IF(Input!$D$50&gt;0,-(Input!$D$48+Input!$D$50-$C73)/Input!$D$50*S$46,0),0)</f>
        <v>0</v>
      </c>
      <c r="T73" s="156">
        <f>IF($C73=Input!$D$8,IF(Input!$D$50&gt;0,-(Input!$D$48+Input!$D$50-$C73)/Input!$D$50*T$46,0),0)</f>
        <v>0</v>
      </c>
      <c r="U73" s="156">
        <f>IF($C73=Input!$D$8,IF(Input!$D$50&gt;0,-(Input!$D$48+Input!$D$50-$C73)/Input!$D$50*U$46,0),0)</f>
        <v>0</v>
      </c>
      <c r="V73" s="156">
        <f>IF($C73=Input!$D$8,IF(Input!$D$50&gt;0,-(Input!$D$48+Input!$D$50-$C73)/Input!$D$50*V$46,0),0)</f>
        <v>0</v>
      </c>
      <c r="W73" s="156">
        <f>IF($C73=Input!$D$8,IF(Input!$D$50&gt;0,-(Input!$D$48+Input!$D$50-$C73)/Input!$D$50*W$46,0),0)</f>
        <v>0</v>
      </c>
      <c r="X73" s="156">
        <f>IF($C73=Input!$D$8,IF(Input!$D$50&gt;0,-(Input!$D$48+Input!$D$50-$C73)/Input!$D$50*X$46,0),0)</f>
        <v>0</v>
      </c>
      <c r="Y73" s="156">
        <f>IF($C73=Input!$D$8,IF(Input!$D$50&gt;0,-(Input!$D$48+Input!$D$50-$C73)/Input!$D$50*Y$46,0),0)</f>
        <v>0</v>
      </c>
      <c r="Z73" s="156">
        <f>IF($C73=Input!$D$8,IF(Input!$D$50&gt;0,-(Input!$D$48+Input!$D$50-$C73)/Input!$D$50*Z$46,0),0)</f>
        <v>0</v>
      </c>
      <c r="AA73" s="1"/>
      <c r="AB73" s="156"/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  <c r="AP73" s="158"/>
      <c r="AQ73" s="158"/>
      <c r="AR73" s="158"/>
      <c r="AS73" s="158"/>
      <c r="AT73" s="158"/>
      <c r="AU73" s="158"/>
      <c r="AV73" s="158"/>
      <c r="AW73" s="158"/>
      <c r="AX73" s="158"/>
      <c r="AY73" s="158"/>
      <c r="AZ73" s="158"/>
      <c r="BA73" s="158"/>
      <c r="BB73" s="158"/>
      <c r="BC73" s="158"/>
      <c r="BD73" s="158"/>
      <c r="BE73" s="158"/>
      <c r="BF73" s="158"/>
      <c r="BG73" s="158"/>
      <c r="BH73" s="158"/>
      <c r="BI73" s="158"/>
      <c r="BJ73" s="158"/>
      <c r="BK73" s="158"/>
      <c r="BL73" s="158"/>
      <c r="BM73" s="158"/>
      <c r="BN73" s="158"/>
      <c r="BO73" s="158"/>
      <c r="BP73" s="158"/>
      <c r="BQ73" s="158"/>
      <c r="BR73" s="158"/>
      <c r="BS73" s="158"/>
      <c r="BT73" s="158"/>
      <c r="BU73" s="158"/>
    </row>
    <row r="74" spans="1:73" x14ac:dyDescent="0.15">
      <c r="A74" s="1"/>
      <c r="B74" s="20"/>
      <c r="C74" s="156">
        <f>Eksist!C74+Input!$D$48</f>
        <v>28</v>
      </c>
      <c r="D74" s="2" t="s">
        <v>99</v>
      </c>
      <c r="E74" s="1"/>
      <c r="F74" s="156">
        <f t="shared" si="2"/>
        <v>0</v>
      </c>
      <c r="G74" s="156">
        <f>IF($C74=Input!$D$8,IF(Input!$D$50&gt;0,-(Input!$D$48+Input!$D$50-$C74)/Input!$D$50*G$46,0),0)</f>
        <v>0</v>
      </c>
      <c r="H74" s="156">
        <f>IF($C74=Input!$D$8,IF(Input!$D$50&gt;0,-(Input!$D$48+Input!$D$50-$C74)/Input!$D$50*H$46,0),0)</f>
        <v>0</v>
      </c>
      <c r="I74" s="156">
        <f>IF($C74=Input!$D$8,IF(Input!$D$50&gt;0,-(Input!$D$48+Input!$D$50-$C74)/Input!$D$50*I$46,0),0)</f>
        <v>0</v>
      </c>
      <c r="J74" s="156">
        <f>IF($C74=Input!$D$8,IF(Input!$D$50&gt;0,-(Input!$D$48+Input!$D$50-$C74)/Input!$D$50*J$46,0),0)</f>
        <v>0</v>
      </c>
      <c r="K74" s="156">
        <f>IF($C74=Input!$D$8,IF(Input!$D$50&gt;0,-(Input!$D$48+Input!$D$50-$C74)/Input!$D$50*K$46,0),0)</f>
        <v>0</v>
      </c>
      <c r="L74" s="156">
        <f>IF($C74=Input!$D$8,IF(Input!$D$50&gt;0,-(Input!$D$48+Input!$D$50-$C74)/Input!$D$50*L$46,0),0)</f>
        <v>0</v>
      </c>
      <c r="M74" s="156">
        <f>IF($C74=Input!$D$8,IF(Input!$D$50&gt;0,-(Input!$D$48+Input!$D$50-$C74)/Input!$D$50*M$46,0),0)</f>
        <v>0</v>
      </c>
      <c r="N74" s="156">
        <f>IF($C74=Input!$D$8,IF(Input!$D$50&gt;0,-(Input!$D$48+Input!$D$50-$C74)/Input!$D$50*N$46,0),0)</f>
        <v>0</v>
      </c>
      <c r="O74" s="156">
        <f>IF($C74=Input!$D$8,IF(Input!$D$50&gt;0,-(Input!$D$48+Input!$D$50-$C74)/Input!$D$50*O$46,0),0)</f>
        <v>0</v>
      </c>
      <c r="P74" s="156">
        <f>IF($C74=Input!$D$8,IF(Input!$D$50&gt;0,-(Input!$D$48+Input!$D$50-$C74)/Input!$D$50*P$46,0),0)</f>
        <v>0</v>
      </c>
      <c r="Q74" s="156">
        <f>IF($C74=Input!$D$8,IF(Input!$D$50&gt;0,-(Input!$D$48+Input!$D$50-$C74)/Input!$D$50*Q$46,0),0)</f>
        <v>0</v>
      </c>
      <c r="R74" s="156">
        <f>IF($C74=Input!$D$8,IF(Input!$D$50&gt;0,-(Input!$D$48+Input!$D$50-$C74)/Input!$D$50*R$46,0),0)</f>
        <v>0</v>
      </c>
      <c r="S74" s="156">
        <f>IF($C74=Input!$D$8,IF(Input!$D$50&gt;0,-(Input!$D$48+Input!$D$50-$C74)/Input!$D$50*S$46,0),0)</f>
        <v>0</v>
      </c>
      <c r="T74" s="156">
        <f>IF($C74=Input!$D$8,IF(Input!$D$50&gt;0,-(Input!$D$48+Input!$D$50-$C74)/Input!$D$50*T$46,0),0)</f>
        <v>0</v>
      </c>
      <c r="U74" s="156">
        <f>IF($C74=Input!$D$8,IF(Input!$D$50&gt;0,-(Input!$D$48+Input!$D$50-$C74)/Input!$D$50*U$46,0),0)</f>
        <v>0</v>
      </c>
      <c r="V74" s="156">
        <f>IF($C74=Input!$D$8,IF(Input!$D$50&gt;0,-(Input!$D$48+Input!$D$50-$C74)/Input!$D$50*V$46,0),0)</f>
        <v>0</v>
      </c>
      <c r="W74" s="156">
        <f>IF($C74=Input!$D$8,IF(Input!$D$50&gt;0,-(Input!$D$48+Input!$D$50-$C74)/Input!$D$50*W$46,0),0)</f>
        <v>0</v>
      </c>
      <c r="X74" s="156">
        <f>IF($C74=Input!$D$8,IF(Input!$D$50&gt;0,-(Input!$D$48+Input!$D$50-$C74)/Input!$D$50*X$46,0),0)</f>
        <v>0</v>
      </c>
      <c r="Y74" s="156">
        <f>IF($C74=Input!$D$8,IF(Input!$D$50&gt;0,-(Input!$D$48+Input!$D$50-$C74)/Input!$D$50*Y$46,0),0)</f>
        <v>0</v>
      </c>
      <c r="Z74" s="156">
        <f>IF($C74=Input!$D$8,IF(Input!$D$50&gt;0,-(Input!$D$48+Input!$D$50-$C74)/Input!$D$50*Z$46,0),0)</f>
        <v>0</v>
      </c>
      <c r="AA74" s="1"/>
      <c r="AB74" s="156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8"/>
      <c r="BK74" s="158"/>
      <c r="BL74" s="158"/>
      <c r="BM74" s="158"/>
      <c r="BN74" s="158"/>
      <c r="BO74" s="158"/>
      <c r="BP74" s="158"/>
      <c r="BQ74" s="158"/>
      <c r="BR74" s="158"/>
      <c r="BS74" s="158"/>
      <c r="BT74" s="158"/>
      <c r="BU74" s="158"/>
    </row>
    <row r="75" spans="1:73" x14ac:dyDescent="0.15">
      <c r="A75" s="1"/>
      <c r="B75" s="20"/>
      <c r="C75" s="156">
        <f>Eksist!C75+Input!$D$48</f>
        <v>29</v>
      </c>
      <c r="D75" s="2" t="s">
        <v>99</v>
      </c>
      <c r="E75" s="1"/>
      <c r="F75" s="156">
        <f t="shared" si="2"/>
        <v>0</v>
      </c>
      <c r="G75" s="156">
        <f>IF($C75=Input!$D$8,IF(Input!$D$50&gt;0,-(Input!$D$48+Input!$D$50-$C75)/Input!$D$50*G$46,0),0)</f>
        <v>0</v>
      </c>
      <c r="H75" s="156">
        <f>IF($C75=Input!$D$8,IF(Input!$D$50&gt;0,-(Input!$D$48+Input!$D$50-$C75)/Input!$D$50*H$46,0),0)</f>
        <v>0</v>
      </c>
      <c r="I75" s="156">
        <f>IF($C75=Input!$D$8,IF(Input!$D$50&gt;0,-(Input!$D$48+Input!$D$50-$C75)/Input!$D$50*I$46,0),0)</f>
        <v>0</v>
      </c>
      <c r="J75" s="156">
        <f>IF($C75=Input!$D$8,IF(Input!$D$50&gt;0,-(Input!$D$48+Input!$D$50-$C75)/Input!$D$50*J$46,0),0)</f>
        <v>0</v>
      </c>
      <c r="K75" s="156">
        <f>IF($C75=Input!$D$8,IF(Input!$D$50&gt;0,-(Input!$D$48+Input!$D$50-$C75)/Input!$D$50*K$46,0),0)</f>
        <v>0</v>
      </c>
      <c r="L75" s="156">
        <f>IF($C75=Input!$D$8,IF(Input!$D$50&gt;0,-(Input!$D$48+Input!$D$50-$C75)/Input!$D$50*L$46,0),0)</f>
        <v>0</v>
      </c>
      <c r="M75" s="156">
        <f>IF($C75=Input!$D$8,IF(Input!$D$50&gt;0,-(Input!$D$48+Input!$D$50-$C75)/Input!$D$50*M$46,0),0)</f>
        <v>0</v>
      </c>
      <c r="N75" s="156">
        <f>IF($C75=Input!$D$8,IF(Input!$D$50&gt;0,-(Input!$D$48+Input!$D$50-$C75)/Input!$D$50*N$46,0),0)</f>
        <v>0</v>
      </c>
      <c r="O75" s="156">
        <f>IF($C75=Input!$D$8,IF(Input!$D$50&gt;0,-(Input!$D$48+Input!$D$50-$C75)/Input!$D$50*O$46,0),0)</f>
        <v>0</v>
      </c>
      <c r="P75" s="156">
        <f>IF($C75=Input!$D$8,IF(Input!$D$50&gt;0,-(Input!$D$48+Input!$D$50-$C75)/Input!$D$50*P$46,0),0)</f>
        <v>0</v>
      </c>
      <c r="Q75" s="156">
        <f>IF($C75=Input!$D$8,IF(Input!$D$50&gt;0,-(Input!$D$48+Input!$D$50-$C75)/Input!$D$50*Q$46,0),0)</f>
        <v>0</v>
      </c>
      <c r="R75" s="156">
        <f>IF($C75=Input!$D$8,IF(Input!$D$50&gt;0,-(Input!$D$48+Input!$D$50-$C75)/Input!$D$50*R$46,0),0)</f>
        <v>0</v>
      </c>
      <c r="S75" s="156">
        <f>IF($C75=Input!$D$8,IF(Input!$D$50&gt;0,-(Input!$D$48+Input!$D$50-$C75)/Input!$D$50*S$46,0),0)</f>
        <v>0</v>
      </c>
      <c r="T75" s="156">
        <f>IF($C75=Input!$D$8,IF(Input!$D$50&gt;0,-(Input!$D$48+Input!$D$50-$C75)/Input!$D$50*T$46,0),0)</f>
        <v>0</v>
      </c>
      <c r="U75" s="156">
        <f>IF($C75=Input!$D$8,IF(Input!$D$50&gt;0,-(Input!$D$48+Input!$D$50-$C75)/Input!$D$50*U$46,0),0)</f>
        <v>0</v>
      </c>
      <c r="V75" s="156">
        <f>IF($C75=Input!$D$8,IF(Input!$D$50&gt;0,-(Input!$D$48+Input!$D$50-$C75)/Input!$D$50*V$46,0),0)</f>
        <v>0</v>
      </c>
      <c r="W75" s="156">
        <f>IF($C75=Input!$D$8,IF(Input!$D$50&gt;0,-(Input!$D$48+Input!$D$50-$C75)/Input!$D$50*W$46,0),0)</f>
        <v>0</v>
      </c>
      <c r="X75" s="156">
        <f>IF($C75=Input!$D$8,IF(Input!$D$50&gt;0,-(Input!$D$48+Input!$D$50-$C75)/Input!$D$50*X$46,0),0)</f>
        <v>0</v>
      </c>
      <c r="Y75" s="156">
        <f>IF($C75=Input!$D$8,IF(Input!$D$50&gt;0,-(Input!$D$48+Input!$D$50-$C75)/Input!$D$50*Y$46,0),0)</f>
        <v>0</v>
      </c>
      <c r="Z75" s="156">
        <f>IF($C75=Input!$D$8,IF(Input!$D$50&gt;0,-(Input!$D$48+Input!$D$50-$C75)/Input!$D$50*Z$46,0),0)</f>
        <v>0</v>
      </c>
      <c r="AA75" s="1"/>
      <c r="AB75" s="156"/>
      <c r="AC75" s="158"/>
      <c r="AD75" s="158"/>
      <c r="AE75" s="158"/>
      <c r="AF75" s="158"/>
      <c r="AG75" s="158"/>
      <c r="AH75" s="158"/>
      <c r="AI75" s="158"/>
      <c r="AJ75" s="158"/>
      <c r="AK75" s="158"/>
      <c r="AL75" s="158"/>
      <c r="AM75" s="158"/>
      <c r="AN75" s="158"/>
      <c r="AO75" s="158"/>
      <c r="AP75" s="158"/>
      <c r="AQ75" s="158"/>
      <c r="AR75" s="158"/>
      <c r="AS75" s="158"/>
      <c r="AT75" s="158"/>
      <c r="AU75" s="158"/>
      <c r="AV75" s="158"/>
      <c r="AW75" s="158"/>
      <c r="AX75" s="158"/>
      <c r="AY75" s="158"/>
      <c r="AZ75" s="158"/>
      <c r="BA75" s="158"/>
      <c r="BB75" s="158"/>
      <c r="BC75" s="158"/>
      <c r="BD75" s="158"/>
      <c r="BE75" s="158"/>
      <c r="BF75" s="158"/>
      <c r="BG75" s="158"/>
      <c r="BH75" s="158"/>
      <c r="BI75" s="158"/>
      <c r="BJ75" s="158"/>
      <c r="BK75" s="158"/>
      <c r="BL75" s="158"/>
      <c r="BM75" s="158"/>
      <c r="BN75" s="158"/>
      <c r="BO75" s="158"/>
      <c r="BP75" s="158"/>
      <c r="BQ75" s="158"/>
      <c r="BR75" s="158"/>
      <c r="BS75" s="158"/>
      <c r="BT75" s="158"/>
      <c r="BU75" s="158"/>
    </row>
    <row r="76" spans="1:73" x14ac:dyDescent="0.15">
      <c r="A76" s="1"/>
      <c r="B76" s="20" t="s">
        <v>189</v>
      </c>
      <c r="C76" s="156">
        <f>Eksist!C76+Input!$D$48</f>
        <v>30</v>
      </c>
      <c r="D76" s="2" t="s">
        <v>99</v>
      </c>
      <c r="E76" s="1"/>
      <c r="F76" s="156">
        <f t="shared" si="2"/>
        <v>-1600</v>
      </c>
      <c r="G76" s="156">
        <f>IF($C76=Input!$D$8,IF(Input!$D$50&gt;0,-(Input!$D$48+Input!$D$50-$C76)/Input!$D$50*G$46,0),0)</f>
        <v>0</v>
      </c>
      <c r="H76" s="156">
        <f>IF($C76=Input!$D$8,IF(Input!$D$50&gt;0,-(Input!$D$48+Input!$D$50-$C76)/Input!$D$50*H$46,0),0)</f>
        <v>-720</v>
      </c>
      <c r="I76" s="156">
        <f>IF($C76=Input!$D$8,IF(Input!$D$50&gt;0,-(Input!$D$48+Input!$D$50-$C76)/Input!$D$50*I$46,0),0)</f>
        <v>-880</v>
      </c>
      <c r="J76" s="156">
        <f>IF($C76=Input!$D$8,IF(Input!$D$50&gt;0,-(Input!$D$48+Input!$D$50-$C76)/Input!$D$50*J$46,0),0)</f>
        <v>0</v>
      </c>
      <c r="K76" s="156">
        <f>IF($C76=Input!$D$8,IF(Input!$D$50&gt;0,-(Input!$D$48+Input!$D$50-$C76)/Input!$D$50*K$46,0),0)</f>
        <v>0</v>
      </c>
      <c r="L76" s="156">
        <f>IF($C76=Input!$D$8,IF(Input!$D$50&gt;0,-(Input!$D$48+Input!$D$50-$C76)/Input!$D$50*L$46,0),0)</f>
        <v>0</v>
      </c>
      <c r="M76" s="156">
        <f>IF($C76=Input!$D$8,IF(Input!$D$50&gt;0,-(Input!$D$48+Input!$D$50-$C76)/Input!$D$50*M$46,0),0)</f>
        <v>0</v>
      </c>
      <c r="N76" s="156">
        <f>IF($C76=Input!$D$8,IF(Input!$D$50&gt;0,-(Input!$D$48+Input!$D$50-$C76)/Input!$D$50*N$46,0),0)</f>
        <v>0</v>
      </c>
      <c r="O76" s="156">
        <f>IF($C76=Input!$D$8,IF(Input!$D$50&gt;0,-(Input!$D$48+Input!$D$50-$C76)/Input!$D$50*O$46,0),0)</f>
        <v>0</v>
      </c>
      <c r="P76" s="156">
        <f>IF($C76=Input!$D$8,IF(Input!$D$50&gt;0,-(Input!$D$48+Input!$D$50-$C76)/Input!$D$50*P$46,0),0)</f>
        <v>0</v>
      </c>
      <c r="Q76" s="156">
        <f>IF($C76=Input!$D$8,IF(Input!$D$50&gt;0,-(Input!$D$48+Input!$D$50-$C76)/Input!$D$50*Q$46,0),0)</f>
        <v>0</v>
      </c>
      <c r="R76" s="156">
        <f>IF($C76=Input!$D$8,IF(Input!$D$50&gt;0,-(Input!$D$48+Input!$D$50-$C76)/Input!$D$50*R$46,0),0)</f>
        <v>0</v>
      </c>
      <c r="S76" s="156">
        <f>IF($C76=Input!$D$8,IF(Input!$D$50&gt;0,-(Input!$D$48+Input!$D$50-$C76)/Input!$D$50*S$46,0),0)</f>
        <v>0</v>
      </c>
      <c r="T76" s="156">
        <f>IF($C76=Input!$D$8,IF(Input!$D$50&gt;0,-(Input!$D$48+Input!$D$50-$C76)/Input!$D$50*T$46,0),0)</f>
        <v>0</v>
      </c>
      <c r="U76" s="156">
        <f>IF($C76=Input!$D$8,IF(Input!$D$50&gt;0,-(Input!$D$48+Input!$D$50-$C76)/Input!$D$50*U$46,0),0)</f>
        <v>0</v>
      </c>
      <c r="V76" s="156">
        <f>IF($C76=Input!$D$8,IF(Input!$D$50&gt;0,-(Input!$D$48+Input!$D$50-$C76)/Input!$D$50*V$46,0),0)</f>
        <v>0</v>
      </c>
      <c r="W76" s="156">
        <f>IF($C76=Input!$D$8,IF(Input!$D$50&gt;0,-(Input!$D$48+Input!$D$50-$C76)/Input!$D$50*W$46,0),0)</f>
        <v>0</v>
      </c>
      <c r="X76" s="156">
        <f>IF($C76=Input!$D$8,IF(Input!$D$50&gt;0,-(Input!$D$48+Input!$D$50-$C76)/Input!$D$50*X$46,0),0)</f>
        <v>0</v>
      </c>
      <c r="Y76" s="156">
        <f>IF($C76=Input!$D$8,IF(Input!$D$50&gt;0,-(Input!$D$48+Input!$D$50-$C76)/Input!$D$50*Y$46,0),0)</f>
        <v>0</v>
      </c>
      <c r="Z76" s="156">
        <f>IF($C76=Input!$D$8,IF(Input!$D$50&gt;0,-(Input!$D$48+Input!$D$50-$C76)/Input!$D$50*Z$46,0),0)</f>
        <v>0</v>
      </c>
      <c r="AA76" s="1"/>
      <c r="AB76" s="156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8"/>
      <c r="BH76" s="158"/>
      <c r="BI76" s="158"/>
      <c r="BJ76" s="158"/>
      <c r="BK76" s="158"/>
      <c r="BL76" s="158"/>
      <c r="BM76" s="158"/>
      <c r="BN76" s="158"/>
      <c r="BO76" s="158"/>
      <c r="BP76" s="158"/>
      <c r="BQ76" s="158"/>
      <c r="BR76" s="158"/>
      <c r="BS76" s="158"/>
      <c r="BT76" s="158"/>
      <c r="BU76" s="158"/>
    </row>
    <row r="77" spans="1:73" x14ac:dyDescent="0.15">
      <c r="A77" s="1"/>
      <c r="B77" s="1"/>
      <c r="C77" s="2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3"/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158"/>
      <c r="AO77" s="158"/>
      <c r="AP77" s="158"/>
      <c r="AQ77" s="158"/>
      <c r="AR77" s="158"/>
      <c r="AS77" s="158"/>
      <c r="AT77" s="158"/>
      <c r="AU77" s="158"/>
      <c r="AV77" s="158"/>
      <c r="AW77" s="158"/>
      <c r="AX77" s="158"/>
      <c r="AY77" s="158"/>
      <c r="AZ77" s="158"/>
      <c r="BA77" s="158"/>
      <c r="BB77" s="158"/>
      <c r="BC77" s="158"/>
      <c r="BD77" s="158"/>
      <c r="BE77" s="158"/>
      <c r="BF77" s="158"/>
      <c r="BG77" s="158"/>
      <c r="BH77" s="158"/>
      <c r="BI77" s="158"/>
      <c r="BJ77" s="158"/>
      <c r="BK77" s="158"/>
      <c r="BL77" s="158"/>
      <c r="BM77" s="158"/>
      <c r="BN77" s="158"/>
      <c r="BO77" s="158"/>
      <c r="BP77" s="158"/>
      <c r="BQ77" s="158"/>
      <c r="BR77" s="158"/>
      <c r="BS77" s="158"/>
      <c r="BT77" s="158"/>
      <c r="BU77" s="158"/>
    </row>
    <row r="78" spans="1:73" x14ac:dyDescent="0.15">
      <c r="A78" s="1"/>
      <c r="B78" s="170" t="s">
        <v>161</v>
      </c>
      <c r="C78" s="171"/>
      <c r="D78" s="171"/>
      <c r="E78" s="172"/>
      <c r="F78" s="168"/>
      <c r="G78" s="168"/>
      <c r="H78" s="172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"/>
      <c r="AB78" s="3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9"/>
      <c r="BB78" s="159"/>
      <c r="BC78" s="159"/>
      <c r="BD78" s="159"/>
      <c r="BE78" s="159"/>
      <c r="BF78" s="158"/>
      <c r="BG78" s="158"/>
      <c r="BH78" s="158"/>
      <c r="BI78" s="158"/>
      <c r="BJ78" s="158"/>
      <c r="BK78" s="158"/>
      <c r="BL78" s="158"/>
      <c r="BM78" s="158"/>
      <c r="BN78" s="158"/>
      <c r="BO78" s="158"/>
      <c r="BP78" s="158"/>
      <c r="BQ78" s="158"/>
      <c r="BR78" s="158"/>
      <c r="BS78" s="158"/>
      <c r="BT78" s="158"/>
      <c r="BU78" s="158"/>
    </row>
    <row r="79" spans="1:73" x14ac:dyDescent="0.15">
      <c r="A79" s="1"/>
      <c r="B79" s="1"/>
      <c r="C79" s="2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3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158"/>
      <c r="BN79" s="158"/>
      <c r="BO79" s="158"/>
      <c r="BP79" s="158"/>
      <c r="BQ79" s="158"/>
      <c r="BR79" s="158"/>
      <c r="BS79" s="158"/>
      <c r="BT79" s="158"/>
      <c r="BU79" s="158"/>
    </row>
    <row r="80" spans="1:73" ht="12.75" x14ac:dyDescent="0.15">
      <c r="A80" s="1"/>
      <c r="B80" s="1" t="s">
        <v>192</v>
      </c>
      <c r="C80" s="21"/>
      <c r="D80" s="21"/>
      <c r="E80" s="22"/>
      <c r="F80" s="2" t="s">
        <v>11</v>
      </c>
      <c r="G80" s="1"/>
      <c r="H80" s="22"/>
      <c r="I80" s="22"/>
      <c r="J80" s="22"/>
      <c r="K80" s="22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3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9"/>
      <c r="BB80" s="159"/>
      <c r="BC80" s="159"/>
      <c r="BD80" s="159"/>
      <c r="BE80" s="159"/>
      <c r="BF80" s="158"/>
      <c r="BG80" s="158"/>
      <c r="BH80" s="158"/>
      <c r="BI80" s="158"/>
      <c r="BJ80" s="158"/>
      <c r="BK80" s="158"/>
      <c r="BL80" s="158"/>
      <c r="BM80" s="158"/>
      <c r="BN80" s="158"/>
      <c r="BO80" s="158"/>
      <c r="BP80" s="158"/>
      <c r="BQ80" s="158"/>
      <c r="BR80" s="158"/>
      <c r="BS80" s="158"/>
      <c r="BT80" s="158"/>
      <c r="BU80" s="158"/>
    </row>
    <row r="81" spans="1:73" x14ac:dyDescent="0.15">
      <c r="A81" s="1"/>
      <c r="B81" s="20" t="s">
        <v>187</v>
      </c>
      <c r="C81" s="156">
        <f>Eksist!C81+Input!$D$48</f>
        <v>0</v>
      </c>
      <c r="D81" s="2"/>
      <c r="E81" s="161"/>
      <c r="F81" s="169">
        <f>SUM(G81:Z81)</f>
        <v>0</v>
      </c>
      <c r="G81" s="161">
        <f>Input!$D$68*Input!D$26/1000</f>
        <v>0</v>
      </c>
      <c r="H81" s="161">
        <f>Input!$D$68*Input!E$26/1000</f>
        <v>0</v>
      </c>
      <c r="I81" s="161">
        <f>Input!$D$68*Input!F$26/1000</f>
        <v>0</v>
      </c>
      <c r="J81" s="161">
        <f>Input!$D$68*Input!G$26/1000</f>
        <v>0</v>
      </c>
      <c r="K81" s="161">
        <f>Input!$D$68*Input!H$26/1000</f>
        <v>0</v>
      </c>
      <c r="L81" s="161">
        <f>Input!$D$68*Input!I$26/1000</f>
        <v>0</v>
      </c>
      <c r="M81" s="161">
        <f>Input!$D$68*Input!J$26/1000</f>
        <v>0</v>
      </c>
      <c r="N81" s="161">
        <f>Input!$D$68*Input!K$26/1000</f>
        <v>0</v>
      </c>
      <c r="O81" s="161">
        <f>Input!$D$68*Input!L$26/1000</f>
        <v>0</v>
      </c>
      <c r="P81" s="161">
        <f>Input!$D$68*Input!M$26/1000</f>
        <v>0</v>
      </c>
      <c r="Q81" s="161">
        <f>Input!$D$68*Input!N$26/1000</f>
        <v>0</v>
      </c>
      <c r="R81" s="161">
        <f>Input!$D$68*Input!O$26/1000</f>
        <v>0</v>
      </c>
      <c r="S81" s="161">
        <f>Input!$D$68*Input!P$26/1000</f>
        <v>0</v>
      </c>
      <c r="T81" s="161">
        <f>Input!$D$68*Input!Q$26/1000</f>
        <v>0</v>
      </c>
      <c r="U81" s="161">
        <f>Input!$D$68*Input!R$26/1000</f>
        <v>0</v>
      </c>
      <c r="V81" s="161">
        <f>Input!$D$68*Input!S$26/1000</f>
        <v>0</v>
      </c>
      <c r="W81" s="161">
        <f>Input!$D$68*Input!T$26/1000</f>
        <v>0</v>
      </c>
      <c r="X81" s="161">
        <f>Input!$D$68*Input!U$26/1000</f>
        <v>0</v>
      </c>
      <c r="Y81" s="161">
        <f>Input!$D$68*Input!V$26/1000</f>
        <v>0</v>
      </c>
      <c r="Z81" s="161">
        <f>Input!$D$68*Input!W$26/1000</f>
        <v>0</v>
      </c>
      <c r="AA81" s="1"/>
      <c r="AB81" s="3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9"/>
      <c r="BB81" s="159"/>
      <c r="BC81" s="159"/>
      <c r="BD81" s="159"/>
      <c r="BE81" s="159"/>
      <c r="BF81" s="158"/>
      <c r="BG81" s="158"/>
      <c r="BH81" s="158"/>
      <c r="BI81" s="158"/>
      <c r="BJ81" s="158"/>
      <c r="BK81" s="158"/>
      <c r="BL81" s="158"/>
      <c r="BM81" s="158"/>
      <c r="BN81" s="158"/>
      <c r="BO81" s="158"/>
      <c r="BP81" s="158"/>
      <c r="BQ81" s="158"/>
      <c r="BR81" s="158"/>
      <c r="BS81" s="158"/>
      <c r="BT81" s="158"/>
      <c r="BU81" s="158"/>
    </row>
    <row r="82" spans="1:73" x14ac:dyDescent="0.15">
      <c r="A82" s="1"/>
      <c r="B82" s="20"/>
      <c r="C82" s="156">
        <f>Eksist!C82+Input!$D$48</f>
        <v>1</v>
      </c>
      <c r="D82" s="2"/>
      <c r="E82" s="161"/>
      <c r="F82" s="169">
        <f t="shared" ref="F82:F111" si="3">SUM(G82:Z82)</f>
        <v>1.2E-2</v>
      </c>
      <c r="G82" s="161">
        <f>(G$91-G$81)/10+G81</f>
        <v>0</v>
      </c>
      <c r="H82" s="161">
        <f>(H$91-H$81)/10+H81</f>
        <v>6.0000000000000001E-3</v>
      </c>
      <c r="I82" s="161">
        <f t="shared" ref="I82:K82" si="4">(I$91-I$81)/10+I81</f>
        <v>6.0000000000000001E-3</v>
      </c>
      <c r="J82" s="161">
        <f t="shared" si="4"/>
        <v>0</v>
      </c>
      <c r="K82" s="161">
        <f t="shared" si="4"/>
        <v>0</v>
      </c>
      <c r="L82" s="161">
        <f t="shared" ref="L82" si="5">(L$91-L$81)/10+L81</f>
        <v>0</v>
      </c>
      <c r="M82" s="161">
        <f t="shared" ref="M82" si="6">(M$91-M$81)/10+M81</f>
        <v>0</v>
      </c>
      <c r="N82" s="161">
        <f t="shared" ref="N82" si="7">(N$91-N$81)/10+N81</f>
        <v>0</v>
      </c>
      <c r="O82" s="161">
        <f t="shared" ref="O82" si="8">(O$91-O$81)/10+O81</f>
        <v>0</v>
      </c>
      <c r="P82" s="161">
        <f t="shared" ref="P82" si="9">(P$91-P$81)/10+P81</f>
        <v>0</v>
      </c>
      <c r="Q82" s="161">
        <f t="shared" ref="Q82" si="10">(Q$91-Q$81)/10+Q81</f>
        <v>0</v>
      </c>
      <c r="R82" s="161">
        <f t="shared" ref="R82" si="11">(R$91-R$81)/10+R81</f>
        <v>0</v>
      </c>
      <c r="S82" s="161">
        <f t="shared" ref="S82" si="12">(S$91-S$81)/10+S81</f>
        <v>0</v>
      </c>
      <c r="T82" s="161">
        <f t="shared" ref="T82" si="13">(T$91-T$81)/10+T81</f>
        <v>0</v>
      </c>
      <c r="U82" s="161">
        <f t="shared" ref="U82" si="14">(U$91-U$81)/10+U81</f>
        <v>0</v>
      </c>
      <c r="V82" s="161">
        <f t="shared" ref="V82" si="15">(V$91-V$81)/10+V81</f>
        <v>0</v>
      </c>
      <c r="W82" s="161">
        <f t="shared" ref="W82" si="16">(W$91-W$81)/10+W81</f>
        <v>0</v>
      </c>
      <c r="X82" s="161">
        <f t="shared" ref="X82" si="17">(X$91-X$81)/10+X81</f>
        <v>0</v>
      </c>
      <c r="Y82" s="161">
        <f t="shared" ref="Y82" si="18">(Y$91-Y$81)/10+Y81</f>
        <v>0</v>
      </c>
      <c r="Z82" s="161">
        <f t="shared" ref="Z82" si="19">(Z$91-Z$81)/10+Z81</f>
        <v>0</v>
      </c>
      <c r="AA82" s="1"/>
      <c r="AB82" s="3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9"/>
      <c r="BB82" s="159"/>
      <c r="BC82" s="159"/>
      <c r="BD82" s="159"/>
      <c r="BE82" s="159"/>
      <c r="BF82" s="158"/>
      <c r="BG82" s="158"/>
      <c r="BH82" s="158"/>
      <c r="BI82" s="158"/>
      <c r="BJ82" s="158"/>
      <c r="BK82" s="158"/>
      <c r="BL82" s="158"/>
      <c r="BM82" s="158"/>
      <c r="BN82" s="158"/>
      <c r="BO82" s="158"/>
      <c r="BP82" s="158"/>
      <c r="BQ82" s="158"/>
      <c r="BR82" s="158"/>
      <c r="BS82" s="158"/>
      <c r="BT82" s="158"/>
      <c r="BU82" s="158"/>
    </row>
    <row r="83" spans="1:73" x14ac:dyDescent="0.15">
      <c r="A83" s="1"/>
      <c r="B83" s="20"/>
      <c r="C83" s="156">
        <f>Eksist!C83+Input!$D$48</f>
        <v>2</v>
      </c>
      <c r="D83" s="2"/>
      <c r="E83" s="161"/>
      <c r="F83" s="169">
        <f t="shared" si="3"/>
        <v>2.4E-2</v>
      </c>
      <c r="G83" s="161">
        <f t="shared" ref="G83:H90" si="20">(G$91-G$81)/10+G82</f>
        <v>0</v>
      </c>
      <c r="H83" s="161">
        <f t="shared" si="20"/>
        <v>1.2E-2</v>
      </c>
      <c r="I83" s="161">
        <f t="shared" ref="I83:K83" si="21">(I$91-I$81)/10+I82</f>
        <v>1.2E-2</v>
      </c>
      <c r="J83" s="161">
        <f t="shared" si="21"/>
        <v>0</v>
      </c>
      <c r="K83" s="161">
        <f t="shared" si="21"/>
        <v>0</v>
      </c>
      <c r="L83" s="161">
        <f t="shared" ref="L83:Z83" si="22">(L$91-L$81)/10+L82</f>
        <v>0</v>
      </c>
      <c r="M83" s="161">
        <f t="shared" si="22"/>
        <v>0</v>
      </c>
      <c r="N83" s="161">
        <f t="shared" si="22"/>
        <v>0</v>
      </c>
      <c r="O83" s="161">
        <f t="shared" si="22"/>
        <v>0</v>
      </c>
      <c r="P83" s="161">
        <f t="shared" si="22"/>
        <v>0</v>
      </c>
      <c r="Q83" s="161">
        <f t="shared" si="22"/>
        <v>0</v>
      </c>
      <c r="R83" s="161">
        <f t="shared" si="22"/>
        <v>0</v>
      </c>
      <c r="S83" s="161">
        <f t="shared" si="22"/>
        <v>0</v>
      </c>
      <c r="T83" s="161">
        <f t="shared" si="22"/>
        <v>0</v>
      </c>
      <c r="U83" s="161">
        <f t="shared" si="22"/>
        <v>0</v>
      </c>
      <c r="V83" s="161">
        <f t="shared" si="22"/>
        <v>0</v>
      </c>
      <c r="W83" s="161">
        <f t="shared" si="22"/>
        <v>0</v>
      </c>
      <c r="X83" s="161">
        <f t="shared" si="22"/>
        <v>0</v>
      </c>
      <c r="Y83" s="161">
        <f t="shared" si="22"/>
        <v>0</v>
      </c>
      <c r="Z83" s="161">
        <f t="shared" si="22"/>
        <v>0</v>
      </c>
      <c r="AA83" s="1"/>
      <c r="AB83" s="3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9"/>
      <c r="BB83" s="159"/>
      <c r="BC83" s="159"/>
      <c r="BD83" s="159"/>
      <c r="BE83" s="159"/>
      <c r="BF83" s="158"/>
      <c r="BG83" s="158"/>
      <c r="BH83" s="158"/>
      <c r="BI83" s="158"/>
      <c r="BJ83" s="158"/>
      <c r="BK83" s="158"/>
      <c r="BL83" s="158"/>
      <c r="BM83" s="158"/>
      <c r="BN83" s="158"/>
      <c r="BO83" s="158"/>
      <c r="BP83" s="158"/>
      <c r="BQ83" s="158"/>
      <c r="BR83" s="158"/>
      <c r="BS83" s="158"/>
      <c r="BT83" s="158"/>
      <c r="BU83" s="158"/>
    </row>
    <row r="84" spans="1:73" x14ac:dyDescent="0.15">
      <c r="A84" s="1"/>
      <c r="B84" s="20"/>
      <c r="C84" s="156">
        <f>Eksist!C84+Input!$D$48</f>
        <v>3</v>
      </c>
      <c r="D84" s="2"/>
      <c r="E84" s="161"/>
      <c r="F84" s="169">
        <f t="shared" si="3"/>
        <v>3.6000000000000004E-2</v>
      </c>
      <c r="G84" s="161">
        <f t="shared" si="20"/>
        <v>0</v>
      </c>
      <c r="H84" s="161">
        <f t="shared" si="20"/>
        <v>1.8000000000000002E-2</v>
      </c>
      <c r="I84" s="161">
        <f t="shared" ref="I84:K84" si="23">(I$91-I$81)/10+I83</f>
        <v>1.8000000000000002E-2</v>
      </c>
      <c r="J84" s="161">
        <f t="shared" si="23"/>
        <v>0</v>
      </c>
      <c r="K84" s="161">
        <f t="shared" si="23"/>
        <v>0</v>
      </c>
      <c r="L84" s="161">
        <f t="shared" ref="L84:Z84" si="24">(L$91-L$81)/10+L83</f>
        <v>0</v>
      </c>
      <c r="M84" s="161">
        <f t="shared" si="24"/>
        <v>0</v>
      </c>
      <c r="N84" s="161">
        <f t="shared" si="24"/>
        <v>0</v>
      </c>
      <c r="O84" s="161">
        <f t="shared" si="24"/>
        <v>0</v>
      </c>
      <c r="P84" s="161">
        <f t="shared" si="24"/>
        <v>0</v>
      </c>
      <c r="Q84" s="161">
        <f t="shared" si="24"/>
        <v>0</v>
      </c>
      <c r="R84" s="161">
        <f t="shared" si="24"/>
        <v>0</v>
      </c>
      <c r="S84" s="161">
        <f t="shared" si="24"/>
        <v>0</v>
      </c>
      <c r="T84" s="161">
        <f t="shared" si="24"/>
        <v>0</v>
      </c>
      <c r="U84" s="161">
        <f t="shared" si="24"/>
        <v>0</v>
      </c>
      <c r="V84" s="161">
        <f t="shared" si="24"/>
        <v>0</v>
      </c>
      <c r="W84" s="161">
        <f t="shared" si="24"/>
        <v>0</v>
      </c>
      <c r="X84" s="161">
        <f t="shared" si="24"/>
        <v>0</v>
      </c>
      <c r="Y84" s="161">
        <f t="shared" si="24"/>
        <v>0</v>
      </c>
      <c r="Z84" s="161">
        <f t="shared" si="24"/>
        <v>0</v>
      </c>
      <c r="AA84" s="1"/>
      <c r="AB84" s="3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9"/>
      <c r="BB84" s="159"/>
      <c r="BC84" s="159"/>
      <c r="BD84" s="159"/>
      <c r="BE84" s="159"/>
      <c r="BF84" s="158"/>
      <c r="BG84" s="158"/>
      <c r="BH84" s="158"/>
      <c r="BI84" s="158"/>
      <c r="BJ84" s="158"/>
      <c r="BK84" s="158"/>
      <c r="BL84" s="158"/>
      <c r="BM84" s="158"/>
      <c r="BN84" s="158"/>
      <c r="BO84" s="158"/>
      <c r="BP84" s="158"/>
      <c r="BQ84" s="158"/>
      <c r="BR84" s="158"/>
      <c r="BS84" s="158"/>
      <c r="BT84" s="158"/>
      <c r="BU84" s="158"/>
    </row>
    <row r="85" spans="1:73" x14ac:dyDescent="0.15">
      <c r="A85" s="1"/>
      <c r="B85" s="20"/>
      <c r="C85" s="156">
        <f>Eksist!C85+Input!$D$48</f>
        <v>4</v>
      </c>
      <c r="D85" s="2"/>
      <c r="E85" s="161"/>
      <c r="F85" s="169">
        <f t="shared" si="3"/>
        <v>4.8000000000000001E-2</v>
      </c>
      <c r="G85" s="161">
        <f t="shared" si="20"/>
        <v>0</v>
      </c>
      <c r="H85" s="161">
        <f t="shared" si="20"/>
        <v>2.4E-2</v>
      </c>
      <c r="I85" s="161">
        <f t="shared" ref="I85:K85" si="25">(I$91-I$81)/10+I84</f>
        <v>2.4E-2</v>
      </c>
      <c r="J85" s="161">
        <f t="shared" si="25"/>
        <v>0</v>
      </c>
      <c r="K85" s="161">
        <f t="shared" si="25"/>
        <v>0</v>
      </c>
      <c r="L85" s="161">
        <f t="shared" ref="L85:Z85" si="26">(L$91-L$81)/10+L84</f>
        <v>0</v>
      </c>
      <c r="M85" s="161">
        <f t="shared" si="26"/>
        <v>0</v>
      </c>
      <c r="N85" s="161">
        <f t="shared" si="26"/>
        <v>0</v>
      </c>
      <c r="O85" s="161">
        <f t="shared" si="26"/>
        <v>0</v>
      </c>
      <c r="P85" s="161">
        <f t="shared" si="26"/>
        <v>0</v>
      </c>
      <c r="Q85" s="161">
        <f t="shared" si="26"/>
        <v>0</v>
      </c>
      <c r="R85" s="161">
        <f t="shared" si="26"/>
        <v>0</v>
      </c>
      <c r="S85" s="161">
        <f t="shared" si="26"/>
        <v>0</v>
      </c>
      <c r="T85" s="161">
        <f t="shared" si="26"/>
        <v>0</v>
      </c>
      <c r="U85" s="161">
        <f t="shared" si="26"/>
        <v>0</v>
      </c>
      <c r="V85" s="161">
        <f t="shared" si="26"/>
        <v>0</v>
      </c>
      <c r="W85" s="161">
        <f t="shared" si="26"/>
        <v>0</v>
      </c>
      <c r="X85" s="161">
        <f t="shared" si="26"/>
        <v>0</v>
      </c>
      <c r="Y85" s="161">
        <f t="shared" si="26"/>
        <v>0</v>
      </c>
      <c r="Z85" s="161">
        <f t="shared" si="26"/>
        <v>0</v>
      </c>
      <c r="AA85" s="1"/>
      <c r="AB85" s="3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9"/>
      <c r="BB85" s="159"/>
      <c r="BC85" s="159"/>
      <c r="BD85" s="159"/>
      <c r="BE85" s="159"/>
      <c r="BF85" s="158"/>
      <c r="BG85" s="158"/>
      <c r="BH85" s="158"/>
      <c r="BI85" s="158"/>
      <c r="BJ85" s="158"/>
      <c r="BK85" s="158"/>
      <c r="BL85" s="158"/>
      <c r="BM85" s="158"/>
      <c r="BN85" s="158"/>
      <c r="BO85" s="158"/>
      <c r="BP85" s="158"/>
      <c r="BQ85" s="158"/>
      <c r="BR85" s="158"/>
      <c r="BS85" s="158"/>
      <c r="BT85" s="158"/>
      <c r="BU85" s="158"/>
    </row>
    <row r="86" spans="1:73" x14ac:dyDescent="0.15">
      <c r="A86" s="1"/>
      <c r="B86" s="20"/>
      <c r="C86" s="156">
        <f>Eksist!C86+Input!$D$48</f>
        <v>5</v>
      </c>
      <c r="D86" s="2"/>
      <c r="E86" s="161"/>
      <c r="F86" s="169">
        <f t="shared" si="3"/>
        <v>0.06</v>
      </c>
      <c r="G86" s="161">
        <f t="shared" si="20"/>
        <v>0</v>
      </c>
      <c r="H86" s="161">
        <f t="shared" si="20"/>
        <v>0.03</v>
      </c>
      <c r="I86" s="161">
        <f t="shared" ref="I86:K86" si="27">(I$91-I$81)/10+I85</f>
        <v>0.03</v>
      </c>
      <c r="J86" s="161">
        <f t="shared" si="27"/>
        <v>0</v>
      </c>
      <c r="K86" s="161">
        <f t="shared" si="27"/>
        <v>0</v>
      </c>
      <c r="L86" s="161">
        <f t="shared" ref="L86:Z86" si="28">(L$91-L$81)/10+L85</f>
        <v>0</v>
      </c>
      <c r="M86" s="161">
        <f t="shared" si="28"/>
        <v>0</v>
      </c>
      <c r="N86" s="161">
        <f t="shared" si="28"/>
        <v>0</v>
      </c>
      <c r="O86" s="161">
        <f t="shared" si="28"/>
        <v>0</v>
      </c>
      <c r="P86" s="161">
        <f t="shared" si="28"/>
        <v>0</v>
      </c>
      <c r="Q86" s="161">
        <f t="shared" si="28"/>
        <v>0</v>
      </c>
      <c r="R86" s="161">
        <f t="shared" si="28"/>
        <v>0</v>
      </c>
      <c r="S86" s="161">
        <f t="shared" si="28"/>
        <v>0</v>
      </c>
      <c r="T86" s="161">
        <f t="shared" si="28"/>
        <v>0</v>
      </c>
      <c r="U86" s="161">
        <f t="shared" si="28"/>
        <v>0</v>
      </c>
      <c r="V86" s="161">
        <f t="shared" si="28"/>
        <v>0</v>
      </c>
      <c r="W86" s="161">
        <f t="shared" si="28"/>
        <v>0</v>
      </c>
      <c r="X86" s="161">
        <f t="shared" si="28"/>
        <v>0</v>
      </c>
      <c r="Y86" s="161">
        <f t="shared" si="28"/>
        <v>0</v>
      </c>
      <c r="Z86" s="161">
        <f t="shared" si="28"/>
        <v>0</v>
      </c>
      <c r="AA86" s="1"/>
      <c r="AB86" s="3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9"/>
      <c r="BB86" s="159"/>
      <c r="BC86" s="159"/>
      <c r="BD86" s="159"/>
      <c r="BE86" s="159"/>
      <c r="BF86" s="158"/>
      <c r="BG86" s="158"/>
      <c r="BH86" s="158"/>
      <c r="BI86" s="158"/>
      <c r="BJ86" s="158"/>
      <c r="BK86" s="158"/>
      <c r="BL86" s="158"/>
      <c r="BM86" s="158"/>
      <c r="BN86" s="158"/>
      <c r="BO86" s="158"/>
      <c r="BP86" s="158"/>
      <c r="BQ86" s="158"/>
      <c r="BR86" s="158"/>
      <c r="BS86" s="158"/>
      <c r="BT86" s="158"/>
      <c r="BU86" s="158"/>
    </row>
    <row r="87" spans="1:73" x14ac:dyDescent="0.15">
      <c r="A87" s="1"/>
      <c r="B87" s="20"/>
      <c r="C87" s="156">
        <f>Eksist!C87+Input!$D$48</f>
        <v>6</v>
      </c>
      <c r="D87" s="2"/>
      <c r="E87" s="161"/>
      <c r="F87" s="169">
        <f t="shared" si="3"/>
        <v>7.1999999999999995E-2</v>
      </c>
      <c r="G87" s="161">
        <f t="shared" si="20"/>
        <v>0</v>
      </c>
      <c r="H87" s="161">
        <f t="shared" si="20"/>
        <v>3.5999999999999997E-2</v>
      </c>
      <c r="I87" s="161">
        <f t="shared" ref="I87:K87" si="29">(I$91-I$81)/10+I86</f>
        <v>3.5999999999999997E-2</v>
      </c>
      <c r="J87" s="161">
        <f t="shared" si="29"/>
        <v>0</v>
      </c>
      <c r="K87" s="161">
        <f t="shared" si="29"/>
        <v>0</v>
      </c>
      <c r="L87" s="161">
        <f t="shared" ref="L87:Z87" si="30">(L$91-L$81)/10+L86</f>
        <v>0</v>
      </c>
      <c r="M87" s="161">
        <f t="shared" si="30"/>
        <v>0</v>
      </c>
      <c r="N87" s="161">
        <f t="shared" si="30"/>
        <v>0</v>
      </c>
      <c r="O87" s="161">
        <f t="shared" si="30"/>
        <v>0</v>
      </c>
      <c r="P87" s="161">
        <f t="shared" si="30"/>
        <v>0</v>
      </c>
      <c r="Q87" s="161">
        <f t="shared" si="30"/>
        <v>0</v>
      </c>
      <c r="R87" s="161">
        <f t="shared" si="30"/>
        <v>0</v>
      </c>
      <c r="S87" s="161">
        <f t="shared" si="30"/>
        <v>0</v>
      </c>
      <c r="T87" s="161">
        <f t="shared" si="30"/>
        <v>0</v>
      </c>
      <c r="U87" s="161">
        <f t="shared" si="30"/>
        <v>0</v>
      </c>
      <c r="V87" s="161">
        <f t="shared" si="30"/>
        <v>0</v>
      </c>
      <c r="W87" s="161">
        <f t="shared" si="30"/>
        <v>0</v>
      </c>
      <c r="X87" s="161">
        <f t="shared" si="30"/>
        <v>0</v>
      </c>
      <c r="Y87" s="161">
        <f t="shared" si="30"/>
        <v>0</v>
      </c>
      <c r="Z87" s="161">
        <f t="shared" si="30"/>
        <v>0</v>
      </c>
      <c r="AA87" s="1"/>
      <c r="AB87" s="3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9"/>
      <c r="BB87" s="159"/>
      <c r="BC87" s="159"/>
      <c r="BD87" s="159"/>
      <c r="BE87" s="159"/>
      <c r="BF87" s="158"/>
      <c r="BG87" s="158"/>
      <c r="BH87" s="158"/>
      <c r="BI87" s="158"/>
      <c r="BJ87" s="158"/>
      <c r="BK87" s="158"/>
      <c r="BL87" s="158"/>
      <c r="BM87" s="158"/>
      <c r="BN87" s="158"/>
      <c r="BO87" s="158"/>
      <c r="BP87" s="158"/>
      <c r="BQ87" s="158"/>
      <c r="BR87" s="158"/>
      <c r="BS87" s="158"/>
      <c r="BT87" s="158"/>
      <c r="BU87" s="158"/>
    </row>
    <row r="88" spans="1:73" x14ac:dyDescent="0.15">
      <c r="A88" s="1"/>
      <c r="B88" s="20"/>
      <c r="C88" s="156">
        <f>Eksist!C88+Input!$D$48</f>
        <v>7</v>
      </c>
      <c r="D88" s="2"/>
      <c r="E88" s="161"/>
      <c r="F88" s="169">
        <f t="shared" si="3"/>
        <v>8.3999999999999991E-2</v>
      </c>
      <c r="G88" s="161">
        <f t="shared" si="20"/>
        <v>0</v>
      </c>
      <c r="H88" s="161">
        <f t="shared" si="20"/>
        <v>4.1999999999999996E-2</v>
      </c>
      <c r="I88" s="161">
        <f t="shared" ref="I88:K88" si="31">(I$91-I$81)/10+I87</f>
        <v>4.1999999999999996E-2</v>
      </c>
      <c r="J88" s="161">
        <f t="shared" si="31"/>
        <v>0</v>
      </c>
      <c r="K88" s="161">
        <f t="shared" si="31"/>
        <v>0</v>
      </c>
      <c r="L88" s="161">
        <f t="shared" ref="L88:Z88" si="32">(L$91-L$81)/10+L87</f>
        <v>0</v>
      </c>
      <c r="M88" s="161">
        <f t="shared" si="32"/>
        <v>0</v>
      </c>
      <c r="N88" s="161">
        <f t="shared" si="32"/>
        <v>0</v>
      </c>
      <c r="O88" s="161">
        <f t="shared" si="32"/>
        <v>0</v>
      </c>
      <c r="P88" s="161">
        <f t="shared" si="32"/>
        <v>0</v>
      </c>
      <c r="Q88" s="161">
        <f t="shared" si="32"/>
        <v>0</v>
      </c>
      <c r="R88" s="161">
        <f t="shared" si="32"/>
        <v>0</v>
      </c>
      <c r="S88" s="161">
        <f t="shared" si="32"/>
        <v>0</v>
      </c>
      <c r="T88" s="161">
        <f t="shared" si="32"/>
        <v>0</v>
      </c>
      <c r="U88" s="161">
        <f t="shared" si="32"/>
        <v>0</v>
      </c>
      <c r="V88" s="161">
        <f t="shared" si="32"/>
        <v>0</v>
      </c>
      <c r="W88" s="161">
        <f t="shared" si="32"/>
        <v>0</v>
      </c>
      <c r="X88" s="161">
        <f t="shared" si="32"/>
        <v>0</v>
      </c>
      <c r="Y88" s="161">
        <f t="shared" si="32"/>
        <v>0</v>
      </c>
      <c r="Z88" s="161">
        <f t="shared" si="32"/>
        <v>0</v>
      </c>
      <c r="AA88" s="1"/>
      <c r="AB88" s="3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  <c r="AV88" s="158"/>
      <c r="AW88" s="158"/>
      <c r="AX88" s="158"/>
      <c r="AY88" s="158"/>
      <c r="AZ88" s="158"/>
      <c r="BA88" s="159"/>
      <c r="BB88" s="159"/>
      <c r="BC88" s="159"/>
      <c r="BD88" s="159"/>
      <c r="BE88" s="159"/>
      <c r="BF88" s="158"/>
      <c r="BG88" s="158"/>
      <c r="BH88" s="158"/>
      <c r="BI88" s="158"/>
      <c r="BJ88" s="158"/>
      <c r="BK88" s="158"/>
      <c r="BL88" s="158"/>
      <c r="BM88" s="158"/>
      <c r="BN88" s="158"/>
      <c r="BO88" s="158"/>
      <c r="BP88" s="158"/>
      <c r="BQ88" s="158"/>
      <c r="BR88" s="158"/>
      <c r="BS88" s="158"/>
      <c r="BT88" s="158"/>
      <c r="BU88" s="158"/>
    </row>
    <row r="89" spans="1:73" x14ac:dyDescent="0.15">
      <c r="A89" s="1"/>
      <c r="B89" s="20"/>
      <c r="C89" s="156">
        <f>Eksist!C89+Input!$D$48</f>
        <v>8</v>
      </c>
      <c r="D89" s="2"/>
      <c r="E89" s="161"/>
      <c r="F89" s="169">
        <f t="shared" si="3"/>
        <v>9.5999999999999988E-2</v>
      </c>
      <c r="G89" s="161">
        <f t="shared" si="20"/>
        <v>0</v>
      </c>
      <c r="H89" s="161">
        <f t="shared" si="20"/>
        <v>4.7999999999999994E-2</v>
      </c>
      <c r="I89" s="161">
        <f t="shared" ref="I89:K89" si="33">(I$91-I$81)/10+I88</f>
        <v>4.7999999999999994E-2</v>
      </c>
      <c r="J89" s="161">
        <f t="shared" si="33"/>
        <v>0</v>
      </c>
      <c r="K89" s="161">
        <f t="shared" si="33"/>
        <v>0</v>
      </c>
      <c r="L89" s="161">
        <f t="shared" ref="L89:Z89" si="34">(L$91-L$81)/10+L88</f>
        <v>0</v>
      </c>
      <c r="M89" s="161">
        <f t="shared" si="34"/>
        <v>0</v>
      </c>
      <c r="N89" s="161">
        <f t="shared" si="34"/>
        <v>0</v>
      </c>
      <c r="O89" s="161">
        <f t="shared" si="34"/>
        <v>0</v>
      </c>
      <c r="P89" s="161">
        <f t="shared" si="34"/>
        <v>0</v>
      </c>
      <c r="Q89" s="161">
        <f t="shared" si="34"/>
        <v>0</v>
      </c>
      <c r="R89" s="161">
        <f t="shared" si="34"/>
        <v>0</v>
      </c>
      <c r="S89" s="161">
        <f t="shared" si="34"/>
        <v>0</v>
      </c>
      <c r="T89" s="161">
        <f t="shared" si="34"/>
        <v>0</v>
      </c>
      <c r="U89" s="161">
        <f t="shared" si="34"/>
        <v>0</v>
      </c>
      <c r="V89" s="161">
        <f t="shared" si="34"/>
        <v>0</v>
      </c>
      <c r="W89" s="161">
        <f t="shared" si="34"/>
        <v>0</v>
      </c>
      <c r="X89" s="161">
        <f t="shared" si="34"/>
        <v>0</v>
      </c>
      <c r="Y89" s="161">
        <f t="shared" si="34"/>
        <v>0</v>
      </c>
      <c r="Z89" s="161">
        <f t="shared" si="34"/>
        <v>0</v>
      </c>
      <c r="AA89" s="1"/>
      <c r="AB89" s="3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9"/>
      <c r="BB89" s="159"/>
      <c r="BC89" s="159"/>
      <c r="BD89" s="159"/>
      <c r="BE89" s="159"/>
      <c r="BF89" s="158"/>
      <c r="BG89" s="158"/>
      <c r="BH89" s="158"/>
      <c r="BI89" s="158"/>
      <c r="BJ89" s="158"/>
      <c r="BK89" s="158"/>
      <c r="BL89" s="158"/>
      <c r="BM89" s="158"/>
      <c r="BN89" s="158"/>
      <c r="BO89" s="158"/>
      <c r="BP89" s="158"/>
      <c r="BQ89" s="158"/>
      <c r="BR89" s="158"/>
      <c r="BS89" s="158"/>
      <c r="BT89" s="158"/>
      <c r="BU89" s="158"/>
    </row>
    <row r="90" spans="1:73" x14ac:dyDescent="0.15">
      <c r="A90" s="1"/>
      <c r="B90" s="20"/>
      <c r="C90" s="156">
        <f>Eksist!C90+Input!$D$48</f>
        <v>9</v>
      </c>
      <c r="D90" s="2"/>
      <c r="E90" s="161"/>
      <c r="F90" s="169">
        <f t="shared" si="3"/>
        <v>0.10799999999999998</v>
      </c>
      <c r="G90" s="161">
        <f t="shared" si="20"/>
        <v>0</v>
      </c>
      <c r="H90" s="161">
        <f t="shared" si="20"/>
        <v>5.3999999999999992E-2</v>
      </c>
      <c r="I90" s="161">
        <f t="shared" ref="I90:K90" si="35">(I$91-I$81)/10+I89</f>
        <v>5.3999999999999992E-2</v>
      </c>
      <c r="J90" s="161">
        <f t="shared" si="35"/>
        <v>0</v>
      </c>
      <c r="K90" s="161">
        <f t="shared" si="35"/>
        <v>0</v>
      </c>
      <c r="L90" s="161">
        <f t="shared" ref="L90:Z90" si="36">(L$91-L$81)/10+L89</f>
        <v>0</v>
      </c>
      <c r="M90" s="161">
        <f t="shared" si="36"/>
        <v>0</v>
      </c>
      <c r="N90" s="161">
        <f t="shared" si="36"/>
        <v>0</v>
      </c>
      <c r="O90" s="161">
        <f t="shared" si="36"/>
        <v>0</v>
      </c>
      <c r="P90" s="161">
        <f t="shared" si="36"/>
        <v>0</v>
      </c>
      <c r="Q90" s="161">
        <f t="shared" si="36"/>
        <v>0</v>
      </c>
      <c r="R90" s="161">
        <f t="shared" si="36"/>
        <v>0</v>
      </c>
      <c r="S90" s="161">
        <f t="shared" si="36"/>
        <v>0</v>
      </c>
      <c r="T90" s="161">
        <f t="shared" si="36"/>
        <v>0</v>
      </c>
      <c r="U90" s="161">
        <f t="shared" si="36"/>
        <v>0</v>
      </c>
      <c r="V90" s="161">
        <f t="shared" si="36"/>
        <v>0</v>
      </c>
      <c r="W90" s="161">
        <f t="shared" si="36"/>
        <v>0</v>
      </c>
      <c r="X90" s="161">
        <f t="shared" si="36"/>
        <v>0</v>
      </c>
      <c r="Y90" s="161">
        <f t="shared" si="36"/>
        <v>0</v>
      </c>
      <c r="Z90" s="161">
        <f t="shared" si="36"/>
        <v>0</v>
      </c>
      <c r="AA90" s="1"/>
      <c r="AB90" s="3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9"/>
      <c r="BB90" s="159"/>
      <c r="BC90" s="159"/>
      <c r="BD90" s="159"/>
      <c r="BE90" s="159"/>
      <c r="BF90" s="158"/>
      <c r="BG90" s="158"/>
      <c r="BH90" s="158"/>
      <c r="BI90" s="158"/>
      <c r="BJ90" s="158"/>
      <c r="BK90" s="158"/>
      <c r="BL90" s="158"/>
      <c r="BM90" s="158"/>
      <c r="BN90" s="158"/>
      <c r="BO90" s="158"/>
      <c r="BP90" s="158"/>
      <c r="BQ90" s="158"/>
      <c r="BR90" s="158"/>
      <c r="BS90" s="158"/>
      <c r="BT90" s="158"/>
      <c r="BU90" s="158"/>
    </row>
    <row r="91" spans="1:73" x14ac:dyDescent="0.15">
      <c r="A91" s="1"/>
      <c r="B91" s="20" t="s">
        <v>186</v>
      </c>
      <c r="C91" s="156">
        <f>Eksist!C91+Input!$D$48</f>
        <v>10</v>
      </c>
      <c r="D91" s="2"/>
      <c r="E91" s="161"/>
      <c r="F91" s="169">
        <f t="shared" si="3"/>
        <v>0.12</v>
      </c>
      <c r="G91" s="161">
        <f>Input!$E$68*Input!D$26/1000</f>
        <v>0</v>
      </c>
      <c r="H91" s="161">
        <f>Input!$E$68*Input!E$26/1000</f>
        <v>0.06</v>
      </c>
      <c r="I91" s="161">
        <f>Input!$E$68*Input!F$26/1000</f>
        <v>0.06</v>
      </c>
      <c r="J91" s="161">
        <f>Input!$E$68*Input!G$26/1000</f>
        <v>0</v>
      </c>
      <c r="K91" s="161">
        <f>Input!$E$68*Input!H$26/1000</f>
        <v>0</v>
      </c>
      <c r="L91" s="161">
        <f>Input!$E$68*Input!I$26/1000</f>
        <v>0</v>
      </c>
      <c r="M91" s="161">
        <f>Input!$E$68*Input!J$26/1000</f>
        <v>0</v>
      </c>
      <c r="N91" s="161">
        <f>Input!$E$68*Input!K$26/1000</f>
        <v>0</v>
      </c>
      <c r="O91" s="161">
        <f>Input!$E$68*Input!L$26/1000</f>
        <v>0</v>
      </c>
      <c r="P91" s="161">
        <f>Input!$E$68*Input!M$26/1000</f>
        <v>0</v>
      </c>
      <c r="Q91" s="161">
        <f>Input!$E$68*Input!N$26/1000</f>
        <v>0</v>
      </c>
      <c r="R91" s="161">
        <f>Input!$E$68*Input!O$26/1000</f>
        <v>0</v>
      </c>
      <c r="S91" s="161">
        <f>Input!$E$68*Input!P$26/1000</f>
        <v>0</v>
      </c>
      <c r="T91" s="161">
        <f>Input!$E$68*Input!Q$26/1000</f>
        <v>0</v>
      </c>
      <c r="U91" s="161">
        <f>Input!$E$68*Input!R$26/1000</f>
        <v>0</v>
      </c>
      <c r="V91" s="161">
        <f>Input!$E$68*Input!S$26/1000</f>
        <v>0</v>
      </c>
      <c r="W91" s="161">
        <f>Input!$E$68*Input!T$26/1000</f>
        <v>0</v>
      </c>
      <c r="X91" s="161">
        <f>Input!$E$68*Input!U$26/1000</f>
        <v>0</v>
      </c>
      <c r="Y91" s="161">
        <f>Input!$E$68*Input!V$26/1000</f>
        <v>0</v>
      </c>
      <c r="Z91" s="161">
        <f>Input!$E$68*Input!W$26/1000</f>
        <v>0</v>
      </c>
      <c r="AA91" s="1"/>
      <c r="AB91" s="3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9"/>
      <c r="BB91" s="159"/>
      <c r="BC91" s="159"/>
      <c r="BD91" s="159"/>
      <c r="BE91" s="159"/>
      <c r="BF91" s="158"/>
      <c r="BG91" s="158"/>
      <c r="BH91" s="158"/>
      <c r="BI91" s="158"/>
      <c r="BJ91" s="158"/>
      <c r="BK91" s="158"/>
      <c r="BL91" s="158"/>
      <c r="BM91" s="158"/>
      <c r="BN91" s="158"/>
      <c r="BO91" s="158"/>
      <c r="BP91" s="158"/>
      <c r="BQ91" s="158"/>
      <c r="BR91" s="158"/>
      <c r="BS91" s="158"/>
      <c r="BT91" s="158"/>
      <c r="BU91" s="158"/>
    </row>
    <row r="92" spans="1:73" x14ac:dyDescent="0.15">
      <c r="A92" s="1"/>
      <c r="B92" s="20"/>
      <c r="C92" s="156">
        <f>Eksist!C92+Input!$D$48</f>
        <v>11</v>
      </c>
      <c r="D92" s="2"/>
      <c r="E92" s="161"/>
      <c r="F92" s="169">
        <f t="shared" si="3"/>
        <v>0.123</v>
      </c>
      <c r="G92" s="161">
        <f>(G$101-G$91)/10+G91</f>
        <v>0</v>
      </c>
      <c r="H92" s="161">
        <f>(H$101-H$91)/10+H91</f>
        <v>6.1499999999999999E-2</v>
      </c>
      <c r="I92" s="161">
        <f t="shared" ref="I92:K92" si="37">(I$101-I$91)/10+I91</f>
        <v>6.1499999999999999E-2</v>
      </c>
      <c r="J92" s="161">
        <f t="shared" si="37"/>
        <v>0</v>
      </c>
      <c r="K92" s="161">
        <f t="shared" si="37"/>
        <v>0</v>
      </c>
      <c r="L92" s="161">
        <f t="shared" ref="L92" si="38">(L$101-L$91)/10+L91</f>
        <v>0</v>
      </c>
      <c r="M92" s="161">
        <f t="shared" ref="M92" si="39">(M$101-M$91)/10+M91</f>
        <v>0</v>
      </c>
      <c r="N92" s="161">
        <f t="shared" ref="N92" si="40">(N$101-N$91)/10+N91</f>
        <v>0</v>
      </c>
      <c r="O92" s="161">
        <f t="shared" ref="O92" si="41">(O$101-O$91)/10+O91</f>
        <v>0</v>
      </c>
      <c r="P92" s="161">
        <f t="shared" ref="P92" si="42">(P$101-P$91)/10+P91</f>
        <v>0</v>
      </c>
      <c r="Q92" s="161">
        <f t="shared" ref="Q92" si="43">(Q$101-Q$91)/10+Q91</f>
        <v>0</v>
      </c>
      <c r="R92" s="161">
        <f t="shared" ref="R92" si="44">(R$101-R$91)/10+R91</f>
        <v>0</v>
      </c>
      <c r="S92" s="161">
        <f t="shared" ref="S92" si="45">(S$101-S$91)/10+S91</f>
        <v>0</v>
      </c>
      <c r="T92" s="161">
        <f t="shared" ref="T92" si="46">(T$101-T$91)/10+T91</f>
        <v>0</v>
      </c>
      <c r="U92" s="161">
        <f t="shared" ref="U92" si="47">(U$101-U$91)/10+U91</f>
        <v>0</v>
      </c>
      <c r="V92" s="161">
        <f t="shared" ref="V92" si="48">(V$101-V$91)/10+V91</f>
        <v>0</v>
      </c>
      <c r="W92" s="161">
        <f t="shared" ref="W92" si="49">(W$101-W$91)/10+W91</f>
        <v>0</v>
      </c>
      <c r="X92" s="161">
        <f t="shared" ref="X92" si="50">(X$101-X$91)/10+X91</f>
        <v>0</v>
      </c>
      <c r="Y92" s="161">
        <f t="shared" ref="Y92" si="51">(Y$101-Y$91)/10+Y91</f>
        <v>0</v>
      </c>
      <c r="Z92" s="161">
        <f t="shared" ref="Z92" si="52">(Z$101-Z$91)/10+Z91</f>
        <v>0</v>
      </c>
      <c r="AA92" s="1"/>
      <c r="AB92" s="3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9"/>
      <c r="BB92" s="159"/>
      <c r="BC92" s="159"/>
      <c r="BD92" s="159"/>
      <c r="BE92" s="159"/>
      <c r="BF92" s="158"/>
      <c r="BG92" s="158"/>
      <c r="BH92" s="158"/>
      <c r="BI92" s="158"/>
      <c r="BJ92" s="158"/>
      <c r="BK92" s="158"/>
      <c r="BL92" s="158"/>
      <c r="BM92" s="158"/>
      <c r="BN92" s="158"/>
      <c r="BO92" s="158"/>
      <c r="BP92" s="158"/>
      <c r="BQ92" s="158"/>
      <c r="BR92" s="158"/>
      <c r="BS92" s="158"/>
      <c r="BT92" s="158"/>
      <c r="BU92" s="158"/>
    </row>
    <row r="93" spans="1:73" x14ac:dyDescent="0.15">
      <c r="A93" s="1"/>
      <c r="B93" s="20"/>
      <c r="C93" s="156">
        <f>Eksist!C93+Input!$D$48</f>
        <v>12</v>
      </c>
      <c r="D93" s="2"/>
      <c r="E93" s="161"/>
      <c r="F93" s="169">
        <f t="shared" si="3"/>
        <v>0.126</v>
      </c>
      <c r="G93" s="161">
        <f t="shared" ref="G93:H100" si="53">(G$101-G$91)/10+G92</f>
        <v>0</v>
      </c>
      <c r="H93" s="161">
        <f t="shared" si="53"/>
        <v>6.3E-2</v>
      </c>
      <c r="I93" s="161">
        <f t="shared" ref="I93:K93" si="54">(I$101-I$91)/10+I92</f>
        <v>6.3E-2</v>
      </c>
      <c r="J93" s="161">
        <f t="shared" si="54"/>
        <v>0</v>
      </c>
      <c r="K93" s="161">
        <f t="shared" si="54"/>
        <v>0</v>
      </c>
      <c r="L93" s="161">
        <f t="shared" ref="L93:Z93" si="55">(L$101-L$91)/10+L92</f>
        <v>0</v>
      </c>
      <c r="M93" s="161">
        <f t="shared" si="55"/>
        <v>0</v>
      </c>
      <c r="N93" s="161">
        <f t="shared" si="55"/>
        <v>0</v>
      </c>
      <c r="O93" s="161">
        <f t="shared" si="55"/>
        <v>0</v>
      </c>
      <c r="P93" s="161">
        <f t="shared" si="55"/>
        <v>0</v>
      </c>
      <c r="Q93" s="161">
        <f t="shared" si="55"/>
        <v>0</v>
      </c>
      <c r="R93" s="161">
        <f t="shared" si="55"/>
        <v>0</v>
      </c>
      <c r="S93" s="161">
        <f t="shared" si="55"/>
        <v>0</v>
      </c>
      <c r="T93" s="161">
        <f t="shared" si="55"/>
        <v>0</v>
      </c>
      <c r="U93" s="161">
        <f t="shared" si="55"/>
        <v>0</v>
      </c>
      <c r="V93" s="161">
        <f t="shared" si="55"/>
        <v>0</v>
      </c>
      <c r="W93" s="161">
        <f t="shared" si="55"/>
        <v>0</v>
      </c>
      <c r="X93" s="161">
        <f t="shared" si="55"/>
        <v>0</v>
      </c>
      <c r="Y93" s="161">
        <f t="shared" si="55"/>
        <v>0</v>
      </c>
      <c r="Z93" s="161">
        <f t="shared" si="55"/>
        <v>0</v>
      </c>
      <c r="AA93" s="1"/>
      <c r="AB93" s="3"/>
      <c r="AC93" s="158"/>
      <c r="AD93" s="158"/>
      <c r="AE93" s="158"/>
      <c r="AF93" s="158"/>
      <c r="AG93" s="158"/>
      <c r="AH93" s="158"/>
      <c r="AI93" s="158"/>
      <c r="AJ93" s="158"/>
      <c r="AK93" s="158"/>
      <c r="AL93" s="158"/>
      <c r="AM93" s="158"/>
      <c r="AN93" s="158"/>
      <c r="AO93" s="158"/>
      <c r="AP93" s="158"/>
      <c r="AQ93" s="158"/>
      <c r="AR93" s="158"/>
      <c r="AS93" s="158"/>
      <c r="AT93" s="158"/>
      <c r="AU93" s="158"/>
      <c r="AV93" s="158"/>
      <c r="AW93" s="158"/>
      <c r="AX93" s="158"/>
      <c r="AY93" s="158"/>
      <c r="AZ93" s="158"/>
      <c r="BA93" s="159"/>
      <c r="BB93" s="159"/>
      <c r="BC93" s="159"/>
      <c r="BD93" s="159"/>
      <c r="BE93" s="159"/>
      <c r="BF93" s="158"/>
      <c r="BG93" s="158"/>
      <c r="BH93" s="158"/>
      <c r="BI93" s="158"/>
      <c r="BJ93" s="158"/>
      <c r="BK93" s="158"/>
      <c r="BL93" s="158"/>
      <c r="BM93" s="158"/>
      <c r="BN93" s="158"/>
      <c r="BO93" s="158"/>
      <c r="BP93" s="158"/>
      <c r="BQ93" s="158"/>
      <c r="BR93" s="158"/>
      <c r="BS93" s="158"/>
      <c r="BT93" s="158"/>
      <c r="BU93" s="158"/>
    </row>
    <row r="94" spans="1:73" x14ac:dyDescent="0.15">
      <c r="A94" s="1"/>
      <c r="B94" s="20"/>
      <c r="C94" s="156">
        <f>Eksist!C94+Input!$D$48</f>
        <v>13</v>
      </c>
      <c r="D94" s="2"/>
      <c r="E94" s="161"/>
      <c r="F94" s="169">
        <f t="shared" si="3"/>
        <v>0.129</v>
      </c>
      <c r="G94" s="161">
        <f t="shared" si="53"/>
        <v>0</v>
      </c>
      <c r="H94" s="161">
        <f t="shared" si="53"/>
        <v>6.4500000000000002E-2</v>
      </c>
      <c r="I94" s="161">
        <f t="shared" ref="I94:K94" si="56">(I$101-I$91)/10+I93</f>
        <v>6.4500000000000002E-2</v>
      </c>
      <c r="J94" s="161">
        <f t="shared" si="56"/>
        <v>0</v>
      </c>
      <c r="K94" s="161">
        <f t="shared" si="56"/>
        <v>0</v>
      </c>
      <c r="L94" s="161">
        <f t="shared" ref="L94:Z94" si="57">(L$101-L$91)/10+L93</f>
        <v>0</v>
      </c>
      <c r="M94" s="161">
        <f t="shared" si="57"/>
        <v>0</v>
      </c>
      <c r="N94" s="161">
        <f t="shared" si="57"/>
        <v>0</v>
      </c>
      <c r="O94" s="161">
        <f t="shared" si="57"/>
        <v>0</v>
      </c>
      <c r="P94" s="161">
        <f t="shared" si="57"/>
        <v>0</v>
      </c>
      <c r="Q94" s="161">
        <f t="shared" si="57"/>
        <v>0</v>
      </c>
      <c r="R94" s="161">
        <f t="shared" si="57"/>
        <v>0</v>
      </c>
      <c r="S94" s="161">
        <f t="shared" si="57"/>
        <v>0</v>
      </c>
      <c r="T94" s="161">
        <f t="shared" si="57"/>
        <v>0</v>
      </c>
      <c r="U94" s="161">
        <f t="shared" si="57"/>
        <v>0</v>
      </c>
      <c r="V94" s="161">
        <f t="shared" si="57"/>
        <v>0</v>
      </c>
      <c r="W94" s="161">
        <f t="shared" si="57"/>
        <v>0</v>
      </c>
      <c r="X94" s="161">
        <f t="shared" si="57"/>
        <v>0</v>
      </c>
      <c r="Y94" s="161">
        <f t="shared" si="57"/>
        <v>0</v>
      </c>
      <c r="Z94" s="161">
        <f t="shared" si="57"/>
        <v>0</v>
      </c>
      <c r="AA94" s="1"/>
      <c r="AB94" s="3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9"/>
      <c r="BB94" s="159"/>
      <c r="BC94" s="159"/>
      <c r="BD94" s="159"/>
      <c r="BE94" s="159"/>
      <c r="BF94" s="158"/>
      <c r="BG94" s="158"/>
      <c r="BH94" s="158"/>
      <c r="BI94" s="158"/>
      <c r="BJ94" s="158"/>
      <c r="BK94" s="158"/>
      <c r="BL94" s="158"/>
      <c r="BM94" s="158"/>
      <c r="BN94" s="158"/>
      <c r="BO94" s="158"/>
      <c r="BP94" s="158"/>
      <c r="BQ94" s="158"/>
      <c r="BR94" s="158"/>
      <c r="BS94" s="158"/>
      <c r="BT94" s="158"/>
      <c r="BU94" s="158"/>
    </row>
    <row r="95" spans="1:73" x14ac:dyDescent="0.15">
      <c r="A95" s="1"/>
      <c r="B95" s="20"/>
      <c r="C95" s="156">
        <f>Eksist!C95+Input!$D$48</f>
        <v>14</v>
      </c>
      <c r="D95" s="2"/>
      <c r="E95" s="161"/>
      <c r="F95" s="169">
        <f t="shared" si="3"/>
        <v>0.13200000000000001</v>
      </c>
      <c r="G95" s="161">
        <f t="shared" si="53"/>
        <v>0</v>
      </c>
      <c r="H95" s="161">
        <f t="shared" si="53"/>
        <v>6.6000000000000003E-2</v>
      </c>
      <c r="I95" s="161">
        <f t="shared" ref="I95:K95" si="58">(I$101-I$91)/10+I94</f>
        <v>6.6000000000000003E-2</v>
      </c>
      <c r="J95" s="161">
        <f t="shared" si="58"/>
        <v>0</v>
      </c>
      <c r="K95" s="161">
        <f t="shared" si="58"/>
        <v>0</v>
      </c>
      <c r="L95" s="161">
        <f t="shared" ref="L95:Z95" si="59">(L$101-L$91)/10+L94</f>
        <v>0</v>
      </c>
      <c r="M95" s="161">
        <f t="shared" si="59"/>
        <v>0</v>
      </c>
      <c r="N95" s="161">
        <f t="shared" si="59"/>
        <v>0</v>
      </c>
      <c r="O95" s="161">
        <f t="shared" si="59"/>
        <v>0</v>
      </c>
      <c r="P95" s="161">
        <f t="shared" si="59"/>
        <v>0</v>
      </c>
      <c r="Q95" s="161">
        <f t="shared" si="59"/>
        <v>0</v>
      </c>
      <c r="R95" s="161">
        <f t="shared" si="59"/>
        <v>0</v>
      </c>
      <c r="S95" s="161">
        <f t="shared" si="59"/>
        <v>0</v>
      </c>
      <c r="T95" s="161">
        <f t="shared" si="59"/>
        <v>0</v>
      </c>
      <c r="U95" s="161">
        <f t="shared" si="59"/>
        <v>0</v>
      </c>
      <c r="V95" s="161">
        <f t="shared" si="59"/>
        <v>0</v>
      </c>
      <c r="W95" s="161">
        <f t="shared" si="59"/>
        <v>0</v>
      </c>
      <c r="X95" s="161">
        <f t="shared" si="59"/>
        <v>0</v>
      </c>
      <c r="Y95" s="161">
        <f t="shared" si="59"/>
        <v>0</v>
      </c>
      <c r="Z95" s="161">
        <f t="shared" si="59"/>
        <v>0</v>
      </c>
      <c r="AA95" s="1"/>
      <c r="AB95" s="3"/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  <c r="AM95" s="158"/>
      <c r="AN95" s="158"/>
      <c r="AO95" s="158"/>
      <c r="AP95" s="158"/>
      <c r="AQ95" s="158"/>
      <c r="AR95" s="158"/>
      <c r="AS95" s="158"/>
      <c r="AT95" s="158"/>
      <c r="AU95" s="158"/>
      <c r="AV95" s="158"/>
      <c r="AW95" s="158"/>
      <c r="AX95" s="158"/>
      <c r="AY95" s="158"/>
      <c r="AZ95" s="158"/>
      <c r="BA95" s="159"/>
      <c r="BB95" s="159"/>
      <c r="BC95" s="159"/>
      <c r="BD95" s="159"/>
      <c r="BE95" s="159"/>
      <c r="BF95" s="158"/>
      <c r="BG95" s="158"/>
      <c r="BH95" s="158"/>
      <c r="BI95" s="158"/>
      <c r="BJ95" s="158"/>
      <c r="BK95" s="158"/>
      <c r="BL95" s="158"/>
      <c r="BM95" s="158"/>
      <c r="BN95" s="158"/>
      <c r="BO95" s="158"/>
      <c r="BP95" s="158"/>
      <c r="BQ95" s="158"/>
      <c r="BR95" s="158"/>
      <c r="BS95" s="158"/>
      <c r="BT95" s="158"/>
      <c r="BU95" s="158"/>
    </row>
    <row r="96" spans="1:73" x14ac:dyDescent="0.15">
      <c r="A96" s="1"/>
      <c r="B96" s="20"/>
      <c r="C96" s="156">
        <f>Eksist!C96+Input!$D$48</f>
        <v>15</v>
      </c>
      <c r="D96" s="2"/>
      <c r="E96" s="161"/>
      <c r="F96" s="169">
        <f t="shared" si="3"/>
        <v>0.13500000000000001</v>
      </c>
      <c r="G96" s="161">
        <f t="shared" si="53"/>
        <v>0</v>
      </c>
      <c r="H96" s="161">
        <f t="shared" si="53"/>
        <v>6.7500000000000004E-2</v>
      </c>
      <c r="I96" s="161">
        <f t="shared" ref="I96:K96" si="60">(I$101-I$91)/10+I95</f>
        <v>6.7500000000000004E-2</v>
      </c>
      <c r="J96" s="161">
        <f t="shared" si="60"/>
        <v>0</v>
      </c>
      <c r="K96" s="161">
        <f t="shared" si="60"/>
        <v>0</v>
      </c>
      <c r="L96" s="161">
        <f t="shared" ref="L96:Z96" si="61">(L$101-L$91)/10+L95</f>
        <v>0</v>
      </c>
      <c r="M96" s="161">
        <f t="shared" si="61"/>
        <v>0</v>
      </c>
      <c r="N96" s="161">
        <f t="shared" si="61"/>
        <v>0</v>
      </c>
      <c r="O96" s="161">
        <f t="shared" si="61"/>
        <v>0</v>
      </c>
      <c r="P96" s="161">
        <f t="shared" si="61"/>
        <v>0</v>
      </c>
      <c r="Q96" s="161">
        <f t="shared" si="61"/>
        <v>0</v>
      </c>
      <c r="R96" s="161">
        <f t="shared" si="61"/>
        <v>0</v>
      </c>
      <c r="S96" s="161">
        <f t="shared" si="61"/>
        <v>0</v>
      </c>
      <c r="T96" s="161">
        <f t="shared" si="61"/>
        <v>0</v>
      </c>
      <c r="U96" s="161">
        <f t="shared" si="61"/>
        <v>0</v>
      </c>
      <c r="V96" s="161">
        <f t="shared" si="61"/>
        <v>0</v>
      </c>
      <c r="W96" s="161">
        <f t="shared" si="61"/>
        <v>0</v>
      </c>
      <c r="X96" s="161">
        <f t="shared" si="61"/>
        <v>0</v>
      </c>
      <c r="Y96" s="161">
        <f t="shared" si="61"/>
        <v>0</v>
      </c>
      <c r="Z96" s="161">
        <f t="shared" si="61"/>
        <v>0</v>
      </c>
      <c r="AA96" s="1"/>
      <c r="AB96" s="3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9"/>
      <c r="BB96" s="159"/>
      <c r="BC96" s="159"/>
      <c r="BD96" s="159"/>
      <c r="BE96" s="159"/>
      <c r="BF96" s="158"/>
      <c r="BG96" s="158"/>
      <c r="BH96" s="158"/>
      <c r="BI96" s="158"/>
      <c r="BJ96" s="158"/>
      <c r="BK96" s="158"/>
      <c r="BL96" s="158"/>
      <c r="BM96" s="158"/>
      <c r="BN96" s="158"/>
      <c r="BO96" s="158"/>
      <c r="BP96" s="158"/>
      <c r="BQ96" s="158"/>
      <c r="BR96" s="158"/>
      <c r="BS96" s="158"/>
      <c r="BT96" s="158"/>
      <c r="BU96" s="158"/>
    </row>
    <row r="97" spans="1:73" x14ac:dyDescent="0.15">
      <c r="A97" s="1"/>
      <c r="B97" s="20"/>
      <c r="C97" s="156">
        <f>Eksist!C97+Input!$D$48</f>
        <v>16</v>
      </c>
      <c r="D97" s="2"/>
      <c r="E97" s="161"/>
      <c r="F97" s="169">
        <f t="shared" si="3"/>
        <v>0.13800000000000001</v>
      </c>
      <c r="G97" s="161">
        <f t="shared" si="53"/>
        <v>0</v>
      </c>
      <c r="H97" s="161">
        <f t="shared" si="53"/>
        <v>6.9000000000000006E-2</v>
      </c>
      <c r="I97" s="161">
        <f t="shared" ref="I97:K97" si="62">(I$101-I$91)/10+I96</f>
        <v>6.9000000000000006E-2</v>
      </c>
      <c r="J97" s="161">
        <f t="shared" si="62"/>
        <v>0</v>
      </c>
      <c r="K97" s="161">
        <f t="shared" si="62"/>
        <v>0</v>
      </c>
      <c r="L97" s="161">
        <f t="shared" ref="L97:Z97" si="63">(L$101-L$91)/10+L96</f>
        <v>0</v>
      </c>
      <c r="M97" s="161">
        <f t="shared" si="63"/>
        <v>0</v>
      </c>
      <c r="N97" s="161">
        <f t="shared" si="63"/>
        <v>0</v>
      </c>
      <c r="O97" s="161">
        <f t="shared" si="63"/>
        <v>0</v>
      </c>
      <c r="P97" s="161">
        <f t="shared" si="63"/>
        <v>0</v>
      </c>
      <c r="Q97" s="161">
        <f t="shared" si="63"/>
        <v>0</v>
      </c>
      <c r="R97" s="161">
        <f t="shared" si="63"/>
        <v>0</v>
      </c>
      <c r="S97" s="161">
        <f t="shared" si="63"/>
        <v>0</v>
      </c>
      <c r="T97" s="161">
        <f t="shared" si="63"/>
        <v>0</v>
      </c>
      <c r="U97" s="161">
        <f t="shared" si="63"/>
        <v>0</v>
      </c>
      <c r="V97" s="161">
        <f t="shared" si="63"/>
        <v>0</v>
      </c>
      <c r="W97" s="161">
        <f t="shared" si="63"/>
        <v>0</v>
      </c>
      <c r="X97" s="161">
        <f t="shared" si="63"/>
        <v>0</v>
      </c>
      <c r="Y97" s="161">
        <f t="shared" si="63"/>
        <v>0</v>
      </c>
      <c r="Z97" s="161">
        <f t="shared" si="63"/>
        <v>0</v>
      </c>
      <c r="AA97" s="1"/>
      <c r="AB97" s="3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9"/>
      <c r="BB97" s="159"/>
      <c r="BC97" s="159"/>
      <c r="BD97" s="159"/>
      <c r="BE97" s="159"/>
      <c r="BF97" s="158"/>
      <c r="BG97" s="158"/>
      <c r="BH97" s="158"/>
      <c r="BI97" s="158"/>
      <c r="BJ97" s="158"/>
      <c r="BK97" s="158"/>
      <c r="BL97" s="158"/>
      <c r="BM97" s="158"/>
      <c r="BN97" s="158"/>
      <c r="BO97" s="158"/>
      <c r="BP97" s="158"/>
      <c r="BQ97" s="158"/>
      <c r="BR97" s="158"/>
      <c r="BS97" s="158"/>
      <c r="BT97" s="158"/>
      <c r="BU97" s="158"/>
    </row>
    <row r="98" spans="1:73" x14ac:dyDescent="0.15">
      <c r="A98" s="1"/>
      <c r="B98" s="20"/>
      <c r="C98" s="156">
        <f>Eksist!C98+Input!$D$48</f>
        <v>17</v>
      </c>
      <c r="D98" s="2"/>
      <c r="E98" s="161"/>
      <c r="F98" s="169">
        <f t="shared" si="3"/>
        <v>0.14100000000000001</v>
      </c>
      <c r="G98" s="161">
        <f t="shared" si="53"/>
        <v>0</v>
      </c>
      <c r="H98" s="161">
        <f t="shared" si="53"/>
        <v>7.0500000000000007E-2</v>
      </c>
      <c r="I98" s="161">
        <f t="shared" ref="I98:K98" si="64">(I$101-I$91)/10+I97</f>
        <v>7.0500000000000007E-2</v>
      </c>
      <c r="J98" s="161">
        <f t="shared" si="64"/>
        <v>0</v>
      </c>
      <c r="K98" s="161">
        <f t="shared" si="64"/>
        <v>0</v>
      </c>
      <c r="L98" s="161">
        <f t="shared" ref="L98:Z98" si="65">(L$101-L$91)/10+L97</f>
        <v>0</v>
      </c>
      <c r="M98" s="161">
        <f t="shared" si="65"/>
        <v>0</v>
      </c>
      <c r="N98" s="161">
        <f t="shared" si="65"/>
        <v>0</v>
      </c>
      <c r="O98" s="161">
        <f t="shared" si="65"/>
        <v>0</v>
      </c>
      <c r="P98" s="161">
        <f t="shared" si="65"/>
        <v>0</v>
      </c>
      <c r="Q98" s="161">
        <f t="shared" si="65"/>
        <v>0</v>
      </c>
      <c r="R98" s="161">
        <f t="shared" si="65"/>
        <v>0</v>
      </c>
      <c r="S98" s="161">
        <f t="shared" si="65"/>
        <v>0</v>
      </c>
      <c r="T98" s="161">
        <f t="shared" si="65"/>
        <v>0</v>
      </c>
      <c r="U98" s="161">
        <f t="shared" si="65"/>
        <v>0</v>
      </c>
      <c r="V98" s="161">
        <f t="shared" si="65"/>
        <v>0</v>
      </c>
      <c r="W98" s="161">
        <f t="shared" si="65"/>
        <v>0</v>
      </c>
      <c r="X98" s="161">
        <f t="shared" si="65"/>
        <v>0</v>
      </c>
      <c r="Y98" s="161">
        <f t="shared" si="65"/>
        <v>0</v>
      </c>
      <c r="Z98" s="161">
        <f t="shared" si="65"/>
        <v>0</v>
      </c>
      <c r="AA98" s="1"/>
      <c r="AB98" s="3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9"/>
      <c r="BB98" s="159"/>
      <c r="BC98" s="159"/>
      <c r="BD98" s="159"/>
      <c r="BE98" s="159"/>
      <c r="BF98" s="158"/>
      <c r="BG98" s="158"/>
      <c r="BH98" s="158"/>
      <c r="BI98" s="158"/>
      <c r="BJ98" s="158"/>
      <c r="BK98" s="158"/>
      <c r="BL98" s="158"/>
      <c r="BM98" s="158"/>
      <c r="BN98" s="158"/>
      <c r="BO98" s="158"/>
      <c r="BP98" s="158"/>
      <c r="BQ98" s="158"/>
      <c r="BR98" s="158"/>
      <c r="BS98" s="158"/>
      <c r="BT98" s="158"/>
      <c r="BU98" s="158"/>
    </row>
    <row r="99" spans="1:73" x14ac:dyDescent="0.15">
      <c r="A99" s="1"/>
      <c r="B99" s="20"/>
      <c r="C99" s="156">
        <f>Eksist!C99+Input!$D$48</f>
        <v>18</v>
      </c>
      <c r="D99" s="2"/>
      <c r="E99" s="161"/>
      <c r="F99" s="169">
        <f t="shared" si="3"/>
        <v>0.14400000000000002</v>
      </c>
      <c r="G99" s="161">
        <f t="shared" si="53"/>
        <v>0</v>
      </c>
      <c r="H99" s="161">
        <f t="shared" si="53"/>
        <v>7.2000000000000008E-2</v>
      </c>
      <c r="I99" s="161">
        <f t="shared" ref="I99:K99" si="66">(I$101-I$91)/10+I98</f>
        <v>7.2000000000000008E-2</v>
      </c>
      <c r="J99" s="161">
        <f t="shared" si="66"/>
        <v>0</v>
      </c>
      <c r="K99" s="161">
        <f t="shared" si="66"/>
        <v>0</v>
      </c>
      <c r="L99" s="161">
        <f t="shared" ref="L99:Z99" si="67">(L$101-L$91)/10+L98</f>
        <v>0</v>
      </c>
      <c r="M99" s="161">
        <f t="shared" si="67"/>
        <v>0</v>
      </c>
      <c r="N99" s="161">
        <f t="shared" si="67"/>
        <v>0</v>
      </c>
      <c r="O99" s="161">
        <f t="shared" si="67"/>
        <v>0</v>
      </c>
      <c r="P99" s="161">
        <f t="shared" si="67"/>
        <v>0</v>
      </c>
      <c r="Q99" s="161">
        <f t="shared" si="67"/>
        <v>0</v>
      </c>
      <c r="R99" s="161">
        <f t="shared" si="67"/>
        <v>0</v>
      </c>
      <c r="S99" s="161">
        <f t="shared" si="67"/>
        <v>0</v>
      </c>
      <c r="T99" s="161">
        <f t="shared" si="67"/>
        <v>0</v>
      </c>
      <c r="U99" s="161">
        <f t="shared" si="67"/>
        <v>0</v>
      </c>
      <c r="V99" s="161">
        <f t="shared" si="67"/>
        <v>0</v>
      </c>
      <c r="W99" s="161">
        <f t="shared" si="67"/>
        <v>0</v>
      </c>
      <c r="X99" s="161">
        <f t="shared" si="67"/>
        <v>0</v>
      </c>
      <c r="Y99" s="161">
        <f t="shared" si="67"/>
        <v>0</v>
      </c>
      <c r="Z99" s="161">
        <f t="shared" si="67"/>
        <v>0</v>
      </c>
      <c r="AA99" s="1"/>
      <c r="AB99" s="3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9"/>
      <c r="BB99" s="159"/>
      <c r="BC99" s="159"/>
      <c r="BD99" s="159"/>
      <c r="BE99" s="159"/>
      <c r="BF99" s="158"/>
      <c r="BG99" s="158"/>
      <c r="BH99" s="158"/>
      <c r="BI99" s="158"/>
      <c r="BJ99" s="158"/>
      <c r="BK99" s="158"/>
      <c r="BL99" s="158"/>
      <c r="BM99" s="158"/>
      <c r="BN99" s="158"/>
      <c r="BO99" s="158"/>
      <c r="BP99" s="158"/>
      <c r="BQ99" s="158"/>
      <c r="BR99" s="158"/>
      <c r="BS99" s="158"/>
      <c r="BT99" s="158"/>
      <c r="BU99" s="158"/>
    </row>
    <row r="100" spans="1:73" x14ac:dyDescent="0.15">
      <c r="A100" s="1"/>
      <c r="B100" s="20"/>
      <c r="C100" s="156">
        <f>Eksist!C100+Input!$D$48</f>
        <v>19</v>
      </c>
      <c r="D100" s="2"/>
      <c r="E100" s="161"/>
      <c r="F100" s="169">
        <f t="shared" si="3"/>
        <v>0.14700000000000002</v>
      </c>
      <c r="G100" s="161">
        <f t="shared" si="53"/>
        <v>0</v>
      </c>
      <c r="H100" s="161">
        <f t="shared" si="53"/>
        <v>7.350000000000001E-2</v>
      </c>
      <c r="I100" s="161">
        <f t="shared" ref="I100:K100" si="68">(I$101-I$91)/10+I99</f>
        <v>7.350000000000001E-2</v>
      </c>
      <c r="J100" s="161">
        <f t="shared" si="68"/>
        <v>0</v>
      </c>
      <c r="K100" s="161">
        <f t="shared" si="68"/>
        <v>0</v>
      </c>
      <c r="L100" s="161">
        <f t="shared" ref="L100:Z100" si="69">(L$101-L$91)/10+L99</f>
        <v>0</v>
      </c>
      <c r="M100" s="161">
        <f t="shared" si="69"/>
        <v>0</v>
      </c>
      <c r="N100" s="161">
        <f t="shared" si="69"/>
        <v>0</v>
      </c>
      <c r="O100" s="161">
        <f t="shared" si="69"/>
        <v>0</v>
      </c>
      <c r="P100" s="161">
        <f t="shared" si="69"/>
        <v>0</v>
      </c>
      <c r="Q100" s="161">
        <f t="shared" si="69"/>
        <v>0</v>
      </c>
      <c r="R100" s="161">
        <f t="shared" si="69"/>
        <v>0</v>
      </c>
      <c r="S100" s="161">
        <f t="shared" si="69"/>
        <v>0</v>
      </c>
      <c r="T100" s="161">
        <f t="shared" si="69"/>
        <v>0</v>
      </c>
      <c r="U100" s="161">
        <f t="shared" si="69"/>
        <v>0</v>
      </c>
      <c r="V100" s="161">
        <f t="shared" si="69"/>
        <v>0</v>
      </c>
      <c r="W100" s="161">
        <f t="shared" si="69"/>
        <v>0</v>
      </c>
      <c r="X100" s="161">
        <f t="shared" si="69"/>
        <v>0</v>
      </c>
      <c r="Y100" s="161">
        <f t="shared" si="69"/>
        <v>0</v>
      </c>
      <c r="Z100" s="161">
        <f t="shared" si="69"/>
        <v>0</v>
      </c>
      <c r="AA100" s="1"/>
      <c r="AB100" s="3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9"/>
      <c r="BB100" s="159"/>
      <c r="BC100" s="159"/>
      <c r="BD100" s="159"/>
      <c r="BE100" s="159"/>
      <c r="BF100" s="158"/>
      <c r="BG100" s="158"/>
      <c r="BH100" s="158"/>
      <c r="BI100" s="158"/>
      <c r="BJ100" s="158"/>
      <c r="BK100" s="158"/>
      <c r="BL100" s="158"/>
      <c r="BM100" s="158"/>
      <c r="BN100" s="158"/>
      <c r="BO100" s="158"/>
      <c r="BP100" s="158"/>
      <c r="BQ100" s="158"/>
      <c r="BR100" s="158"/>
      <c r="BS100" s="158"/>
      <c r="BT100" s="158"/>
      <c r="BU100" s="158"/>
    </row>
    <row r="101" spans="1:73" x14ac:dyDescent="0.15">
      <c r="A101" s="1"/>
      <c r="B101" s="20" t="s">
        <v>188</v>
      </c>
      <c r="C101" s="156">
        <f>Eksist!C101+Input!$D$48</f>
        <v>20</v>
      </c>
      <c r="D101" s="2"/>
      <c r="E101" s="161"/>
      <c r="F101" s="169">
        <f t="shared" si="3"/>
        <v>0.15</v>
      </c>
      <c r="G101" s="161">
        <f>Input!$F$68*Input!D$26/1000</f>
        <v>0</v>
      </c>
      <c r="H101" s="161">
        <f>Input!$F$68*Input!E$26/1000</f>
        <v>7.4999999999999997E-2</v>
      </c>
      <c r="I101" s="161">
        <f>Input!$F$68*Input!F$26/1000</f>
        <v>7.4999999999999997E-2</v>
      </c>
      <c r="J101" s="161">
        <f>Input!$F$68*Input!G$26/1000</f>
        <v>0</v>
      </c>
      <c r="K101" s="161">
        <f>Input!$F$68*Input!H$26/1000</f>
        <v>0</v>
      </c>
      <c r="L101" s="161">
        <f>Input!$F$68*Input!I$26/1000</f>
        <v>0</v>
      </c>
      <c r="M101" s="161">
        <f>Input!$F$68*Input!J$26/1000</f>
        <v>0</v>
      </c>
      <c r="N101" s="161">
        <f>Input!$F$68*Input!K$26/1000</f>
        <v>0</v>
      </c>
      <c r="O101" s="161">
        <f>Input!$F$68*Input!L$26/1000</f>
        <v>0</v>
      </c>
      <c r="P101" s="161">
        <f>Input!$F$68*Input!M$26/1000</f>
        <v>0</v>
      </c>
      <c r="Q101" s="161">
        <f>Input!$F$68*Input!N$26/1000</f>
        <v>0</v>
      </c>
      <c r="R101" s="161">
        <f>Input!$F$68*Input!O$26/1000</f>
        <v>0</v>
      </c>
      <c r="S101" s="161">
        <f>Input!$F$68*Input!P$26/1000</f>
        <v>0</v>
      </c>
      <c r="T101" s="161">
        <f>Input!$F$68*Input!Q$26/1000</f>
        <v>0</v>
      </c>
      <c r="U101" s="161">
        <f>Input!$F$68*Input!R$26/1000</f>
        <v>0</v>
      </c>
      <c r="V101" s="161">
        <f>Input!$F$68*Input!S$26/1000</f>
        <v>0</v>
      </c>
      <c r="W101" s="161">
        <f>Input!$F$68*Input!T$26/1000</f>
        <v>0</v>
      </c>
      <c r="X101" s="161">
        <f>Input!$F$68*Input!U$26/1000</f>
        <v>0</v>
      </c>
      <c r="Y101" s="161">
        <f>Input!$F$68*Input!V$26/1000</f>
        <v>0</v>
      </c>
      <c r="Z101" s="161">
        <f>Input!$F$68*Input!W$26/1000</f>
        <v>0</v>
      </c>
      <c r="AA101" s="1"/>
      <c r="AB101" s="3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9"/>
      <c r="BB101" s="159"/>
      <c r="BC101" s="159"/>
      <c r="BD101" s="159"/>
      <c r="BE101" s="159"/>
      <c r="BF101" s="158"/>
      <c r="BG101" s="158"/>
      <c r="BH101" s="158"/>
      <c r="BI101" s="158"/>
      <c r="BJ101" s="158"/>
      <c r="BK101" s="158"/>
      <c r="BL101" s="158"/>
      <c r="BM101" s="158"/>
      <c r="BN101" s="158"/>
      <c r="BO101" s="158"/>
      <c r="BP101" s="158"/>
      <c r="BQ101" s="158"/>
      <c r="BR101" s="158"/>
      <c r="BS101" s="158"/>
      <c r="BT101" s="158"/>
      <c r="BU101" s="158"/>
    </row>
    <row r="102" spans="1:73" x14ac:dyDescent="0.15">
      <c r="A102" s="1"/>
      <c r="B102" s="20"/>
      <c r="C102" s="156">
        <f>Eksist!C102+Input!$D$48</f>
        <v>21</v>
      </c>
      <c r="D102" s="2"/>
      <c r="E102" s="161"/>
      <c r="F102" s="169">
        <f t="shared" si="3"/>
        <v>0.155</v>
      </c>
      <c r="G102" s="161">
        <f>(G$111-G$101)/10+G101</f>
        <v>0</v>
      </c>
      <c r="H102" s="161">
        <f>(H$111-H$101)/10+H101</f>
        <v>7.7499999999999999E-2</v>
      </c>
      <c r="I102" s="161">
        <f t="shared" ref="I102:K102" si="70">(I$111-I$101)/10+I101</f>
        <v>7.7499999999999999E-2</v>
      </c>
      <c r="J102" s="161">
        <f t="shared" si="70"/>
        <v>0</v>
      </c>
      <c r="K102" s="161">
        <f t="shared" si="70"/>
        <v>0</v>
      </c>
      <c r="L102" s="161">
        <f t="shared" ref="L102" si="71">(L$111-L$101)/10+L101</f>
        <v>0</v>
      </c>
      <c r="M102" s="161">
        <f t="shared" ref="M102" si="72">(M$111-M$101)/10+M101</f>
        <v>0</v>
      </c>
      <c r="N102" s="161">
        <f t="shared" ref="N102" si="73">(N$111-N$101)/10+N101</f>
        <v>0</v>
      </c>
      <c r="O102" s="161">
        <f t="shared" ref="O102" si="74">(O$111-O$101)/10+O101</f>
        <v>0</v>
      </c>
      <c r="P102" s="161">
        <f t="shared" ref="P102" si="75">(P$111-P$101)/10+P101</f>
        <v>0</v>
      </c>
      <c r="Q102" s="161">
        <f t="shared" ref="Q102" si="76">(Q$111-Q$101)/10+Q101</f>
        <v>0</v>
      </c>
      <c r="R102" s="161">
        <f t="shared" ref="R102" si="77">(R$111-R$101)/10+R101</f>
        <v>0</v>
      </c>
      <c r="S102" s="161">
        <f t="shared" ref="S102" si="78">(S$111-S$101)/10+S101</f>
        <v>0</v>
      </c>
      <c r="T102" s="161">
        <f t="shared" ref="T102" si="79">(T$111-T$101)/10+T101</f>
        <v>0</v>
      </c>
      <c r="U102" s="161">
        <f t="shared" ref="U102" si="80">(U$111-U$101)/10+U101</f>
        <v>0</v>
      </c>
      <c r="V102" s="161">
        <f t="shared" ref="V102" si="81">(V$111-V$101)/10+V101</f>
        <v>0</v>
      </c>
      <c r="W102" s="161">
        <f t="shared" ref="W102" si="82">(W$111-W$101)/10+W101</f>
        <v>0</v>
      </c>
      <c r="X102" s="161">
        <f t="shared" ref="X102" si="83">(X$111-X$101)/10+X101</f>
        <v>0</v>
      </c>
      <c r="Y102" s="161">
        <f t="shared" ref="Y102" si="84">(Y$111-Y$101)/10+Y101</f>
        <v>0</v>
      </c>
      <c r="Z102" s="161">
        <f t="shared" ref="Z102" si="85">(Z$111-Z$101)/10+Z101</f>
        <v>0</v>
      </c>
      <c r="AA102" s="1"/>
      <c r="AB102" s="3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9"/>
      <c r="BB102" s="159"/>
      <c r="BC102" s="159"/>
      <c r="BD102" s="159"/>
      <c r="BE102" s="159"/>
      <c r="BF102" s="158"/>
      <c r="BG102" s="158"/>
      <c r="BH102" s="158"/>
      <c r="BI102" s="158"/>
      <c r="BJ102" s="158"/>
      <c r="BK102" s="158"/>
      <c r="BL102" s="158"/>
      <c r="BM102" s="158"/>
      <c r="BN102" s="158"/>
      <c r="BO102" s="158"/>
      <c r="BP102" s="158"/>
      <c r="BQ102" s="158"/>
      <c r="BR102" s="158"/>
      <c r="BS102" s="158"/>
      <c r="BT102" s="158"/>
      <c r="BU102" s="158"/>
    </row>
    <row r="103" spans="1:73" x14ac:dyDescent="0.15">
      <c r="A103" s="1"/>
      <c r="B103" s="20"/>
      <c r="C103" s="156">
        <f>Eksist!C103+Input!$D$48</f>
        <v>22</v>
      </c>
      <c r="D103" s="2"/>
      <c r="E103" s="161"/>
      <c r="F103" s="169">
        <f t="shared" si="3"/>
        <v>0.16</v>
      </c>
      <c r="G103" s="161">
        <f t="shared" ref="G103:H110" si="86">(G$111-G$101)/10+G102</f>
        <v>0</v>
      </c>
      <c r="H103" s="161">
        <f t="shared" si="86"/>
        <v>0.08</v>
      </c>
      <c r="I103" s="161">
        <f t="shared" ref="I103:K103" si="87">(I$111-I$101)/10+I102</f>
        <v>0.08</v>
      </c>
      <c r="J103" s="161">
        <f t="shared" si="87"/>
        <v>0</v>
      </c>
      <c r="K103" s="161">
        <f t="shared" si="87"/>
        <v>0</v>
      </c>
      <c r="L103" s="161">
        <f t="shared" ref="L103:Z103" si="88">(L$111-L$101)/10+L102</f>
        <v>0</v>
      </c>
      <c r="M103" s="161">
        <f t="shared" si="88"/>
        <v>0</v>
      </c>
      <c r="N103" s="161">
        <f t="shared" si="88"/>
        <v>0</v>
      </c>
      <c r="O103" s="161">
        <f t="shared" si="88"/>
        <v>0</v>
      </c>
      <c r="P103" s="161">
        <f t="shared" si="88"/>
        <v>0</v>
      </c>
      <c r="Q103" s="161">
        <f t="shared" si="88"/>
        <v>0</v>
      </c>
      <c r="R103" s="161">
        <f t="shared" si="88"/>
        <v>0</v>
      </c>
      <c r="S103" s="161">
        <f t="shared" si="88"/>
        <v>0</v>
      </c>
      <c r="T103" s="161">
        <f t="shared" si="88"/>
        <v>0</v>
      </c>
      <c r="U103" s="161">
        <f t="shared" si="88"/>
        <v>0</v>
      </c>
      <c r="V103" s="161">
        <f t="shared" si="88"/>
        <v>0</v>
      </c>
      <c r="W103" s="161">
        <f t="shared" si="88"/>
        <v>0</v>
      </c>
      <c r="X103" s="161">
        <f t="shared" si="88"/>
        <v>0</v>
      </c>
      <c r="Y103" s="161">
        <f t="shared" si="88"/>
        <v>0</v>
      </c>
      <c r="Z103" s="161">
        <f t="shared" si="88"/>
        <v>0</v>
      </c>
      <c r="AA103" s="1"/>
      <c r="AB103" s="3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9"/>
      <c r="BB103" s="159"/>
      <c r="BC103" s="159"/>
      <c r="BD103" s="159"/>
      <c r="BE103" s="159"/>
      <c r="BF103" s="158"/>
      <c r="BG103" s="158"/>
      <c r="BH103" s="158"/>
      <c r="BI103" s="158"/>
      <c r="BJ103" s="158"/>
      <c r="BK103" s="158"/>
      <c r="BL103" s="158"/>
      <c r="BM103" s="158"/>
      <c r="BN103" s="158"/>
      <c r="BO103" s="158"/>
      <c r="BP103" s="158"/>
      <c r="BQ103" s="158"/>
      <c r="BR103" s="158"/>
      <c r="BS103" s="158"/>
      <c r="BT103" s="158"/>
      <c r="BU103" s="158"/>
    </row>
    <row r="104" spans="1:73" x14ac:dyDescent="0.15">
      <c r="A104" s="1"/>
      <c r="B104" s="20"/>
      <c r="C104" s="156">
        <f>Eksist!C104+Input!$D$48</f>
        <v>23</v>
      </c>
      <c r="D104" s="2"/>
      <c r="E104" s="161"/>
      <c r="F104" s="169">
        <f t="shared" si="3"/>
        <v>0.16500000000000001</v>
      </c>
      <c r="G104" s="161">
        <f t="shared" si="86"/>
        <v>0</v>
      </c>
      <c r="H104" s="161">
        <f t="shared" si="86"/>
        <v>8.2500000000000004E-2</v>
      </c>
      <c r="I104" s="161">
        <f t="shared" ref="I104:K104" si="89">(I$111-I$101)/10+I103</f>
        <v>8.2500000000000004E-2</v>
      </c>
      <c r="J104" s="161">
        <f t="shared" si="89"/>
        <v>0</v>
      </c>
      <c r="K104" s="161">
        <f t="shared" si="89"/>
        <v>0</v>
      </c>
      <c r="L104" s="161">
        <f t="shared" ref="L104:Z104" si="90">(L$111-L$101)/10+L103</f>
        <v>0</v>
      </c>
      <c r="M104" s="161">
        <f t="shared" si="90"/>
        <v>0</v>
      </c>
      <c r="N104" s="161">
        <f t="shared" si="90"/>
        <v>0</v>
      </c>
      <c r="O104" s="161">
        <f t="shared" si="90"/>
        <v>0</v>
      </c>
      <c r="P104" s="161">
        <f t="shared" si="90"/>
        <v>0</v>
      </c>
      <c r="Q104" s="161">
        <f t="shared" si="90"/>
        <v>0</v>
      </c>
      <c r="R104" s="161">
        <f t="shared" si="90"/>
        <v>0</v>
      </c>
      <c r="S104" s="161">
        <f t="shared" si="90"/>
        <v>0</v>
      </c>
      <c r="T104" s="161">
        <f t="shared" si="90"/>
        <v>0</v>
      </c>
      <c r="U104" s="161">
        <f t="shared" si="90"/>
        <v>0</v>
      </c>
      <c r="V104" s="161">
        <f t="shared" si="90"/>
        <v>0</v>
      </c>
      <c r="W104" s="161">
        <f t="shared" si="90"/>
        <v>0</v>
      </c>
      <c r="X104" s="161">
        <f t="shared" si="90"/>
        <v>0</v>
      </c>
      <c r="Y104" s="161">
        <f t="shared" si="90"/>
        <v>0</v>
      </c>
      <c r="Z104" s="161">
        <f t="shared" si="90"/>
        <v>0</v>
      </c>
      <c r="AA104" s="1"/>
      <c r="AB104" s="3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9"/>
      <c r="BB104" s="159"/>
      <c r="BC104" s="159"/>
      <c r="BD104" s="159"/>
      <c r="BE104" s="159"/>
      <c r="BF104" s="158"/>
      <c r="BG104" s="158"/>
      <c r="BH104" s="158"/>
      <c r="BI104" s="158"/>
      <c r="BJ104" s="158"/>
      <c r="BK104" s="158"/>
      <c r="BL104" s="158"/>
      <c r="BM104" s="158"/>
      <c r="BN104" s="158"/>
      <c r="BO104" s="158"/>
      <c r="BP104" s="158"/>
      <c r="BQ104" s="158"/>
      <c r="BR104" s="158"/>
      <c r="BS104" s="158"/>
      <c r="BT104" s="158"/>
      <c r="BU104" s="158"/>
    </row>
    <row r="105" spans="1:73" x14ac:dyDescent="0.15">
      <c r="A105" s="1"/>
      <c r="B105" s="20"/>
      <c r="C105" s="156">
        <f>Eksist!C105+Input!$D$48</f>
        <v>24</v>
      </c>
      <c r="D105" s="2"/>
      <c r="E105" s="161"/>
      <c r="F105" s="169">
        <f t="shared" si="3"/>
        <v>0.17</v>
      </c>
      <c r="G105" s="161">
        <f t="shared" si="86"/>
        <v>0</v>
      </c>
      <c r="H105" s="161">
        <f t="shared" si="86"/>
        <v>8.5000000000000006E-2</v>
      </c>
      <c r="I105" s="161">
        <f t="shared" ref="I105:K105" si="91">(I$111-I$101)/10+I104</f>
        <v>8.5000000000000006E-2</v>
      </c>
      <c r="J105" s="161">
        <f t="shared" si="91"/>
        <v>0</v>
      </c>
      <c r="K105" s="161">
        <f t="shared" si="91"/>
        <v>0</v>
      </c>
      <c r="L105" s="161">
        <f t="shared" ref="L105:Z105" si="92">(L$111-L$101)/10+L104</f>
        <v>0</v>
      </c>
      <c r="M105" s="161">
        <f t="shared" si="92"/>
        <v>0</v>
      </c>
      <c r="N105" s="161">
        <f t="shared" si="92"/>
        <v>0</v>
      </c>
      <c r="O105" s="161">
        <f t="shared" si="92"/>
        <v>0</v>
      </c>
      <c r="P105" s="161">
        <f t="shared" si="92"/>
        <v>0</v>
      </c>
      <c r="Q105" s="161">
        <f t="shared" si="92"/>
        <v>0</v>
      </c>
      <c r="R105" s="161">
        <f t="shared" si="92"/>
        <v>0</v>
      </c>
      <c r="S105" s="161">
        <f t="shared" si="92"/>
        <v>0</v>
      </c>
      <c r="T105" s="161">
        <f t="shared" si="92"/>
        <v>0</v>
      </c>
      <c r="U105" s="161">
        <f t="shared" si="92"/>
        <v>0</v>
      </c>
      <c r="V105" s="161">
        <f t="shared" si="92"/>
        <v>0</v>
      </c>
      <c r="W105" s="161">
        <f t="shared" si="92"/>
        <v>0</v>
      </c>
      <c r="X105" s="161">
        <f t="shared" si="92"/>
        <v>0</v>
      </c>
      <c r="Y105" s="161">
        <f t="shared" si="92"/>
        <v>0</v>
      </c>
      <c r="Z105" s="161">
        <f t="shared" si="92"/>
        <v>0</v>
      </c>
      <c r="AA105" s="1"/>
      <c r="AB105" s="3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8"/>
      <c r="AV105" s="158"/>
      <c r="AW105" s="158"/>
      <c r="AX105" s="158"/>
      <c r="AY105" s="158"/>
      <c r="AZ105" s="158"/>
      <c r="BA105" s="159"/>
      <c r="BB105" s="159"/>
      <c r="BC105" s="159"/>
      <c r="BD105" s="159"/>
      <c r="BE105" s="159"/>
      <c r="BF105" s="158"/>
      <c r="BG105" s="158"/>
      <c r="BH105" s="158"/>
      <c r="BI105" s="158"/>
      <c r="BJ105" s="158"/>
      <c r="BK105" s="158"/>
      <c r="BL105" s="158"/>
      <c r="BM105" s="158"/>
      <c r="BN105" s="158"/>
      <c r="BO105" s="158"/>
      <c r="BP105" s="158"/>
      <c r="BQ105" s="158"/>
      <c r="BR105" s="158"/>
      <c r="BS105" s="158"/>
      <c r="BT105" s="158"/>
      <c r="BU105" s="158"/>
    </row>
    <row r="106" spans="1:73" x14ac:dyDescent="0.15">
      <c r="A106" s="1"/>
      <c r="B106" s="20"/>
      <c r="C106" s="156">
        <f>Eksist!C106+Input!$D$48</f>
        <v>25</v>
      </c>
      <c r="D106" s="2"/>
      <c r="E106" s="161"/>
      <c r="F106" s="169">
        <f t="shared" si="3"/>
        <v>0.17500000000000002</v>
      </c>
      <c r="G106" s="161">
        <f t="shared" si="86"/>
        <v>0</v>
      </c>
      <c r="H106" s="161">
        <f t="shared" si="86"/>
        <v>8.7500000000000008E-2</v>
      </c>
      <c r="I106" s="161">
        <f t="shared" ref="I106:K106" si="93">(I$111-I$101)/10+I105</f>
        <v>8.7500000000000008E-2</v>
      </c>
      <c r="J106" s="161">
        <f t="shared" si="93"/>
        <v>0</v>
      </c>
      <c r="K106" s="161">
        <f t="shared" si="93"/>
        <v>0</v>
      </c>
      <c r="L106" s="161">
        <f t="shared" ref="L106:Z106" si="94">(L$111-L$101)/10+L105</f>
        <v>0</v>
      </c>
      <c r="M106" s="161">
        <f t="shared" si="94"/>
        <v>0</v>
      </c>
      <c r="N106" s="161">
        <f t="shared" si="94"/>
        <v>0</v>
      </c>
      <c r="O106" s="161">
        <f t="shared" si="94"/>
        <v>0</v>
      </c>
      <c r="P106" s="161">
        <f t="shared" si="94"/>
        <v>0</v>
      </c>
      <c r="Q106" s="161">
        <f t="shared" si="94"/>
        <v>0</v>
      </c>
      <c r="R106" s="161">
        <f t="shared" si="94"/>
        <v>0</v>
      </c>
      <c r="S106" s="161">
        <f t="shared" si="94"/>
        <v>0</v>
      </c>
      <c r="T106" s="161">
        <f t="shared" si="94"/>
        <v>0</v>
      </c>
      <c r="U106" s="161">
        <f t="shared" si="94"/>
        <v>0</v>
      </c>
      <c r="V106" s="161">
        <f t="shared" si="94"/>
        <v>0</v>
      </c>
      <c r="W106" s="161">
        <f t="shared" si="94"/>
        <v>0</v>
      </c>
      <c r="X106" s="161">
        <f t="shared" si="94"/>
        <v>0</v>
      </c>
      <c r="Y106" s="161">
        <f t="shared" si="94"/>
        <v>0</v>
      </c>
      <c r="Z106" s="161">
        <f t="shared" si="94"/>
        <v>0</v>
      </c>
      <c r="AA106" s="1"/>
      <c r="AB106" s="3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9"/>
      <c r="BB106" s="159"/>
      <c r="BC106" s="159"/>
      <c r="BD106" s="159"/>
      <c r="BE106" s="159"/>
      <c r="BF106" s="158"/>
      <c r="BG106" s="158"/>
      <c r="BH106" s="158"/>
      <c r="BI106" s="158"/>
      <c r="BJ106" s="158"/>
      <c r="BK106" s="158"/>
      <c r="BL106" s="158"/>
      <c r="BM106" s="158"/>
      <c r="BN106" s="158"/>
      <c r="BO106" s="158"/>
      <c r="BP106" s="158"/>
      <c r="BQ106" s="158"/>
      <c r="BR106" s="158"/>
      <c r="BS106" s="158"/>
      <c r="BT106" s="158"/>
      <c r="BU106" s="158"/>
    </row>
    <row r="107" spans="1:73" x14ac:dyDescent="0.15">
      <c r="A107" s="1"/>
      <c r="B107" s="20"/>
      <c r="C107" s="156">
        <f>Eksist!C107+Input!$D$48</f>
        <v>26</v>
      </c>
      <c r="D107" s="2"/>
      <c r="E107" s="161"/>
      <c r="F107" s="169">
        <f t="shared" si="3"/>
        <v>0.18000000000000002</v>
      </c>
      <c r="G107" s="161">
        <f t="shared" si="86"/>
        <v>0</v>
      </c>
      <c r="H107" s="161">
        <f t="shared" si="86"/>
        <v>9.0000000000000011E-2</v>
      </c>
      <c r="I107" s="161">
        <f t="shared" ref="I107:K107" si="95">(I$111-I$101)/10+I106</f>
        <v>9.0000000000000011E-2</v>
      </c>
      <c r="J107" s="161">
        <f t="shared" si="95"/>
        <v>0</v>
      </c>
      <c r="K107" s="161">
        <f t="shared" si="95"/>
        <v>0</v>
      </c>
      <c r="L107" s="161">
        <f t="shared" ref="L107:Z107" si="96">(L$111-L$101)/10+L106</f>
        <v>0</v>
      </c>
      <c r="M107" s="161">
        <f t="shared" si="96"/>
        <v>0</v>
      </c>
      <c r="N107" s="161">
        <f t="shared" si="96"/>
        <v>0</v>
      </c>
      <c r="O107" s="161">
        <f t="shared" si="96"/>
        <v>0</v>
      </c>
      <c r="P107" s="161">
        <f t="shared" si="96"/>
        <v>0</v>
      </c>
      <c r="Q107" s="161">
        <f t="shared" si="96"/>
        <v>0</v>
      </c>
      <c r="R107" s="161">
        <f t="shared" si="96"/>
        <v>0</v>
      </c>
      <c r="S107" s="161">
        <f t="shared" si="96"/>
        <v>0</v>
      </c>
      <c r="T107" s="161">
        <f t="shared" si="96"/>
        <v>0</v>
      </c>
      <c r="U107" s="161">
        <f t="shared" si="96"/>
        <v>0</v>
      </c>
      <c r="V107" s="161">
        <f t="shared" si="96"/>
        <v>0</v>
      </c>
      <c r="W107" s="161">
        <f t="shared" si="96"/>
        <v>0</v>
      </c>
      <c r="X107" s="161">
        <f t="shared" si="96"/>
        <v>0</v>
      </c>
      <c r="Y107" s="161">
        <f t="shared" si="96"/>
        <v>0</v>
      </c>
      <c r="Z107" s="161">
        <f t="shared" si="96"/>
        <v>0</v>
      </c>
      <c r="AA107" s="1"/>
      <c r="AB107" s="3"/>
      <c r="AC107" s="158"/>
      <c r="AD107" s="158"/>
      <c r="AE107" s="158"/>
      <c r="AF107" s="158"/>
      <c r="AG107" s="158"/>
      <c r="AH107" s="158"/>
      <c r="AI107" s="158"/>
      <c r="AJ107" s="158"/>
      <c r="AK107" s="158"/>
      <c r="AL107" s="158"/>
      <c r="AM107" s="158"/>
      <c r="AN107" s="158"/>
      <c r="AO107" s="158"/>
      <c r="AP107" s="158"/>
      <c r="AQ107" s="158"/>
      <c r="AR107" s="158"/>
      <c r="AS107" s="158"/>
      <c r="AT107" s="158"/>
      <c r="AU107" s="158"/>
      <c r="AV107" s="158"/>
      <c r="AW107" s="158"/>
      <c r="AX107" s="158"/>
      <c r="AY107" s="158"/>
      <c r="AZ107" s="158"/>
      <c r="BA107" s="159"/>
      <c r="BB107" s="159"/>
      <c r="BC107" s="159"/>
      <c r="BD107" s="159"/>
      <c r="BE107" s="159"/>
      <c r="BF107" s="158"/>
      <c r="BG107" s="158"/>
      <c r="BH107" s="158"/>
      <c r="BI107" s="158"/>
      <c r="BJ107" s="158"/>
      <c r="BK107" s="158"/>
      <c r="BL107" s="158"/>
      <c r="BM107" s="158"/>
      <c r="BN107" s="158"/>
      <c r="BO107" s="158"/>
      <c r="BP107" s="158"/>
      <c r="BQ107" s="158"/>
      <c r="BR107" s="158"/>
      <c r="BS107" s="158"/>
      <c r="BT107" s="158"/>
      <c r="BU107" s="158"/>
    </row>
    <row r="108" spans="1:73" x14ac:dyDescent="0.15">
      <c r="A108" s="1"/>
      <c r="B108" s="20"/>
      <c r="C108" s="156">
        <f>Eksist!C108+Input!$D$48</f>
        <v>27</v>
      </c>
      <c r="D108" s="2"/>
      <c r="E108" s="161"/>
      <c r="F108" s="169">
        <f t="shared" si="3"/>
        <v>0.18500000000000003</v>
      </c>
      <c r="G108" s="161">
        <f t="shared" si="86"/>
        <v>0</v>
      </c>
      <c r="H108" s="161">
        <f t="shared" si="86"/>
        <v>9.2500000000000013E-2</v>
      </c>
      <c r="I108" s="161">
        <f t="shared" ref="I108:K108" si="97">(I$111-I$101)/10+I107</f>
        <v>9.2500000000000013E-2</v>
      </c>
      <c r="J108" s="161">
        <f t="shared" si="97"/>
        <v>0</v>
      </c>
      <c r="K108" s="161">
        <f t="shared" si="97"/>
        <v>0</v>
      </c>
      <c r="L108" s="161">
        <f t="shared" ref="L108:Z108" si="98">(L$111-L$101)/10+L107</f>
        <v>0</v>
      </c>
      <c r="M108" s="161">
        <f t="shared" si="98"/>
        <v>0</v>
      </c>
      <c r="N108" s="161">
        <f t="shared" si="98"/>
        <v>0</v>
      </c>
      <c r="O108" s="161">
        <f t="shared" si="98"/>
        <v>0</v>
      </c>
      <c r="P108" s="161">
        <f t="shared" si="98"/>
        <v>0</v>
      </c>
      <c r="Q108" s="161">
        <f t="shared" si="98"/>
        <v>0</v>
      </c>
      <c r="R108" s="161">
        <f t="shared" si="98"/>
        <v>0</v>
      </c>
      <c r="S108" s="161">
        <f t="shared" si="98"/>
        <v>0</v>
      </c>
      <c r="T108" s="161">
        <f t="shared" si="98"/>
        <v>0</v>
      </c>
      <c r="U108" s="161">
        <f t="shared" si="98"/>
        <v>0</v>
      </c>
      <c r="V108" s="161">
        <f t="shared" si="98"/>
        <v>0</v>
      </c>
      <c r="W108" s="161">
        <f t="shared" si="98"/>
        <v>0</v>
      </c>
      <c r="X108" s="161">
        <f t="shared" si="98"/>
        <v>0</v>
      </c>
      <c r="Y108" s="161">
        <f t="shared" si="98"/>
        <v>0</v>
      </c>
      <c r="Z108" s="161">
        <f t="shared" si="98"/>
        <v>0</v>
      </c>
      <c r="AA108" s="1"/>
      <c r="AB108" s="3"/>
      <c r="AC108" s="158"/>
      <c r="AD108" s="158"/>
      <c r="AE108" s="158"/>
      <c r="AF108" s="158"/>
      <c r="AG108" s="158"/>
      <c r="AH108" s="158"/>
      <c r="AI108" s="158"/>
      <c r="AJ108" s="158"/>
      <c r="AK108" s="158"/>
      <c r="AL108" s="158"/>
      <c r="AM108" s="158"/>
      <c r="AN108" s="158"/>
      <c r="AO108" s="158"/>
      <c r="AP108" s="158"/>
      <c r="AQ108" s="158"/>
      <c r="AR108" s="158"/>
      <c r="AS108" s="158"/>
      <c r="AT108" s="158"/>
      <c r="AU108" s="158"/>
      <c r="AV108" s="158"/>
      <c r="AW108" s="158"/>
      <c r="AX108" s="158"/>
      <c r="AY108" s="158"/>
      <c r="AZ108" s="158"/>
      <c r="BA108" s="159"/>
      <c r="BB108" s="159"/>
      <c r="BC108" s="159"/>
      <c r="BD108" s="159"/>
      <c r="BE108" s="159"/>
      <c r="BF108" s="158"/>
      <c r="BG108" s="158"/>
      <c r="BH108" s="158"/>
      <c r="BI108" s="158"/>
      <c r="BJ108" s="158"/>
      <c r="BK108" s="158"/>
      <c r="BL108" s="158"/>
      <c r="BM108" s="158"/>
      <c r="BN108" s="158"/>
      <c r="BO108" s="158"/>
      <c r="BP108" s="158"/>
      <c r="BQ108" s="158"/>
      <c r="BR108" s="158"/>
      <c r="BS108" s="158"/>
      <c r="BT108" s="158"/>
      <c r="BU108" s="158"/>
    </row>
    <row r="109" spans="1:73" x14ac:dyDescent="0.15">
      <c r="A109" s="1"/>
      <c r="B109" s="20"/>
      <c r="C109" s="156">
        <f>Eksist!C109+Input!$D$48</f>
        <v>28</v>
      </c>
      <c r="D109" s="2"/>
      <c r="E109" s="161"/>
      <c r="F109" s="169">
        <f t="shared" si="3"/>
        <v>0.19000000000000003</v>
      </c>
      <c r="G109" s="161">
        <f t="shared" si="86"/>
        <v>0</v>
      </c>
      <c r="H109" s="161">
        <f t="shared" si="86"/>
        <v>9.5000000000000015E-2</v>
      </c>
      <c r="I109" s="161">
        <f t="shared" ref="I109:K109" si="99">(I$111-I$101)/10+I108</f>
        <v>9.5000000000000015E-2</v>
      </c>
      <c r="J109" s="161">
        <f t="shared" si="99"/>
        <v>0</v>
      </c>
      <c r="K109" s="161">
        <f t="shared" si="99"/>
        <v>0</v>
      </c>
      <c r="L109" s="161">
        <f t="shared" ref="L109:Z109" si="100">(L$111-L$101)/10+L108</f>
        <v>0</v>
      </c>
      <c r="M109" s="161">
        <f t="shared" si="100"/>
        <v>0</v>
      </c>
      <c r="N109" s="161">
        <f t="shared" si="100"/>
        <v>0</v>
      </c>
      <c r="O109" s="161">
        <f t="shared" si="100"/>
        <v>0</v>
      </c>
      <c r="P109" s="161">
        <f t="shared" si="100"/>
        <v>0</v>
      </c>
      <c r="Q109" s="161">
        <f t="shared" si="100"/>
        <v>0</v>
      </c>
      <c r="R109" s="161">
        <f t="shared" si="100"/>
        <v>0</v>
      </c>
      <c r="S109" s="161">
        <f t="shared" si="100"/>
        <v>0</v>
      </c>
      <c r="T109" s="161">
        <f t="shared" si="100"/>
        <v>0</v>
      </c>
      <c r="U109" s="161">
        <f t="shared" si="100"/>
        <v>0</v>
      </c>
      <c r="V109" s="161">
        <f t="shared" si="100"/>
        <v>0</v>
      </c>
      <c r="W109" s="161">
        <f t="shared" si="100"/>
        <v>0</v>
      </c>
      <c r="X109" s="161">
        <f t="shared" si="100"/>
        <v>0</v>
      </c>
      <c r="Y109" s="161">
        <f t="shared" si="100"/>
        <v>0</v>
      </c>
      <c r="Z109" s="161">
        <f t="shared" si="100"/>
        <v>0</v>
      </c>
      <c r="AA109" s="1"/>
      <c r="AB109" s="3"/>
      <c r="AC109" s="158"/>
      <c r="AD109" s="158"/>
      <c r="AE109" s="158"/>
      <c r="AF109" s="158"/>
      <c r="AG109" s="158"/>
      <c r="AH109" s="158"/>
      <c r="AI109" s="158"/>
      <c r="AJ109" s="158"/>
      <c r="AK109" s="158"/>
      <c r="AL109" s="158"/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  <c r="AW109" s="158"/>
      <c r="AX109" s="158"/>
      <c r="AY109" s="158"/>
      <c r="AZ109" s="158"/>
      <c r="BA109" s="159"/>
      <c r="BB109" s="159"/>
      <c r="BC109" s="159"/>
      <c r="BD109" s="159"/>
      <c r="BE109" s="159"/>
      <c r="BF109" s="158"/>
      <c r="BG109" s="158"/>
      <c r="BH109" s="158"/>
      <c r="BI109" s="158"/>
      <c r="BJ109" s="158"/>
      <c r="BK109" s="158"/>
      <c r="BL109" s="158"/>
      <c r="BM109" s="158"/>
      <c r="BN109" s="158"/>
      <c r="BO109" s="158"/>
      <c r="BP109" s="158"/>
      <c r="BQ109" s="158"/>
      <c r="BR109" s="158"/>
      <c r="BS109" s="158"/>
      <c r="BT109" s="158"/>
      <c r="BU109" s="158"/>
    </row>
    <row r="110" spans="1:73" x14ac:dyDescent="0.15">
      <c r="A110" s="1"/>
      <c r="B110" s="20"/>
      <c r="C110" s="156">
        <f>Eksist!C110+Input!$D$48</f>
        <v>29</v>
      </c>
      <c r="D110" s="2"/>
      <c r="E110" s="161"/>
      <c r="F110" s="169">
        <f t="shared" si="3"/>
        <v>0.19500000000000003</v>
      </c>
      <c r="G110" s="161">
        <f t="shared" si="86"/>
        <v>0</v>
      </c>
      <c r="H110" s="161">
        <f t="shared" si="86"/>
        <v>9.7500000000000017E-2</v>
      </c>
      <c r="I110" s="161">
        <f t="shared" ref="I110:K110" si="101">(I$111-I$101)/10+I109</f>
        <v>9.7500000000000017E-2</v>
      </c>
      <c r="J110" s="161">
        <f t="shared" si="101"/>
        <v>0</v>
      </c>
      <c r="K110" s="161">
        <f t="shared" si="101"/>
        <v>0</v>
      </c>
      <c r="L110" s="161">
        <f t="shared" ref="L110:Z110" si="102">(L$111-L$101)/10+L109</f>
        <v>0</v>
      </c>
      <c r="M110" s="161">
        <f t="shared" si="102"/>
        <v>0</v>
      </c>
      <c r="N110" s="161">
        <f t="shared" si="102"/>
        <v>0</v>
      </c>
      <c r="O110" s="161">
        <f t="shared" si="102"/>
        <v>0</v>
      </c>
      <c r="P110" s="161">
        <f t="shared" si="102"/>
        <v>0</v>
      </c>
      <c r="Q110" s="161">
        <f t="shared" si="102"/>
        <v>0</v>
      </c>
      <c r="R110" s="161">
        <f t="shared" si="102"/>
        <v>0</v>
      </c>
      <c r="S110" s="161">
        <f t="shared" si="102"/>
        <v>0</v>
      </c>
      <c r="T110" s="161">
        <f t="shared" si="102"/>
        <v>0</v>
      </c>
      <c r="U110" s="161">
        <f t="shared" si="102"/>
        <v>0</v>
      </c>
      <c r="V110" s="161">
        <f t="shared" si="102"/>
        <v>0</v>
      </c>
      <c r="W110" s="161">
        <f t="shared" si="102"/>
        <v>0</v>
      </c>
      <c r="X110" s="161">
        <f t="shared" si="102"/>
        <v>0</v>
      </c>
      <c r="Y110" s="161">
        <f t="shared" si="102"/>
        <v>0</v>
      </c>
      <c r="Z110" s="161">
        <f t="shared" si="102"/>
        <v>0</v>
      </c>
      <c r="AA110" s="1"/>
      <c r="AB110" s="3"/>
      <c r="AC110" s="158"/>
      <c r="AD110" s="158"/>
      <c r="AE110" s="158"/>
      <c r="AF110" s="158"/>
      <c r="AG110" s="158"/>
      <c r="AH110" s="158"/>
      <c r="AI110" s="158"/>
      <c r="AJ110" s="158"/>
      <c r="AK110" s="158"/>
      <c r="AL110" s="158"/>
      <c r="AM110" s="158"/>
      <c r="AN110" s="158"/>
      <c r="AO110" s="158"/>
      <c r="AP110" s="158"/>
      <c r="AQ110" s="158"/>
      <c r="AR110" s="158"/>
      <c r="AS110" s="158"/>
      <c r="AT110" s="158"/>
      <c r="AU110" s="158"/>
      <c r="AV110" s="158"/>
      <c r="AW110" s="158"/>
      <c r="AX110" s="158"/>
      <c r="AY110" s="158"/>
      <c r="AZ110" s="158"/>
      <c r="BA110" s="159"/>
      <c r="BB110" s="159"/>
      <c r="BC110" s="159"/>
      <c r="BD110" s="159"/>
      <c r="BE110" s="159"/>
      <c r="BF110" s="158"/>
      <c r="BG110" s="158"/>
      <c r="BH110" s="158"/>
      <c r="BI110" s="158"/>
      <c r="BJ110" s="158"/>
      <c r="BK110" s="158"/>
      <c r="BL110" s="158"/>
      <c r="BM110" s="158"/>
      <c r="BN110" s="158"/>
      <c r="BO110" s="158"/>
      <c r="BP110" s="158"/>
      <c r="BQ110" s="158"/>
      <c r="BR110" s="158"/>
      <c r="BS110" s="158"/>
      <c r="BT110" s="158"/>
      <c r="BU110" s="158"/>
    </row>
    <row r="111" spans="1:73" x14ac:dyDescent="0.15">
      <c r="A111" s="1"/>
      <c r="B111" s="20" t="s">
        <v>189</v>
      </c>
      <c r="C111" s="156">
        <f>Eksist!C111+Input!$D$48</f>
        <v>30</v>
      </c>
      <c r="D111" s="2"/>
      <c r="E111" s="161"/>
      <c r="F111" s="169">
        <f t="shared" si="3"/>
        <v>0.2</v>
      </c>
      <c r="G111" s="161">
        <f>Input!$G$68*Input!D$26/1000</f>
        <v>0</v>
      </c>
      <c r="H111" s="161">
        <f>Input!$G$68*Input!E$26/1000</f>
        <v>0.1</v>
      </c>
      <c r="I111" s="161">
        <f>Input!$G$68*Input!F$26/1000</f>
        <v>0.1</v>
      </c>
      <c r="J111" s="161">
        <f>Input!$G$68*Input!G$26/1000</f>
        <v>0</v>
      </c>
      <c r="K111" s="161">
        <f>Input!$G$68*Input!H$26/1000</f>
        <v>0</v>
      </c>
      <c r="L111" s="161">
        <f>Input!$G$68*Input!I$26/1000</f>
        <v>0</v>
      </c>
      <c r="M111" s="161">
        <f>Input!$G$68*Input!J$26/1000</f>
        <v>0</v>
      </c>
      <c r="N111" s="161">
        <f>Input!$G$68*Input!K$26/1000</f>
        <v>0</v>
      </c>
      <c r="O111" s="161">
        <f>Input!$G$68*Input!L$26/1000</f>
        <v>0</v>
      </c>
      <c r="P111" s="161">
        <f>Input!$G$68*Input!M$26/1000</f>
        <v>0</v>
      </c>
      <c r="Q111" s="161">
        <f>Input!$G$68*Input!N$26/1000</f>
        <v>0</v>
      </c>
      <c r="R111" s="161">
        <f>Input!$G$68*Input!O$26/1000</f>
        <v>0</v>
      </c>
      <c r="S111" s="161">
        <f>Input!$G$68*Input!P$26/1000</f>
        <v>0</v>
      </c>
      <c r="T111" s="161">
        <f>Input!$G$68*Input!Q$26/1000</f>
        <v>0</v>
      </c>
      <c r="U111" s="161">
        <f>Input!$G$68*Input!R$26/1000</f>
        <v>0</v>
      </c>
      <c r="V111" s="161">
        <f>Input!$G$68*Input!S$26/1000</f>
        <v>0</v>
      </c>
      <c r="W111" s="161">
        <f>Input!$G$68*Input!T$26/1000</f>
        <v>0</v>
      </c>
      <c r="X111" s="161">
        <f>Input!$G$68*Input!U$26/1000</f>
        <v>0</v>
      </c>
      <c r="Y111" s="161">
        <f>Input!$G$68*Input!V$26/1000</f>
        <v>0</v>
      </c>
      <c r="Z111" s="161">
        <f>Input!$G$68*Input!W$26/1000</f>
        <v>0</v>
      </c>
      <c r="AA111" s="1"/>
      <c r="AB111" s="3"/>
      <c r="AC111" s="158"/>
      <c r="AD111" s="158"/>
      <c r="AE111" s="158"/>
      <c r="AF111" s="158"/>
      <c r="AG111" s="158"/>
      <c r="AH111" s="158"/>
      <c r="AI111" s="158"/>
      <c r="AJ111" s="158"/>
      <c r="AK111" s="158"/>
      <c r="AL111" s="158"/>
      <c r="AM111" s="158"/>
      <c r="AN111" s="158"/>
      <c r="AO111" s="158"/>
      <c r="AP111" s="158"/>
      <c r="AQ111" s="158"/>
      <c r="AR111" s="158"/>
      <c r="AS111" s="158"/>
      <c r="AT111" s="158"/>
      <c r="AU111" s="158"/>
      <c r="AV111" s="158"/>
      <c r="AW111" s="158"/>
      <c r="AX111" s="158"/>
      <c r="AY111" s="158"/>
      <c r="AZ111" s="158"/>
      <c r="BA111" s="159"/>
      <c r="BB111" s="159"/>
      <c r="BC111" s="159"/>
      <c r="BD111" s="159"/>
      <c r="BE111" s="159"/>
      <c r="BF111" s="158"/>
      <c r="BG111" s="158"/>
      <c r="BH111" s="158"/>
      <c r="BI111" s="158"/>
      <c r="BJ111" s="158"/>
      <c r="BK111" s="158"/>
      <c r="BL111" s="158"/>
      <c r="BM111" s="158"/>
      <c r="BN111" s="158"/>
      <c r="BO111" s="158"/>
      <c r="BP111" s="158"/>
      <c r="BQ111" s="158"/>
      <c r="BR111" s="158"/>
      <c r="BS111" s="158"/>
      <c r="BT111" s="158"/>
      <c r="BU111" s="158"/>
    </row>
    <row r="112" spans="1:73" x14ac:dyDescent="0.15">
      <c r="A112" s="1"/>
      <c r="B112" s="20"/>
      <c r="C112" s="2"/>
      <c r="D112" s="2"/>
      <c r="E112" s="2"/>
      <c r="F112" s="1"/>
      <c r="G112" s="1"/>
      <c r="H112" s="2"/>
      <c r="I112" s="2"/>
      <c r="J112" s="2"/>
      <c r="K112" s="2"/>
      <c r="L112" s="2"/>
      <c r="M112" s="2"/>
      <c r="N112" s="2"/>
      <c r="O112" s="2"/>
      <c r="P112" s="135"/>
      <c r="Q112" s="2"/>
      <c r="R112" s="2"/>
      <c r="S112" s="2"/>
      <c r="T112" s="2"/>
      <c r="U112" s="2"/>
      <c r="V112" s="2"/>
      <c r="W112" s="1"/>
      <c r="X112" s="1"/>
      <c r="Y112" s="1"/>
      <c r="Z112" s="3"/>
      <c r="AA112" s="1"/>
      <c r="AB112" s="3"/>
      <c r="AC112" s="158"/>
      <c r="AD112" s="158"/>
      <c r="AE112" s="158"/>
      <c r="AF112" s="158"/>
      <c r="AG112" s="158"/>
      <c r="AH112" s="158"/>
      <c r="AI112" s="158"/>
      <c r="AJ112" s="158"/>
      <c r="AK112" s="158"/>
      <c r="AL112" s="158"/>
      <c r="AM112" s="158"/>
      <c r="AN112" s="158"/>
      <c r="AO112" s="158"/>
      <c r="AP112" s="158"/>
      <c r="AQ112" s="158"/>
      <c r="AR112" s="158"/>
      <c r="AS112" s="158"/>
      <c r="AT112" s="158"/>
      <c r="AU112" s="158"/>
      <c r="AV112" s="158"/>
      <c r="AW112" s="158"/>
      <c r="AX112" s="158"/>
      <c r="AY112" s="158"/>
      <c r="AZ112" s="158"/>
      <c r="BA112" s="159"/>
      <c r="BB112" s="159"/>
      <c r="BC112" s="159"/>
      <c r="BD112" s="159"/>
      <c r="BE112" s="159"/>
      <c r="BF112" s="158"/>
      <c r="BG112" s="158"/>
      <c r="BH112" s="158"/>
      <c r="BI112" s="158"/>
      <c r="BJ112" s="158"/>
      <c r="BK112" s="158"/>
      <c r="BL112" s="158"/>
      <c r="BM112" s="158"/>
      <c r="BN112" s="158"/>
      <c r="BO112" s="158"/>
      <c r="BP112" s="158"/>
      <c r="BQ112" s="158"/>
      <c r="BR112" s="158"/>
      <c r="BS112" s="158"/>
      <c r="BT112" s="158"/>
      <c r="BU112" s="158"/>
    </row>
    <row r="113" spans="1:73" x14ac:dyDescent="0.15">
      <c r="A113" s="1"/>
      <c r="B113" s="1" t="s">
        <v>212</v>
      </c>
      <c r="C113" s="2"/>
      <c r="D113" s="2"/>
      <c r="E113" s="179" t="s">
        <v>206</v>
      </c>
      <c r="F113" s="156" t="s">
        <v>11</v>
      </c>
      <c r="G113" s="156"/>
      <c r="H113" s="2"/>
      <c r="I113" s="2"/>
      <c r="J113" s="2"/>
      <c r="K113" s="2"/>
      <c r="L113" s="2"/>
      <c r="M113" s="2"/>
      <c r="N113" s="2"/>
      <c r="O113" s="2"/>
      <c r="P113" s="135"/>
      <c r="Q113" s="2"/>
      <c r="R113" s="2"/>
      <c r="S113" s="2"/>
      <c r="T113" s="2"/>
      <c r="U113" s="2"/>
      <c r="V113" s="2"/>
      <c r="W113" s="1"/>
      <c r="X113" s="1"/>
      <c r="Y113" s="1"/>
      <c r="Z113" s="3"/>
      <c r="AA113" s="1"/>
      <c r="AB113" s="3"/>
      <c r="AC113" s="158"/>
      <c r="AD113" s="158"/>
      <c r="AE113" s="158"/>
      <c r="AF113" s="158"/>
      <c r="AG113" s="158"/>
      <c r="AH113" s="158"/>
      <c r="AI113" s="158"/>
      <c r="AJ113" s="158"/>
      <c r="AK113" s="158"/>
      <c r="AL113" s="158"/>
      <c r="AM113" s="158"/>
      <c r="AN113" s="158"/>
      <c r="AO113" s="158"/>
      <c r="AP113" s="158"/>
      <c r="AQ113" s="158"/>
      <c r="AR113" s="158"/>
      <c r="AS113" s="158"/>
      <c r="AT113" s="158"/>
      <c r="AU113" s="158"/>
      <c r="AV113" s="158"/>
      <c r="AW113" s="158"/>
      <c r="AX113" s="158"/>
      <c r="AY113" s="158"/>
      <c r="AZ113" s="158"/>
      <c r="BA113" s="159"/>
      <c r="BB113" s="159"/>
      <c r="BC113" s="159"/>
      <c r="BD113" s="159"/>
      <c r="BE113" s="159"/>
      <c r="BF113" s="158"/>
      <c r="BG113" s="158"/>
      <c r="BH113" s="158"/>
      <c r="BI113" s="158"/>
      <c r="BJ113" s="158"/>
      <c r="BK113" s="158"/>
      <c r="BL113" s="158"/>
      <c r="BM113" s="158"/>
      <c r="BN113" s="158"/>
      <c r="BO113" s="158"/>
      <c r="BP113" s="158"/>
      <c r="BQ113" s="158"/>
      <c r="BR113" s="158"/>
      <c r="BS113" s="158"/>
      <c r="BT113" s="158"/>
      <c r="BU113" s="158"/>
    </row>
    <row r="114" spans="1:73" x14ac:dyDescent="0.15">
      <c r="A114" s="1"/>
      <c r="B114" s="20" t="s">
        <v>187</v>
      </c>
      <c r="C114" s="156">
        <f>Eksist!C114+Input!$D$48</f>
        <v>0</v>
      </c>
      <c r="D114" s="2" t="s">
        <v>99</v>
      </c>
      <c r="E114" s="188">
        <f>VLOOKUP(C114,Eksist!$C$114:$E$144,3)</f>
        <v>1</v>
      </c>
      <c r="F114" s="156">
        <f>SUM(G114:Z114)</f>
        <v>0</v>
      </c>
      <c r="G114" s="154">
        <f>G81*Input!D$30/1000*$E114</f>
        <v>0</v>
      </c>
      <c r="H114" s="154">
        <f>H81*Input!E$30/1000*$E114</f>
        <v>0</v>
      </c>
      <c r="I114" s="154">
        <f>I81*Input!F$30/1000*$E114</f>
        <v>0</v>
      </c>
      <c r="J114" s="154">
        <f>J81*Input!G$30/1000*$E114</f>
        <v>0</v>
      </c>
      <c r="K114" s="154">
        <f>K81*Input!H$30/1000*$E114</f>
        <v>0</v>
      </c>
      <c r="L114" s="154">
        <f>L81*Input!I$30/1000*$E114</f>
        <v>0</v>
      </c>
      <c r="M114" s="154">
        <f>M81*Input!J$30/1000*$E114</f>
        <v>0</v>
      </c>
      <c r="N114" s="154">
        <f>N81*Input!K$30/1000*$E114</f>
        <v>0</v>
      </c>
      <c r="O114" s="154">
        <f>O81*Input!L$30/1000*$E114</f>
        <v>0</v>
      </c>
      <c r="P114" s="154">
        <f>P81*Input!M$30/1000*$E114</f>
        <v>0</v>
      </c>
      <c r="Q114" s="154">
        <f>Q81*Input!N$30/1000*$E114</f>
        <v>0</v>
      </c>
      <c r="R114" s="154">
        <f>R81*Input!O$30/1000*$E114</f>
        <v>0</v>
      </c>
      <c r="S114" s="154">
        <f>S81*Input!P$30/1000*$E114</f>
        <v>0</v>
      </c>
      <c r="T114" s="154">
        <f>T81*Input!Q$30/1000*$E114</f>
        <v>0</v>
      </c>
      <c r="U114" s="154">
        <f>U81*Input!R$30/1000*$E114</f>
        <v>0</v>
      </c>
      <c r="V114" s="154">
        <f>V81*Input!S$30/1000*$E114</f>
        <v>0</v>
      </c>
      <c r="W114" s="154">
        <f>W81*Input!T$30/1000*$E114</f>
        <v>0</v>
      </c>
      <c r="X114" s="154">
        <f>X81*Input!U$30/1000*$E114</f>
        <v>0</v>
      </c>
      <c r="Y114" s="154">
        <f>Y81*Input!V$30/1000*$E114</f>
        <v>0</v>
      </c>
      <c r="Z114" s="154">
        <f>Z81*Input!W$30/1000*$E114</f>
        <v>0</v>
      </c>
      <c r="AA114" s="1"/>
      <c r="AB114" s="3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9"/>
      <c r="BB114" s="159"/>
      <c r="BC114" s="159"/>
      <c r="BD114" s="159"/>
      <c r="BE114" s="159"/>
      <c r="BF114" s="158"/>
      <c r="BG114" s="158"/>
      <c r="BH114" s="158"/>
      <c r="BI114" s="158"/>
      <c r="BJ114" s="158"/>
      <c r="BK114" s="158"/>
      <c r="BL114" s="158"/>
      <c r="BM114" s="158"/>
      <c r="BN114" s="158"/>
      <c r="BO114" s="158"/>
      <c r="BP114" s="158"/>
      <c r="BQ114" s="158"/>
      <c r="BR114" s="158"/>
      <c r="BS114" s="158"/>
      <c r="BT114" s="158"/>
      <c r="BU114" s="158"/>
    </row>
    <row r="115" spans="1:73" x14ac:dyDescent="0.15">
      <c r="A115" s="1"/>
      <c r="B115" s="20"/>
      <c r="C115" s="156">
        <f>Eksist!C115+Input!$D$48</f>
        <v>1</v>
      </c>
      <c r="D115" s="2" t="s">
        <v>99</v>
      </c>
      <c r="E115" s="188">
        <f>VLOOKUP(C115,Eksist!$C$114:$E$144,3)</f>
        <v>1.0049999999999999</v>
      </c>
      <c r="F115" s="156">
        <f t="shared" ref="F115:F144" si="103">SUM(G115:Z115)</f>
        <v>0.18089999999999995</v>
      </c>
      <c r="G115" s="154">
        <f>G82*Input!D$30/1000*$E115</f>
        <v>0</v>
      </c>
      <c r="H115" s="154">
        <f>H82*Input!E$30/1000*$E115</f>
        <v>7.8389999999999987E-2</v>
      </c>
      <c r="I115" s="154">
        <f>I82*Input!F$30/1000*$E115</f>
        <v>0.10250999999999998</v>
      </c>
      <c r="J115" s="154">
        <f>J82*Input!G$30/1000*$E115</f>
        <v>0</v>
      </c>
      <c r="K115" s="154">
        <f>K82*Input!H$30/1000*$E115</f>
        <v>0</v>
      </c>
      <c r="L115" s="154">
        <f>L82*Input!I$30/1000*$E115</f>
        <v>0</v>
      </c>
      <c r="M115" s="154">
        <f>M82*Input!J$30/1000*$E115</f>
        <v>0</v>
      </c>
      <c r="N115" s="154">
        <f>N82*Input!K$30/1000*$E115</f>
        <v>0</v>
      </c>
      <c r="O115" s="154">
        <f>O82*Input!L$30/1000*$E115</f>
        <v>0</v>
      </c>
      <c r="P115" s="154">
        <f>P82*Input!M$30/1000*$E115</f>
        <v>0</v>
      </c>
      <c r="Q115" s="154">
        <f>Q82*Input!N$30/1000*$E115</f>
        <v>0</v>
      </c>
      <c r="R115" s="154">
        <f>R82*Input!O$30/1000*$E115</f>
        <v>0</v>
      </c>
      <c r="S115" s="154">
        <f>S82*Input!P$30/1000*$E115</f>
        <v>0</v>
      </c>
      <c r="T115" s="154">
        <f>T82*Input!Q$30/1000*$E115</f>
        <v>0</v>
      </c>
      <c r="U115" s="154">
        <f>U82*Input!R$30/1000*$E115</f>
        <v>0</v>
      </c>
      <c r="V115" s="154">
        <f>V82*Input!S$30/1000*$E115</f>
        <v>0</v>
      </c>
      <c r="W115" s="154">
        <f>W82*Input!T$30/1000*$E115</f>
        <v>0</v>
      </c>
      <c r="X115" s="154">
        <f>X82*Input!U$30/1000*$E115</f>
        <v>0</v>
      </c>
      <c r="Y115" s="154">
        <f>Y82*Input!V$30/1000*$E115</f>
        <v>0</v>
      </c>
      <c r="Z115" s="154">
        <f>Z82*Input!W$30/1000*$E115</f>
        <v>0</v>
      </c>
      <c r="AA115" s="1"/>
      <c r="AB115" s="3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9"/>
      <c r="BB115" s="159"/>
      <c r="BC115" s="159"/>
      <c r="BD115" s="159"/>
      <c r="BE115" s="159"/>
      <c r="BF115" s="158"/>
      <c r="BG115" s="158"/>
      <c r="BH115" s="158"/>
      <c r="BI115" s="158"/>
      <c r="BJ115" s="158"/>
      <c r="BK115" s="158"/>
      <c r="BL115" s="158"/>
      <c r="BM115" s="158"/>
      <c r="BN115" s="158"/>
      <c r="BO115" s="158"/>
      <c r="BP115" s="158"/>
      <c r="BQ115" s="158"/>
      <c r="BR115" s="158"/>
      <c r="BS115" s="158"/>
      <c r="BT115" s="158"/>
      <c r="BU115" s="158"/>
    </row>
    <row r="116" spans="1:73" x14ac:dyDescent="0.15">
      <c r="A116" s="1"/>
      <c r="B116" s="20"/>
      <c r="C116" s="156">
        <f>Eksist!C116+Input!$D$48</f>
        <v>2</v>
      </c>
      <c r="D116" s="2" t="s">
        <v>99</v>
      </c>
      <c r="E116" s="188">
        <f>VLOOKUP(C116,Eksist!$C$114:$E$144,3)</f>
        <v>1.0099999999999998</v>
      </c>
      <c r="F116" s="156">
        <f t="shared" si="103"/>
        <v>0.36359999999999992</v>
      </c>
      <c r="G116" s="154">
        <f>G83*Input!D$30/1000*$E116</f>
        <v>0</v>
      </c>
      <c r="H116" s="154">
        <f>H83*Input!E$30/1000*$E116</f>
        <v>0.15755999999999998</v>
      </c>
      <c r="I116" s="154">
        <f>I83*Input!F$30/1000*$E116</f>
        <v>0.20603999999999995</v>
      </c>
      <c r="J116" s="154">
        <f>J83*Input!G$30/1000*$E116</f>
        <v>0</v>
      </c>
      <c r="K116" s="154">
        <f>K83*Input!H$30/1000*$E116</f>
        <v>0</v>
      </c>
      <c r="L116" s="154">
        <f>L83*Input!I$30/1000*$E116</f>
        <v>0</v>
      </c>
      <c r="M116" s="154">
        <f>M83*Input!J$30/1000*$E116</f>
        <v>0</v>
      </c>
      <c r="N116" s="154">
        <f>N83*Input!K$30/1000*$E116</f>
        <v>0</v>
      </c>
      <c r="O116" s="154">
        <f>O83*Input!L$30/1000*$E116</f>
        <v>0</v>
      </c>
      <c r="P116" s="154">
        <f>P83*Input!M$30/1000*$E116</f>
        <v>0</v>
      </c>
      <c r="Q116" s="154">
        <f>Q83*Input!N$30/1000*$E116</f>
        <v>0</v>
      </c>
      <c r="R116" s="154">
        <f>R83*Input!O$30/1000*$E116</f>
        <v>0</v>
      </c>
      <c r="S116" s="154">
        <f>S83*Input!P$30/1000*$E116</f>
        <v>0</v>
      </c>
      <c r="T116" s="154">
        <f>T83*Input!Q$30/1000*$E116</f>
        <v>0</v>
      </c>
      <c r="U116" s="154">
        <f>U83*Input!R$30/1000*$E116</f>
        <v>0</v>
      </c>
      <c r="V116" s="154">
        <f>V83*Input!S$30/1000*$E116</f>
        <v>0</v>
      </c>
      <c r="W116" s="154">
        <f>W83*Input!T$30/1000*$E116</f>
        <v>0</v>
      </c>
      <c r="X116" s="154">
        <f>X83*Input!U$30/1000*$E116</f>
        <v>0</v>
      </c>
      <c r="Y116" s="154">
        <f>Y83*Input!V$30/1000*$E116</f>
        <v>0</v>
      </c>
      <c r="Z116" s="154">
        <f>Z83*Input!W$30/1000*$E116</f>
        <v>0</v>
      </c>
      <c r="AA116" s="1"/>
      <c r="AB116" s="3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9"/>
      <c r="BB116" s="159"/>
      <c r="BC116" s="159"/>
      <c r="BD116" s="159"/>
      <c r="BE116" s="159"/>
      <c r="BF116" s="158"/>
      <c r="BG116" s="158"/>
      <c r="BH116" s="158"/>
      <c r="BI116" s="158"/>
      <c r="BJ116" s="158"/>
      <c r="BK116" s="158"/>
      <c r="BL116" s="158"/>
      <c r="BM116" s="158"/>
      <c r="BN116" s="158"/>
      <c r="BO116" s="158"/>
      <c r="BP116" s="158"/>
      <c r="BQ116" s="158"/>
      <c r="BR116" s="158"/>
      <c r="BS116" s="158"/>
      <c r="BT116" s="158"/>
      <c r="BU116" s="158"/>
    </row>
    <row r="117" spans="1:73" x14ac:dyDescent="0.15">
      <c r="A117" s="1"/>
      <c r="B117" s="20"/>
      <c r="C117" s="156">
        <f>Eksist!C117+Input!$D$48</f>
        <v>3</v>
      </c>
      <c r="D117" s="2" t="s">
        <v>99</v>
      </c>
      <c r="E117" s="188">
        <f>VLOOKUP(C117,Eksist!$C$114:$E$144,3)</f>
        <v>1.0149999999999997</v>
      </c>
      <c r="F117" s="156">
        <f t="shared" si="103"/>
        <v>0.54809999999999992</v>
      </c>
      <c r="G117" s="154">
        <f>G84*Input!D$30/1000*$E117</f>
        <v>0</v>
      </c>
      <c r="H117" s="154">
        <f>H84*Input!E$30/1000*$E117</f>
        <v>0.23750999999999997</v>
      </c>
      <c r="I117" s="154">
        <f>I84*Input!F$30/1000*$E117</f>
        <v>0.31058999999999998</v>
      </c>
      <c r="J117" s="154">
        <f>J84*Input!G$30/1000*$E117</f>
        <v>0</v>
      </c>
      <c r="K117" s="154">
        <f>K84*Input!H$30/1000*$E117</f>
        <v>0</v>
      </c>
      <c r="L117" s="154">
        <f>L84*Input!I$30/1000*$E117</f>
        <v>0</v>
      </c>
      <c r="M117" s="154">
        <f>M84*Input!J$30/1000*$E117</f>
        <v>0</v>
      </c>
      <c r="N117" s="154">
        <f>N84*Input!K$30/1000*$E117</f>
        <v>0</v>
      </c>
      <c r="O117" s="154">
        <f>O84*Input!L$30/1000*$E117</f>
        <v>0</v>
      </c>
      <c r="P117" s="154">
        <f>P84*Input!M$30/1000*$E117</f>
        <v>0</v>
      </c>
      <c r="Q117" s="154">
        <f>Q84*Input!N$30/1000*$E117</f>
        <v>0</v>
      </c>
      <c r="R117" s="154">
        <f>R84*Input!O$30/1000*$E117</f>
        <v>0</v>
      </c>
      <c r="S117" s="154">
        <f>S84*Input!P$30/1000*$E117</f>
        <v>0</v>
      </c>
      <c r="T117" s="154">
        <f>T84*Input!Q$30/1000*$E117</f>
        <v>0</v>
      </c>
      <c r="U117" s="154">
        <f>U84*Input!R$30/1000*$E117</f>
        <v>0</v>
      </c>
      <c r="V117" s="154">
        <f>V84*Input!S$30/1000*$E117</f>
        <v>0</v>
      </c>
      <c r="W117" s="154">
        <f>W84*Input!T$30/1000*$E117</f>
        <v>0</v>
      </c>
      <c r="X117" s="154">
        <f>X84*Input!U$30/1000*$E117</f>
        <v>0</v>
      </c>
      <c r="Y117" s="154">
        <f>Y84*Input!V$30/1000*$E117</f>
        <v>0</v>
      </c>
      <c r="Z117" s="154">
        <f>Z84*Input!W$30/1000*$E117</f>
        <v>0</v>
      </c>
      <c r="AA117" s="1"/>
      <c r="AB117" s="3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9"/>
      <c r="BB117" s="159"/>
      <c r="BC117" s="159"/>
      <c r="BD117" s="159"/>
      <c r="BE117" s="159"/>
      <c r="BF117" s="158"/>
      <c r="BG117" s="158"/>
      <c r="BH117" s="158"/>
      <c r="BI117" s="158"/>
      <c r="BJ117" s="158"/>
      <c r="BK117" s="158"/>
      <c r="BL117" s="158"/>
      <c r="BM117" s="158"/>
      <c r="BN117" s="158"/>
      <c r="BO117" s="158"/>
      <c r="BP117" s="158"/>
      <c r="BQ117" s="158"/>
      <c r="BR117" s="158"/>
      <c r="BS117" s="158"/>
      <c r="BT117" s="158"/>
      <c r="BU117" s="158"/>
    </row>
    <row r="118" spans="1:73" x14ac:dyDescent="0.15">
      <c r="A118" s="1"/>
      <c r="B118" s="20"/>
      <c r="C118" s="156">
        <f>Eksist!C118+Input!$D$48</f>
        <v>4</v>
      </c>
      <c r="D118" s="2" t="s">
        <v>99</v>
      </c>
      <c r="E118" s="188">
        <f>VLOOKUP(C118,Eksist!$C$114:$E$144,3)</f>
        <v>1.0199999999999996</v>
      </c>
      <c r="F118" s="156">
        <f t="shared" si="103"/>
        <v>0.73439999999999972</v>
      </c>
      <c r="G118" s="154">
        <f>G85*Input!D$30/1000*$E118</f>
        <v>0</v>
      </c>
      <c r="H118" s="154">
        <f>H85*Input!E$30/1000*$E118</f>
        <v>0.31823999999999986</v>
      </c>
      <c r="I118" s="154">
        <f>I85*Input!F$30/1000*$E118</f>
        <v>0.41615999999999981</v>
      </c>
      <c r="J118" s="154">
        <f>J85*Input!G$30/1000*$E118</f>
        <v>0</v>
      </c>
      <c r="K118" s="154">
        <f>K85*Input!H$30/1000*$E118</f>
        <v>0</v>
      </c>
      <c r="L118" s="154">
        <f>L85*Input!I$30/1000*$E118</f>
        <v>0</v>
      </c>
      <c r="M118" s="154">
        <f>M85*Input!J$30/1000*$E118</f>
        <v>0</v>
      </c>
      <c r="N118" s="154">
        <f>N85*Input!K$30/1000*$E118</f>
        <v>0</v>
      </c>
      <c r="O118" s="154">
        <f>O85*Input!L$30/1000*$E118</f>
        <v>0</v>
      </c>
      <c r="P118" s="154">
        <f>P85*Input!M$30/1000*$E118</f>
        <v>0</v>
      </c>
      <c r="Q118" s="154">
        <f>Q85*Input!N$30/1000*$E118</f>
        <v>0</v>
      </c>
      <c r="R118" s="154">
        <f>R85*Input!O$30/1000*$E118</f>
        <v>0</v>
      </c>
      <c r="S118" s="154">
        <f>S85*Input!P$30/1000*$E118</f>
        <v>0</v>
      </c>
      <c r="T118" s="154">
        <f>T85*Input!Q$30/1000*$E118</f>
        <v>0</v>
      </c>
      <c r="U118" s="154">
        <f>U85*Input!R$30/1000*$E118</f>
        <v>0</v>
      </c>
      <c r="V118" s="154">
        <f>V85*Input!S$30/1000*$E118</f>
        <v>0</v>
      </c>
      <c r="W118" s="154">
        <f>W85*Input!T$30/1000*$E118</f>
        <v>0</v>
      </c>
      <c r="X118" s="154">
        <f>X85*Input!U$30/1000*$E118</f>
        <v>0</v>
      </c>
      <c r="Y118" s="154">
        <f>Y85*Input!V$30/1000*$E118</f>
        <v>0</v>
      </c>
      <c r="Z118" s="154">
        <f>Z85*Input!W$30/1000*$E118</f>
        <v>0</v>
      </c>
      <c r="AA118" s="1"/>
      <c r="AB118" s="3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9"/>
      <c r="BB118" s="159"/>
      <c r="BC118" s="159"/>
      <c r="BD118" s="159"/>
      <c r="BE118" s="159"/>
      <c r="BF118" s="158"/>
      <c r="BG118" s="158"/>
      <c r="BH118" s="158"/>
      <c r="BI118" s="158"/>
      <c r="BJ118" s="158"/>
      <c r="BK118" s="158"/>
      <c r="BL118" s="158"/>
      <c r="BM118" s="158"/>
      <c r="BN118" s="158"/>
      <c r="BO118" s="158"/>
      <c r="BP118" s="158"/>
      <c r="BQ118" s="158"/>
      <c r="BR118" s="158"/>
      <c r="BS118" s="158"/>
      <c r="BT118" s="158"/>
      <c r="BU118" s="158"/>
    </row>
    <row r="119" spans="1:73" x14ac:dyDescent="0.15">
      <c r="A119" s="1"/>
      <c r="B119" s="20"/>
      <c r="C119" s="156">
        <f>Eksist!C119+Input!$D$48</f>
        <v>5</v>
      </c>
      <c r="D119" s="2" t="s">
        <v>99</v>
      </c>
      <c r="E119" s="188">
        <f>VLOOKUP(C119,Eksist!$C$114:$E$144,3)</f>
        <v>1.0249999999999995</v>
      </c>
      <c r="F119" s="156">
        <f t="shared" si="103"/>
        <v>0.92249999999999954</v>
      </c>
      <c r="G119" s="154">
        <f>G86*Input!D$30/1000*$E119</f>
        <v>0</v>
      </c>
      <c r="H119" s="154">
        <f>H86*Input!E$30/1000*$E119</f>
        <v>0.39974999999999983</v>
      </c>
      <c r="I119" s="154">
        <f>I86*Input!F$30/1000*$E119</f>
        <v>0.52274999999999971</v>
      </c>
      <c r="J119" s="154">
        <f>J86*Input!G$30/1000*$E119</f>
        <v>0</v>
      </c>
      <c r="K119" s="154">
        <f>K86*Input!H$30/1000*$E119</f>
        <v>0</v>
      </c>
      <c r="L119" s="154">
        <f>L86*Input!I$30/1000*$E119</f>
        <v>0</v>
      </c>
      <c r="M119" s="154">
        <f>M86*Input!J$30/1000*$E119</f>
        <v>0</v>
      </c>
      <c r="N119" s="154">
        <f>N86*Input!K$30/1000*$E119</f>
        <v>0</v>
      </c>
      <c r="O119" s="154">
        <f>O86*Input!L$30/1000*$E119</f>
        <v>0</v>
      </c>
      <c r="P119" s="154">
        <f>P86*Input!M$30/1000*$E119</f>
        <v>0</v>
      </c>
      <c r="Q119" s="154">
        <f>Q86*Input!N$30/1000*$E119</f>
        <v>0</v>
      </c>
      <c r="R119" s="154">
        <f>R86*Input!O$30/1000*$E119</f>
        <v>0</v>
      </c>
      <c r="S119" s="154">
        <f>S86*Input!P$30/1000*$E119</f>
        <v>0</v>
      </c>
      <c r="T119" s="154">
        <f>T86*Input!Q$30/1000*$E119</f>
        <v>0</v>
      </c>
      <c r="U119" s="154">
        <f>U86*Input!R$30/1000*$E119</f>
        <v>0</v>
      </c>
      <c r="V119" s="154">
        <f>V86*Input!S$30/1000*$E119</f>
        <v>0</v>
      </c>
      <c r="W119" s="154">
        <f>W86*Input!T$30/1000*$E119</f>
        <v>0</v>
      </c>
      <c r="X119" s="154">
        <f>X86*Input!U$30/1000*$E119</f>
        <v>0</v>
      </c>
      <c r="Y119" s="154">
        <f>Y86*Input!V$30/1000*$E119</f>
        <v>0</v>
      </c>
      <c r="Z119" s="154">
        <f>Z86*Input!W$30/1000*$E119</f>
        <v>0</v>
      </c>
      <c r="AA119" s="1"/>
      <c r="AB119" s="3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9"/>
      <c r="BB119" s="159"/>
      <c r="BC119" s="159"/>
      <c r="BD119" s="159"/>
      <c r="BE119" s="159"/>
      <c r="BF119" s="158"/>
      <c r="BG119" s="158"/>
      <c r="BH119" s="158"/>
      <c r="BI119" s="158"/>
      <c r="BJ119" s="158"/>
      <c r="BK119" s="158"/>
      <c r="BL119" s="158"/>
      <c r="BM119" s="158"/>
      <c r="BN119" s="158"/>
      <c r="BO119" s="158"/>
      <c r="BP119" s="158"/>
      <c r="BQ119" s="158"/>
      <c r="BR119" s="158"/>
      <c r="BS119" s="158"/>
      <c r="BT119" s="158"/>
      <c r="BU119" s="158"/>
    </row>
    <row r="120" spans="1:73" x14ac:dyDescent="0.15">
      <c r="A120" s="1"/>
      <c r="B120" s="20"/>
      <c r="C120" s="156">
        <f>Eksist!C120+Input!$D$48</f>
        <v>6</v>
      </c>
      <c r="D120" s="2" t="s">
        <v>99</v>
      </c>
      <c r="E120" s="188">
        <f>VLOOKUP(C120,Eksist!$C$114:$E$144,3)</f>
        <v>1.0299999999999994</v>
      </c>
      <c r="F120" s="156">
        <f t="shared" si="103"/>
        <v>1.1123999999999992</v>
      </c>
      <c r="G120" s="154">
        <f>G87*Input!D$30/1000*$E120</f>
        <v>0</v>
      </c>
      <c r="H120" s="154">
        <f>H87*Input!E$30/1000*$E120</f>
        <v>0.48203999999999964</v>
      </c>
      <c r="I120" s="154">
        <f>I87*Input!F$30/1000*$E120</f>
        <v>0.63035999999999959</v>
      </c>
      <c r="J120" s="154">
        <f>J87*Input!G$30/1000*$E120</f>
        <v>0</v>
      </c>
      <c r="K120" s="154">
        <f>K87*Input!H$30/1000*$E120</f>
        <v>0</v>
      </c>
      <c r="L120" s="154">
        <f>L87*Input!I$30/1000*$E120</f>
        <v>0</v>
      </c>
      <c r="M120" s="154">
        <f>M87*Input!J$30/1000*$E120</f>
        <v>0</v>
      </c>
      <c r="N120" s="154">
        <f>N87*Input!K$30/1000*$E120</f>
        <v>0</v>
      </c>
      <c r="O120" s="154">
        <f>O87*Input!L$30/1000*$E120</f>
        <v>0</v>
      </c>
      <c r="P120" s="154">
        <f>P87*Input!M$30/1000*$E120</f>
        <v>0</v>
      </c>
      <c r="Q120" s="154">
        <f>Q87*Input!N$30/1000*$E120</f>
        <v>0</v>
      </c>
      <c r="R120" s="154">
        <f>R87*Input!O$30/1000*$E120</f>
        <v>0</v>
      </c>
      <c r="S120" s="154">
        <f>S87*Input!P$30/1000*$E120</f>
        <v>0</v>
      </c>
      <c r="T120" s="154">
        <f>T87*Input!Q$30/1000*$E120</f>
        <v>0</v>
      </c>
      <c r="U120" s="154">
        <f>U87*Input!R$30/1000*$E120</f>
        <v>0</v>
      </c>
      <c r="V120" s="154">
        <f>V87*Input!S$30/1000*$E120</f>
        <v>0</v>
      </c>
      <c r="W120" s="154">
        <f>W87*Input!T$30/1000*$E120</f>
        <v>0</v>
      </c>
      <c r="X120" s="154">
        <f>X87*Input!U$30/1000*$E120</f>
        <v>0</v>
      </c>
      <c r="Y120" s="154">
        <f>Y87*Input!V$30/1000*$E120</f>
        <v>0</v>
      </c>
      <c r="Z120" s="154">
        <f>Z87*Input!W$30/1000*$E120</f>
        <v>0</v>
      </c>
      <c r="AA120" s="1"/>
      <c r="AB120" s="3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9"/>
      <c r="BB120" s="159"/>
      <c r="BC120" s="159"/>
      <c r="BD120" s="159"/>
      <c r="BE120" s="159"/>
      <c r="BF120" s="158"/>
      <c r="BG120" s="158"/>
      <c r="BH120" s="158"/>
      <c r="BI120" s="158"/>
      <c r="BJ120" s="158"/>
      <c r="BK120" s="158"/>
      <c r="BL120" s="158"/>
      <c r="BM120" s="158"/>
      <c r="BN120" s="158"/>
      <c r="BO120" s="158"/>
      <c r="BP120" s="158"/>
      <c r="BQ120" s="158"/>
      <c r="BR120" s="158"/>
      <c r="BS120" s="158"/>
      <c r="BT120" s="158"/>
      <c r="BU120" s="158"/>
    </row>
    <row r="121" spans="1:73" x14ac:dyDescent="0.15">
      <c r="A121" s="1"/>
      <c r="B121" s="20"/>
      <c r="C121" s="156">
        <f>Eksist!C121+Input!$D$48</f>
        <v>7</v>
      </c>
      <c r="D121" s="2" t="s">
        <v>99</v>
      </c>
      <c r="E121" s="188">
        <f>VLOOKUP(C121,Eksist!$C$114:$E$144,3)</f>
        <v>1.0349999999999993</v>
      </c>
      <c r="F121" s="156">
        <f t="shared" si="103"/>
        <v>1.3040999999999991</v>
      </c>
      <c r="G121" s="154">
        <f>G88*Input!D$30/1000*$E121</f>
        <v>0</v>
      </c>
      <c r="H121" s="154">
        <f>H88*Input!E$30/1000*$E121</f>
        <v>0.56510999999999967</v>
      </c>
      <c r="I121" s="154">
        <f>I88*Input!F$30/1000*$E121</f>
        <v>0.73898999999999937</v>
      </c>
      <c r="J121" s="154">
        <f>J88*Input!G$30/1000*$E121</f>
        <v>0</v>
      </c>
      <c r="K121" s="154">
        <f>K88*Input!H$30/1000*$E121</f>
        <v>0</v>
      </c>
      <c r="L121" s="154">
        <f>L88*Input!I$30/1000*$E121</f>
        <v>0</v>
      </c>
      <c r="M121" s="154">
        <f>M88*Input!J$30/1000*$E121</f>
        <v>0</v>
      </c>
      <c r="N121" s="154">
        <f>N88*Input!K$30/1000*$E121</f>
        <v>0</v>
      </c>
      <c r="O121" s="154">
        <f>O88*Input!L$30/1000*$E121</f>
        <v>0</v>
      </c>
      <c r="P121" s="154">
        <f>P88*Input!M$30/1000*$E121</f>
        <v>0</v>
      </c>
      <c r="Q121" s="154">
        <f>Q88*Input!N$30/1000*$E121</f>
        <v>0</v>
      </c>
      <c r="R121" s="154">
        <f>R88*Input!O$30/1000*$E121</f>
        <v>0</v>
      </c>
      <c r="S121" s="154">
        <f>S88*Input!P$30/1000*$E121</f>
        <v>0</v>
      </c>
      <c r="T121" s="154">
        <f>T88*Input!Q$30/1000*$E121</f>
        <v>0</v>
      </c>
      <c r="U121" s="154">
        <f>U88*Input!R$30/1000*$E121</f>
        <v>0</v>
      </c>
      <c r="V121" s="154">
        <f>V88*Input!S$30/1000*$E121</f>
        <v>0</v>
      </c>
      <c r="W121" s="154">
        <f>W88*Input!T$30/1000*$E121</f>
        <v>0</v>
      </c>
      <c r="X121" s="154">
        <f>X88*Input!U$30/1000*$E121</f>
        <v>0</v>
      </c>
      <c r="Y121" s="154">
        <f>Y88*Input!V$30/1000*$E121</f>
        <v>0</v>
      </c>
      <c r="Z121" s="154">
        <f>Z88*Input!W$30/1000*$E121</f>
        <v>0</v>
      </c>
      <c r="AA121" s="1"/>
      <c r="AB121" s="3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9"/>
      <c r="BB121" s="159"/>
      <c r="BC121" s="159"/>
      <c r="BD121" s="159"/>
      <c r="BE121" s="159"/>
      <c r="BF121" s="158"/>
      <c r="BG121" s="158"/>
      <c r="BH121" s="158"/>
      <c r="BI121" s="158"/>
      <c r="BJ121" s="158"/>
      <c r="BK121" s="158"/>
      <c r="BL121" s="158"/>
      <c r="BM121" s="158"/>
      <c r="BN121" s="158"/>
      <c r="BO121" s="158"/>
      <c r="BP121" s="158"/>
      <c r="BQ121" s="158"/>
      <c r="BR121" s="158"/>
      <c r="BS121" s="158"/>
      <c r="BT121" s="158"/>
      <c r="BU121" s="158"/>
    </row>
    <row r="122" spans="1:73" x14ac:dyDescent="0.15">
      <c r="A122" s="1"/>
      <c r="B122" s="20"/>
      <c r="C122" s="156">
        <f>Eksist!C122+Input!$D$48</f>
        <v>8</v>
      </c>
      <c r="D122" s="2" t="s">
        <v>99</v>
      </c>
      <c r="E122" s="188">
        <f>VLOOKUP(C122,Eksist!$C$114:$E$144,3)</f>
        <v>1.0399999999999991</v>
      </c>
      <c r="F122" s="156">
        <f t="shared" si="103"/>
        <v>1.4975999999999985</v>
      </c>
      <c r="G122" s="154">
        <f>G89*Input!D$30/1000*$E122</f>
        <v>0</v>
      </c>
      <c r="H122" s="154">
        <f>H89*Input!E$30/1000*$E122</f>
        <v>0.64895999999999932</v>
      </c>
      <c r="I122" s="154">
        <f>I89*Input!F$30/1000*$E122</f>
        <v>0.84863999999999917</v>
      </c>
      <c r="J122" s="154">
        <f>J89*Input!G$30/1000*$E122</f>
        <v>0</v>
      </c>
      <c r="K122" s="154">
        <f>K89*Input!H$30/1000*$E122</f>
        <v>0</v>
      </c>
      <c r="L122" s="154">
        <f>L89*Input!I$30/1000*$E122</f>
        <v>0</v>
      </c>
      <c r="M122" s="154">
        <f>M89*Input!J$30/1000*$E122</f>
        <v>0</v>
      </c>
      <c r="N122" s="154">
        <f>N89*Input!K$30/1000*$E122</f>
        <v>0</v>
      </c>
      <c r="O122" s="154">
        <f>O89*Input!L$30/1000*$E122</f>
        <v>0</v>
      </c>
      <c r="P122" s="154">
        <f>P89*Input!M$30/1000*$E122</f>
        <v>0</v>
      </c>
      <c r="Q122" s="154">
        <f>Q89*Input!N$30/1000*$E122</f>
        <v>0</v>
      </c>
      <c r="R122" s="154">
        <f>R89*Input!O$30/1000*$E122</f>
        <v>0</v>
      </c>
      <c r="S122" s="154">
        <f>S89*Input!P$30/1000*$E122</f>
        <v>0</v>
      </c>
      <c r="T122" s="154">
        <f>T89*Input!Q$30/1000*$E122</f>
        <v>0</v>
      </c>
      <c r="U122" s="154">
        <f>U89*Input!R$30/1000*$E122</f>
        <v>0</v>
      </c>
      <c r="V122" s="154">
        <f>V89*Input!S$30/1000*$E122</f>
        <v>0</v>
      </c>
      <c r="W122" s="154">
        <f>W89*Input!T$30/1000*$E122</f>
        <v>0</v>
      </c>
      <c r="X122" s="154">
        <f>X89*Input!U$30/1000*$E122</f>
        <v>0</v>
      </c>
      <c r="Y122" s="154">
        <f>Y89*Input!V$30/1000*$E122</f>
        <v>0</v>
      </c>
      <c r="Z122" s="154">
        <f>Z89*Input!W$30/1000*$E122</f>
        <v>0</v>
      </c>
      <c r="AA122" s="1"/>
      <c r="AB122" s="3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8"/>
      <c r="AY122" s="158"/>
      <c r="AZ122" s="158"/>
      <c r="BA122" s="159"/>
      <c r="BB122" s="159"/>
      <c r="BC122" s="159"/>
      <c r="BD122" s="159"/>
      <c r="BE122" s="159"/>
      <c r="BF122" s="158"/>
      <c r="BG122" s="158"/>
      <c r="BH122" s="158"/>
      <c r="BI122" s="158"/>
      <c r="BJ122" s="158"/>
      <c r="BK122" s="158"/>
      <c r="BL122" s="158"/>
      <c r="BM122" s="158"/>
      <c r="BN122" s="158"/>
      <c r="BO122" s="158"/>
      <c r="BP122" s="158"/>
      <c r="BQ122" s="158"/>
      <c r="BR122" s="158"/>
      <c r="BS122" s="158"/>
      <c r="BT122" s="158"/>
      <c r="BU122" s="158"/>
    </row>
    <row r="123" spans="1:73" x14ac:dyDescent="0.15">
      <c r="A123" s="1"/>
      <c r="B123" s="20"/>
      <c r="C123" s="156">
        <f>Eksist!C123+Input!$D$48</f>
        <v>9</v>
      </c>
      <c r="D123" s="2" t="s">
        <v>99</v>
      </c>
      <c r="E123" s="188">
        <f>VLOOKUP(C123,Eksist!$C$114:$E$144,3)</f>
        <v>1.044999999999999</v>
      </c>
      <c r="F123" s="156">
        <f t="shared" si="103"/>
        <v>1.6928999999999981</v>
      </c>
      <c r="G123" s="154">
        <f>G90*Input!D$30/1000*$E123</f>
        <v>0</v>
      </c>
      <c r="H123" s="154">
        <f>H90*Input!E$30/1000*$E123</f>
        <v>0.73358999999999919</v>
      </c>
      <c r="I123" s="154">
        <f>I90*Input!F$30/1000*$E123</f>
        <v>0.959309999999999</v>
      </c>
      <c r="J123" s="154">
        <f>J90*Input!G$30/1000*$E123</f>
        <v>0</v>
      </c>
      <c r="K123" s="154">
        <f>K90*Input!H$30/1000*$E123</f>
        <v>0</v>
      </c>
      <c r="L123" s="154">
        <f>L90*Input!I$30/1000*$E123</f>
        <v>0</v>
      </c>
      <c r="M123" s="154">
        <f>M90*Input!J$30/1000*$E123</f>
        <v>0</v>
      </c>
      <c r="N123" s="154">
        <f>N90*Input!K$30/1000*$E123</f>
        <v>0</v>
      </c>
      <c r="O123" s="154">
        <f>O90*Input!L$30/1000*$E123</f>
        <v>0</v>
      </c>
      <c r="P123" s="154">
        <f>P90*Input!M$30/1000*$E123</f>
        <v>0</v>
      </c>
      <c r="Q123" s="154">
        <f>Q90*Input!N$30/1000*$E123</f>
        <v>0</v>
      </c>
      <c r="R123" s="154">
        <f>R90*Input!O$30/1000*$E123</f>
        <v>0</v>
      </c>
      <c r="S123" s="154">
        <f>S90*Input!P$30/1000*$E123</f>
        <v>0</v>
      </c>
      <c r="T123" s="154">
        <f>T90*Input!Q$30/1000*$E123</f>
        <v>0</v>
      </c>
      <c r="U123" s="154">
        <f>U90*Input!R$30/1000*$E123</f>
        <v>0</v>
      </c>
      <c r="V123" s="154">
        <f>V90*Input!S$30/1000*$E123</f>
        <v>0</v>
      </c>
      <c r="W123" s="154">
        <f>W90*Input!T$30/1000*$E123</f>
        <v>0</v>
      </c>
      <c r="X123" s="154">
        <f>X90*Input!U$30/1000*$E123</f>
        <v>0</v>
      </c>
      <c r="Y123" s="154">
        <f>Y90*Input!V$30/1000*$E123</f>
        <v>0</v>
      </c>
      <c r="Z123" s="154">
        <f>Z90*Input!W$30/1000*$E123</f>
        <v>0</v>
      </c>
      <c r="AA123" s="1"/>
      <c r="AB123" s="3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  <c r="AU123" s="158"/>
      <c r="AV123" s="158"/>
      <c r="AW123" s="158"/>
      <c r="AX123" s="158"/>
      <c r="AY123" s="158"/>
      <c r="AZ123" s="158"/>
      <c r="BA123" s="159"/>
      <c r="BB123" s="159"/>
      <c r="BC123" s="159"/>
      <c r="BD123" s="159"/>
      <c r="BE123" s="159"/>
      <c r="BF123" s="158"/>
      <c r="BG123" s="158"/>
      <c r="BH123" s="158"/>
      <c r="BI123" s="158"/>
      <c r="BJ123" s="158"/>
      <c r="BK123" s="158"/>
      <c r="BL123" s="158"/>
      <c r="BM123" s="158"/>
      <c r="BN123" s="158"/>
      <c r="BO123" s="158"/>
      <c r="BP123" s="158"/>
      <c r="BQ123" s="158"/>
      <c r="BR123" s="158"/>
      <c r="BS123" s="158"/>
      <c r="BT123" s="158"/>
      <c r="BU123" s="158"/>
    </row>
    <row r="124" spans="1:73" x14ac:dyDescent="0.15">
      <c r="A124" s="1"/>
      <c r="B124" s="20" t="s">
        <v>186</v>
      </c>
      <c r="C124" s="156">
        <f>Eksist!C124+Input!$D$48</f>
        <v>10</v>
      </c>
      <c r="D124" s="2" t="s">
        <v>99</v>
      </c>
      <c r="E124" s="188">
        <f>VLOOKUP(C124,Eksist!$C$114:$E$144,3)</f>
        <v>1.05</v>
      </c>
      <c r="F124" s="156">
        <f t="shared" si="103"/>
        <v>1.8900000000000001</v>
      </c>
      <c r="G124" s="154">
        <f>G91*Input!D$30/1000*$E124</f>
        <v>0</v>
      </c>
      <c r="H124" s="154">
        <f>H91*Input!E$30/1000*$E124</f>
        <v>0.81900000000000006</v>
      </c>
      <c r="I124" s="154">
        <f>I91*Input!F$30/1000*$E124</f>
        <v>1.0710000000000002</v>
      </c>
      <c r="J124" s="154">
        <f>J91*Input!G$30/1000*$E124</f>
        <v>0</v>
      </c>
      <c r="K124" s="154">
        <f>K91*Input!H$30/1000*$E124</f>
        <v>0</v>
      </c>
      <c r="L124" s="154">
        <f>L91*Input!I$30/1000*$E124</f>
        <v>0</v>
      </c>
      <c r="M124" s="154">
        <f>M91*Input!J$30/1000*$E124</f>
        <v>0</v>
      </c>
      <c r="N124" s="154">
        <f>N91*Input!K$30/1000*$E124</f>
        <v>0</v>
      </c>
      <c r="O124" s="154">
        <f>O91*Input!L$30/1000*$E124</f>
        <v>0</v>
      </c>
      <c r="P124" s="154">
        <f>P91*Input!M$30/1000*$E124</f>
        <v>0</v>
      </c>
      <c r="Q124" s="154">
        <f>Q91*Input!N$30/1000*$E124</f>
        <v>0</v>
      </c>
      <c r="R124" s="154">
        <f>R91*Input!O$30/1000*$E124</f>
        <v>0</v>
      </c>
      <c r="S124" s="154">
        <f>S91*Input!P$30/1000*$E124</f>
        <v>0</v>
      </c>
      <c r="T124" s="154">
        <f>T91*Input!Q$30/1000*$E124</f>
        <v>0</v>
      </c>
      <c r="U124" s="154">
        <f>U91*Input!R$30/1000*$E124</f>
        <v>0</v>
      </c>
      <c r="V124" s="154">
        <f>V91*Input!S$30/1000*$E124</f>
        <v>0</v>
      </c>
      <c r="W124" s="154">
        <f>W91*Input!T$30/1000*$E124</f>
        <v>0</v>
      </c>
      <c r="X124" s="154">
        <f>X91*Input!U$30/1000*$E124</f>
        <v>0</v>
      </c>
      <c r="Y124" s="154">
        <f>Y91*Input!V$30/1000*$E124</f>
        <v>0</v>
      </c>
      <c r="Z124" s="154">
        <f>Z91*Input!W$30/1000*$E124</f>
        <v>0</v>
      </c>
      <c r="AA124" s="1"/>
      <c r="AB124" s="3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  <c r="AU124" s="158"/>
      <c r="AV124" s="158"/>
      <c r="AW124" s="158"/>
      <c r="AX124" s="158"/>
      <c r="AY124" s="158"/>
      <c r="AZ124" s="158"/>
      <c r="BA124" s="159"/>
      <c r="BB124" s="159"/>
      <c r="BC124" s="159"/>
      <c r="BD124" s="159"/>
      <c r="BE124" s="159"/>
      <c r="BF124" s="158"/>
      <c r="BG124" s="158"/>
      <c r="BH124" s="158"/>
      <c r="BI124" s="158"/>
      <c r="BJ124" s="158"/>
      <c r="BK124" s="158"/>
      <c r="BL124" s="158"/>
      <c r="BM124" s="158"/>
      <c r="BN124" s="158"/>
      <c r="BO124" s="158"/>
      <c r="BP124" s="158"/>
      <c r="BQ124" s="158"/>
      <c r="BR124" s="158"/>
      <c r="BS124" s="158"/>
      <c r="BT124" s="158"/>
      <c r="BU124" s="158"/>
    </row>
    <row r="125" spans="1:73" x14ac:dyDescent="0.15">
      <c r="A125" s="1"/>
      <c r="B125" s="20"/>
      <c r="C125" s="156">
        <f>Eksist!C125+Input!$D$48</f>
        <v>11</v>
      </c>
      <c r="D125" s="2" t="s">
        <v>99</v>
      </c>
      <c r="E125" s="188">
        <f>VLOOKUP(C125,Eksist!$C$114:$E$144,3)</f>
        <v>1.0550000000000002</v>
      </c>
      <c r="F125" s="156">
        <f t="shared" si="103"/>
        <v>1.9464750000000004</v>
      </c>
      <c r="G125" s="154">
        <f>G92*Input!D$30/1000*$E125</f>
        <v>0</v>
      </c>
      <c r="H125" s="154">
        <f>H92*Input!E$30/1000*$E125</f>
        <v>0.84347250000000007</v>
      </c>
      <c r="I125" s="154">
        <f>I92*Input!F$30/1000*$E125</f>
        <v>1.1030025000000003</v>
      </c>
      <c r="J125" s="154">
        <f>J92*Input!G$30/1000*$E125</f>
        <v>0</v>
      </c>
      <c r="K125" s="154">
        <f>K92*Input!H$30/1000*$E125</f>
        <v>0</v>
      </c>
      <c r="L125" s="154">
        <f>L92*Input!I$30/1000*$E125</f>
        <v>0</v>
      </c>
      <c r="M125" s="154">
        <f>M92*Input!J$30/1000*$E125</f>
        <v>0</v>
      </c>
      <c r="N125" s="154">
        <f>N92*Input!K$30/1000*$E125</f>
        <v>0</v>
      </c>
      <c r="O125" s="154">
        <f>O92*Input!L$30/1000*$E125</f>
        <v>0</v>
      </c>
      <c r="P125" s="154">
        <f>P92*Input!M$30/1000*$E125</f>
        <v>0</v>
      </c>
      <c r="Q125" s="154">
        <f>Q92*Input!N$30/1000*$E125</f>
        <v>0</v>
      </c>
      <c r="R125" s="154">
        <f>R92*Input!O$30/1000*$E125</f>
        <v>0</v>
      </c>
      <c r="S125" s="154">
        <f>S92*Input!P$30/1000*$E125</f>
        <v>0</v>
      </c>
      <c r="T125" s="154">
        <f>T92*Input!Q$30/1000*$E125</f>
        <v>0</v>
      </c>
      <c r="U125" s="154">
        <f>U92*Input!R$30/1000*$E125</f>
        <v>0</v>
      </c>
      <c r="V125" s="154">
        <f>V92*Input!S$30/1000*$E125</f>
        <v>0</v>
      </c>
      <c r="W125" s="154">
        <f>W92*Input!T$30/1000*$E125</f>
        <v>0</v>
      </c>
      <c r="X125" s="154">
        <f>X92*Input!U$30/1000*$E125</f>
        <v>0</v>
      </c>
      <c r="Y125" s="154">
        <f>Y92*Input!V$30/1000*$E125</f>
        <v>0</v>
      </c>
      <c r="Z125" s="154">
        <f>Z92*Input!W$30/1000*$E125</f>
        <v>0</v>
      </c>
      <c r="AA125" s="1"/>
      <c r="AB125" s="3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  <c r="AU125" s="158"/>
      <c r="AV125" s="158"/>
      <c r="AW125" s="158"/>
      <c r="AX125" s="158"/>
      <c r="AY125" s="158"/>
      <c r="AZ125" s="158"/>
      <c r="BA125" s="159"/>
      <c r="BB125" s="159"/>
      <c r="BC125" s="159"/>
      <c r="BD125" s="159"/>
      <c r="BE125" s="159"/>
      <c r="BF125" s="158"/>
      <c r="BG125" s="158"/>
      <c r="BH125" s="158"/>
      <c r="BI125" s="158"/>
      <c r="BJ125" s="158"/>
      <c r="BK125" s="158"/>
      <c r="BL125" s="158"/>
      <c r="BM125" s="158"/>
      <c r="BN125" s="158"/>
      <c r="BO125" s="158"/>
      <c r="BP125" s="158"/>
      <c r="BQ125" s="158"/>
      <c r="BR125" s="158"/>
      <c r="BS125" s="158"/>
      <c r="BT125" s="158"/>
      <c r="BU125" s="158"/>
    </row>
    <row r="126" spans="1:73" x14ac:dyDescent="0.15">
      <c r="A126" s="1"/>
      <c r="B126" s="20"/>
      <c r="C126" s="156">
        <f>Eksist!C126+Input!$D$48</f>
        <v>12</v>
      </c>
      <c r="D126" s="2" t="s">
        <v>99</v>
      </c>
      <c r="E126" s="188">
        <f>VLOOKUP(C126,Eksist!$C$114:$E$144,3)</f>
        <v>1.06</v>
      </c>
      <c r="F126" s="156">
        <f t="shared" si="103"/>
        <v>2.0034000000000001</v>
      </c>
      <c r="G126" s="154">
        <f>G93*Input!D$30/1000*$E126</f>
        <v>0</v>
      </c>
      <c r="H126" s="154">
        <f>H93*Input!E$30/1000*$E126</f>
        <v>0.86814000000000002</v>
      </c>
      <c r="I126" s="154">
        <f>I93*Input!F$30/1000*$E126</f>
        <v>1.1352599999999999</v>
      </c>
      <c r="J126" s="154">
        <f>J93*Input!G$30/1000*$E126</f>
        <v>0</v>
      </c>
      <c r="K126" s="154">
        <f>K93*Input!H$30/1000*$E126</f>
        <v>0</v>
      </c>
      <c r="L126" s="154">
        <f>L93*Input!I$30/1000*$E126</f>
        <v>0</v>
      </c>
      <c r="M126" s="154">
        <f>M93*Input!J$30/1000*$E126</f>
        <v>0</v>
      </c>
      <c r="N126" s="154">
        <f>N93*Input!K$30/1000*$E126</f>
        <v>0</v>
      </c>
      <c r="O126" s="154">
        <f>O93*Input!L$30/1000*$E126</f>
        <v>0</v>
      </c>
      <c r="P126" s="154">
        <f>P93*Input!M$30/1000*$E126</f>
        <v>0</v>
      </c>
      <c r="Q126" s="154">
        <f>Q93*Input!N$30/1000*$E126</f>
        <v>0</v>
      </c>
      <c r="R126" s="154">
        <f>R93*Input!O$30/1000*$E126</f>
        <v>0</v>
      </c>
      <c r="S126" s="154">
        <f>S93*Input!P$30/1000*$E126</f>
        <v>0</v>
      </c>
      <c r="T126" s="154">
        <f>T93*Input!Q$30/1000*$E126</f>
        <v>0</v>
      </c>
      <c r="U126" s="154">
        <f>U93*Input!R$30/1000*$E126</f>
        <v>0</v>
      </c>
      <c r="V126" s="154">
        <f>V93*Input!S$30/1000*$E126</f>
        <v>0</v>
      </c>
      <c r="W126" s="154">
        <f>W93*Input!T$30/1000*$E126</f>
        <v>0</v>
      </c>
      <c r="X126" s="154">
        <f>X93*Input!U$30/1000*$E126</f>
        <v>0</v>
      </c>
      <c r="Y126" s="154">
        <f>Y93*Input!V$30/1000*$E126</f>
        <v>0</v>
      </c>
      <c r="Z126" s="154">
        <f>Z93*Input!W$30/1000*$E126</f>
        <v>0</v>
      </c>
      <c r="AA126" s="1"/>
      <c r="AB126" s="3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  <c r="AU126" s="158"/>
      <c r="AV126" s="158"/>
      <c r="AW126" s="158"/>
      <c r="AX126" s="158"/>
      <c r="AY126" s="158"/>
      <c r="AZ126" s="158"/>
      <c r="BA126" s="159"/>
      <c r="BB126" s="159"/>
      <c r="BC126" s="159"/>
      <c r="BD126" s="159"/>
      <c r="BE126" s="159"/>
      <c r="BF126" s="158"/>
      <c r="BG126" s="158"/>
      <c r="BH126" s="158"/>
      <c r="BI126" s="158"/>
      <c r="BJ126" s="158"/>
      <c r="BK126" s="158"/>
      <c r="BL126" s="158"/>
      <c r="BM126" s="158"/>
      <c r="BN126" s="158"/>
      <c r="BO126" s="158"/>
      <c r="BP126" s="158"/>
      <c r="BQ126" s="158"/>
      <c r="BR126" s="158"/>
      <c r="BS126" s="158"/>
      <c r="BT126" s="158"/>
      <c r="BU126" s="158"/>
    </row>
    <row r="127" spans="1:73" x14ac:dyDescent="0.15">
      <c r="A127" s="1"/>
      <c r="B127" s="20"/>
      <c r="C127" s="156">
        <f>Eksist!C127+Input!$D$48</f>
        <v>13</v>
      </c>
      <c r="D127" s="2" t="s">
        <v>99</v>
      </c>
      <c r="E127" s="188">
        <f>VLOOKUP(C127,Eksist!$C$114:$E$144,3)</f>
        <v>1.0649999999999999</v>
      </c>
      <c r="F127" s="156">
        <f t="shared" si="103"/>
        <v>2.060775</v>
      </c>
      <c r="G127" s="154">
        <f>G94*Input!D$30/1000*$E127</f>
        <v>0</v>
      </c>
      <c r="H127" s="154">
        <f>H94*Input!E$30/1000*$E127</f>
        <v>0.89300250000000003</v>
      </c>
      <c r="I127" s="154">
        <f>I94*Input!F$30/1000*$E127</f>
        <v>1.1677724999999999</v>
      </c>
      <c r="J127" s="154">
        <f>J94*Input!G$30/1000*$E127</f>
        <v>0</v>
      </c>
      <c r="K127" s="154">
        <f>K94*Input!H$30/1000*$E127</f>
        <v>0</v>
      </c>
      <c r="L127" s="154">
        <f>L94*Input!I$30/1000*$E127</f>
        <v>0</v>
      </c>
      <c r="M127" s="154">
        <f>M94*Input!J$30/1000*$E127</f>
        <v>0</v>
      </c>
      <c r="N127" s="154">
        <f>N94*Input!K$30/1000*$E127</f>
        <v>0</v>
      </c>
      <c r="O127" s="154">
        <f>O94*Input!L$30/1000*$E127</f>
        <v>0</v>
      </c>
      <c r="P127" s="154">
        <f>P94*Input!M$30/1000*$E127</f>
        <v>0</v>
      </c>
      <c r="Q127" s="154">
        <f>Q94*Input!N$30/1000*$E127</f>
        <v>0</v>
      </c>
      <c r="R127" s="154">
        <f>R94*Input!O$30/1000*$E127</f>
        <v>0</v>
      </c>
      <c r="S127" s="154">
        <f>S94*Input!P$30/1000*$E127</f>
        <v>0</v>
      </c>
      <c r="T127" s="154">
        <f>T94*Input!Q$30/1000*$E127</f>
        <v>0</v>
      </c>
      <c r="U127" s="154">
        <f>U94*Input!R$30/1000*$E127</f>
        <v>0</v>
      </c>
      <c r="V127" s="154">
        <f>V94*Input!S$30/1000*$E127</f>
        <v>0</v>
      </c>
      <c r="W127" s="154">
        <f>W94*Input!T$30/1000*$E127</f>
        <v>0</v>
      </c>
      <c r="X127" s="154">
        <f>X94*Input!U$30/1000*$E127</f>
        <v>0</v>
      </c>
      <c r="Y127" s="154">
        <f>Y94*Input!V$30/1000*$E127</f>
        <v>0</v>
      </c>
      <c r="Z127" s="154">
        <f>Z94*Input!W$30/1000*$E127</f>
        <v>0</v>
      </c>
      <c r="AA127" s="1"/>
      <c r="AB127" s="3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  <c r="AU127" s="158"/>
      <c r="AV127" s="158"/>
      <c r="AW127" s="158"/>
      <c r="AX127" s="158"/>
      <c r="AY127" s="158"/>
      <c r="AZ127" s="158"/>
      <c r="BA127" s="159"/>
      <c r="BB127" s="159"/>
      <c r="BC127" s="159"/>
      <c r="BD127" s="159"/>
      <c r="BE127" s="159"/>
      <c r="BF127" s="158"/>
      <c r="BG127" s="158"/>
      <c r="BH127" s="158"/>
      <c r="BI127" s="158"/>
      <c r="BJ127" s="158"/>
      <c r="BK127" s="158"/>
      <c r="BL127" s="158"/>
      <c r="BM127" s="158"/>
      <c r="BN127" s="158"/>
      <c r="BO127" s="158"/>
      <c r="BP127" s="158"/>
      <c r="BQ127" s="158"/>
      <c r="BR127" s="158"/>
      <c r="BS127" s="158"/>
      <c r="BT127" s="158"/>
      <c r="BU127" s="158"/>
    </row>
    <row r="128" spans="1:73" x14ac:dyDescent="0.15">
      <c r="A128" s="1"/>
      <c r="B128" s="20"/>
      <c r="C128" s="156">
        <f>Eksist!C128+Input!$D$48</f>
        <v>14</v>
      </c>
      <c r="D128" s="2" t="s">
        <v>99</v>
      </c>
      <c r="E128" s="188">
        <f>VLOOKUP(C128,Eksist!$C$114:$E$144,3)</f>
        <v>1.0699999999999998</v>
      </c>
      <c r="F128" s="156">
        <f t="shared" si="103"/>
        <v>2.1185999999999998</v>
      </c>
      <c r="G128" s="154">
        <f>G95*Input!D$30/1000*$E128</f>
        <v>0</v>
      </c>
      <c r="H128" s="154">
        <f>H95*Input!E$30/1000*$E128</f>
        <v>0.91805999999999988</v>
      </c>
      <c r="I128" s="154">
        <f>I95*Input!F$30/1000*$E128</f>
        <v>1.2005399999999999</v>
      </c>
      <c r="J128" s="154">
        <f>J95*Input!G$30/1000*$E128</f>
        <v>0</v>
      </c>
      <c r="K128" s="154">
        <f>K95*Input!H$30/1000*$E128</f>
        <v>0</v>
      </c>
      <c r="L128" s="154">
        <f>L95*Input!I$30/1000*$E128</f>
        <v>0</v>
      </c>
      <c r="M128" s="154">
        <f>M95*Input!J$30/1000*$E128</f>
        <v>0</v>
      </c>
      <c r="N128" s="154">
        <f>N95*Input!K$30/1000*$E128</f>
        <v>0</v>
      </c>
      <c r="O128" s="154">
        <f>O95*Input!L$30/1000*$E128</f>
        <v>0</v>
      </c>
      <c r="P128" s="154">
        <f>P95*Input!M$30/1000*$E128</f>
        <v>0</v>
      </c>
      <c r="Q128" s="154">
        <f>Q95*Input!N$30/1000*$E128</f>
        <v>0</v>
      </c>
      <c r="R128" s="154">
        <f>R95*Input!O$30/1000*$E128</f>
        <v>0</v>
      </c>
      <c r="S128" s="154">
        <f>S95*Input!P$30/1000*$E128</f>
        <v>0</v>
      </c>
      <c r="T128" s="154">
        <f>T95*Input!Q$30/1000*$E128</f>
        <v>0</v>
      </c>
      <c r="U128" s="154">
        <f>U95*Input!R$30/1000*$E128</f>
        <v>0</v>
      </c>
      <c r="V128" s="154">
        <f>V95*Input!S$30/1000*$E128</f>
        <v>0</v>
      </c>
      <c r="W128" s="154">
        <f>W95*Input!T$30/1000*$E128</f>
        <v>0</v>
      </c>
      <c r="X128" s="154">
        <f>X95*Input!U$30/1000*$E128</f>
        <v>0</v>
      </c>
      <c r="Y128" s="154">
        <f>Y95*Input!V$30/1000*$E128</f>
        <v>0</v>
      </c>
      <c r="Z128" s="154">
        <f>Z95*Input!W$30/1000*$E128</f>
        <v>0</v>
      </c>
      <c r="AA128" s="1"/>
      <c r="AB128" s="3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  <c r="AU128" s="158"/>
      <c r="AV128" s="158"/>
      <c r="AW128" s="158"/>
      <c r="AX128" s="158"/>
      <c r="AY128" s="158"/>
      <c r="AZ128" s="158"/>
      <c r="BA128" s="159"/>
      <c r="BB128" s="159"/>
      <c r="BC128" s="159"/>
      <c r="BD128" s="159"/>
      <c r="BE128" s="159"/>
      <c r="BF128" s="158"/>
      <c r="BG128" s="158"/>
      <c r="BH128" s="158"/>
      <c r="BI128" s="158"/>
      <c r="BJ128" s="158"/>
      <c r="BK128" s="158"/>
      <c r="BL128" s="158"/>
      <c r="BM128" s="158"/>
      <c r="BN128" s="158"/>
      <c r="BO128" s="158"/>
      <c r="BP128" s="158"/>
      <c r="BQ128" s="158"/>
      <c r="BR128" s="158"/>
      <c r="BS128" s="158"/>
      <c r="BT128" s="158"/>
      <c r="BU128" s="158"/>
    </row>
    <row r="129" spans="1:73" x14ac:dyDescent="0.15">
      <c r="A129" s="1"/>
      <c r="B129" s="20"/>
      <c r="C129" s="156">
        <f>Eksist!C129+Input!$D$48</f>
        <v>15</v>
      </c>
      <c r="D129" s="2" t="s">
        <v>99</v>
      </c>
      <c r="E129" s="188">
        <f>VLOOKUP(C129,Eksist!$C$114:$E$144,3)</f>
        <v>1.0749999999999997</v>
      </c>
      <c r="F129" s="156">
        <f t="shared" si="103"/>
        <v>2.1768749999999999</v>
      </c>
      <c r="G129" s="154">
        <f>G96*Input!D$30/1000*$E129</f>
        <v>0</v>
      </c>
      <c r="H129" s="154">
        <f>H96*Input!E$30/1000*$E129</f>
        <v>0.9433125</v>
      </c>
      <c r="I129" s="154">
        <f>I96*Input!F$30/1000*$E129</f>
        <v>1.2335624999999997</v>
      </c>
      <c r="J129" s="154">
        <f>J96*Input!G$30/1000*$E129</f>
        <v>0</v>
      </c>
      <c r="K129" s="154">
        <f>K96*Input!H$30/1000*$E129</f>
        <v>0</v>
      </c>
      <c r="L129" s="154">
        <f>L96*Input!I$30/1000*$E129</f>
        <v>0</v>
      </c>
      <c r="M129" s="154">
        <f>M96*Input!J$30/1000*$E129</f>
        <v>0</v>
      </c>
      <c r="N129" s="154">
        <f>N96*Input!K$30/1000*$E129</f>
        <v>0</v>
      </c>
      <c r="O129" s="154">
        <f>O96*Input!L$30/1000*$E129</f>
        <v>0</v>
      </c>
      <c r="P129" s="154">
        <f>P96*Input!M$30/1000*$E129</f>
        <v>0</v>
      </c>
      <c r="Q129" s="154">
        <f>Q96*Input!N$30/1000*$E129</f>
        <v>0</v>
      </c>
      <c r="R129" s="154">
        <f>R96*Input!O$30/1000*$E129</f>
        <v>0</v>
      </c>
      <c r="S129" s="154">
        <f>S96*Input!P$30/1000*$E129</f>
        <v>0</v>
      </c>
      <c r="T129" s="154">
        <f>T96*Input!Q$30/1000*$E129</f>
        <v>0</v>
      </c>
      <c r="U129" s="154">
        <f>U96*Input!R$30/1000*$E129</f>
        <v>0</v>
      </c>
      <c r="V129" s="154">
        <f>V96*Input!S$30/1000*$E129</f>
        <v>0</v>
      </c>
      <c r="W129" s="154">
        <f>W96*Input!T$30/1000*$E129</f>
        <v>0</v>
      </c>
      <c r="X129" s="154">
        <f>X96*Input!U$30/1000*$E129</f>
        <v>0</v>
      </c>
      <c r="Y129" s="154">
        <f>Y96*Input!V$30/1000*$E129</f>
        <v>0</v>
      </c>
      <c r="Z129" s="154">
        <f>Z96*Input!W$30/1000*$E129</f>
        <v>0</v>
      </c>
      <c r="AA129" s="1"/>
      <c r="AB129" s="3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  <c r="AU129" s="158"/>
      <c r="AV129" s="158"/>
      <c r="AW129" s="158"/>
      <c r="AX129" s="158"/>
      <c r="AY129" s="158"/>
      <c r="AZ129" s="158"/>
      <c r="BA129" s="159"/>
      <c r="BB129" s="159"/>
      <c r="BC129" s="159"/>
      <c r="BD129" s="159"/>
      <c r="BE129" s="159"/>
      <c r="BF129" s="158"/>
      <c r="BG129" s="158"/>
      <c r="BH129" s="158"/>
      <c r="BI129" s="158"/>
      <c r="BJ129" s="158"/>
      <c r="BK129" s="158"/>
      <c r="BL129" s="158"/>
      <c r="BM129" s="158"/>
      <c r="BN129" s="158"/>
      <c r="BO129" s="158"/>
      <c r="BP129" s="158"/>
      <c r="BQ129" s="158"/>
      <c r="BR129" s="158"/>
      <c r="BS129" s="158"/>
      <c r="BT129" s="158"/>
      <c r="BU129" s="158"/>
    </row>
    <row r="130" spans="1:73" x14ac:dyDescent="0.15">
      <c r="A130" s="1"/>
      <c r="B130" s="20"/>
      <c r="C130" s="156">
        <f>Eksist!C130+Input!$D$48</f>
        <v>16</v>
      </c>
      <c r="D130" s="2" t="s">
        <v>99</v>
      </c>
      <c r="E130" s="188">
        <f>VLOOKUP(C130,Eksist!$C$114:$E$144,3)</f>
        <v>1.0799999999999996</v>
      </c>
      <c r="F130" s="156">
        <f t="shared" si="103"/>
        <v>2.2355999999999994</v>
      </c>
      <c r="G130" s="154">
        <f>G97*Input!D$30/1000*$E130</f>
        <v>0</v>
      </c>
      <c r="H130" s="154">
        <f>H97*Input!E$30/1000*$E130</f>
        <v>0.96875999999999984</v>
      </c>
      <c r="I130" s="154">
        <f>I97*Input!F$30/1000*$E130</f>
        <v>1.2668399999999995</v>
      </c>
      <c r="J130" s="154">
        <f>J97*Input!G$30/1000*$E130</f>
        <v>0</v>
      </c>
      <c r="K130" s="154">
        <f>K97*Input!H$30/1000*$E130</f>
        <v>0</v>
      </c>
      <c r="L130" s="154">
        <f>L97*Input!I$30/1000*$E130</f>
        <v>0</v>
      </c>
      <c r="M130" s="154">
        <f>M97*Input!J$30/1000*$E130</f>
        <v>0</v>
      </c>
      <c r="N130" s="154">
        <f>N97*Input!K$30/1000*$E130</f>
        <v>0</v>
      </c>
      <c r="O130" s="154">
        <f>O97*Input!L$30/1000*$E130</f>
        <v>0</v>
      </c>
      <c r="P130" s="154">
        <f>P97*Input!M$30/1000*$E130</f>
        <v>0</v>
      </c>
      <c r="Q130" s="154">
        <f>Q97*Input!N$30/1000*$E130</f>
        <v>0</v>
      </c>
      <c r="R130" s="154">
        <f>R97*Input!O$30/1000*$E130</f>
        <v>0</v>
      </c>
      <c r="S130" s="154">
        <f>S97*Input!P$30/1000*$E130</f>
        <v>0</v>
      </c>
      <c r="T130" s="154">
        <f>T97*Input!Q$30/1000*$E130</f>
        <v>0</v>
      </c>
      <c r="U130" s="154">
        <f>U97*Input!R$30/1000*$E130</f>
        <v>0</v>
      </c>
      <c r="V130" s="154">
        <f>V97*Input!S$30/1000*$E130</f>
        <v>0</v>
      </c>
      <c r="W130" s="154">
        <f>W97*Input!T$30/1000*$E130</f>
        <v>0</v>
      </c>
      <c r="X130" s="154">
        <f>X97*Input!U$30/1000*$E130</f>
        <v>0</v>
      </c>
      <c r="Y130" s="154">
        <f>Y97*Input!V$30/1000*$E130</f>
        <v>0</v>
      </c>
      <c r="Z130" s="154">
        <f>Z97*Input!W$30/1000*$E130</f>
        <v>0</v>
      </c>
      <c r="AA130" s="1"/>
      <c r="AB130" s="3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  <c r="AU130" s="158"/>
      <c r="AV130" s="158"/>
      <c r="AW130" s="158"/>
      <c r="AX130" s="158"/>
      <c r="AY130" s="158"/>
      <c r="AZ130" s="158"/>
      <c r="BA130" s="159"/>
      <c r="BB130" s="159"/>
      <c r="BC130" s="159"/>
      <c r="BD130" s="159"/>
      <c r="BE130" s="159"/>
      <c r="BF130" s="158"/>
      <c r="BG130" s="158"/>
      <c r="BH130" s="158"/>
      <c r="BI130" s="158"/>
      <c r="BJ130" s="158"/>
      <c r="BK130" s="158"/>
      <c r="BL130" s="158"/>
      <c r="BM130" s="158"/>
      <c r="BN130" s="158"/>
      <c r="BO130" s="158"/>
      <c r="BP130" s="158"/>
      <c r="BQ130" s="158"/>
      <c r="BR130" s="158"/>
      <c r="BS130" s="158"/>
      <c r="BT130" s="158"/>
      <c r="BU130" s="158"/>
    </row>
    <row r="131" spans="1:73" x14ac:dyDescent="0.15">
      <c r="A131" s="1"/>
      <c r="B131" s="20"/>
      <c r="C131" s="156">
        <f>Eksist!C131+Input!$D$48</f>
        <v>17</v>
      </c>
      <c r="D131" s="2" t="s">
        <v>99</v>
      </c>
      <c r="E131" s="188">
        <f>VLOOKUP(C131,Eksist!$C$114:$E$144,3)</f>
        <v>1.0849999999999995</v>
      </c>
      <c r="F131" s="156">
        <f t="shared" si="103"/>
        <v>2.2947749999999991</v>
      </c>
      <c r="G131" s="154">
        <f>G98*Input!D$30/1000*$E131</f>
        <v>0</v>
      </c>
      <c r="H131" s="154">
        <f>H98*Input!E$30/1000*$E131</f>
        <v>0.99440249999999963</v>
      </c>
      <c r="I131" s="154">
        <f>I98*Input!F$30/1000*$E131</f>
        <v>1.3003724999999995</v>
      </c>
      <c r="J131" s="154">
        <f>J98*Input!G$30/1000*$E131</f>
        <v>0</v>
      </c>
      <c r="K131" s="154">
        <f>K98*Input!H$30/1000*$E131</f>
        <v>0</v>
      </c>
      <c r="L131" s="154">
        <f>L98*Input!I$30/1000*$E131</f>
        <v>0</v>
      </c>
      <c r="M131" s="154">
        <f>M98*Input!J$30/1000*$E131</f>
        <v>0</v>
      </c>
      <c r="N131" s="154">
        <f>N98*Input!K$30/1000*$E131</f>
        <v>0</v>
      </c>
      <c r="O131" s="154">
        <f>O98*Input!L$30/1000*$E131</f>
        <v>0</v>
      </c>
      <c r="P131" s="154">
        <f>P98*Input!M$30/1000*$E131</f>
        <v>0</v>
      </c>
      <c r="Q131" s="154">
        <f>Q98*Input!N$30/1000*$E131</f>
        <v>0</v>
      </c>
      <c r="R131" s="154">
        <f>R98*Input!O$30/1000*$E131</f>
        <v>0</v>
      </c>
      <c r="S131" s="154">
        <f>S98*Input!P$30/1000*$E131</f>
        <v>0</v>
      </c>
      <c r="T131" s="154">
        <f>T98*Input!Q$30/1000*$E131</f>
        <v>0</v>
      </c>
      <c r="U131" s="154">
        <f>U98*Input!R$30/1000*$E131</f>
        <v>0</v>
      </c>
      <c r="V131" s="154">
        <f>V98*Input!S$30/1000*$E131</f>
        <v>0</v>
      </c>
      <c r="W131" s="154">
        <f>W98*Input!T$30/1000*$E131</f>
        <v>0</v>
      </c>
      <c r="X131" s="154">
        <f>X98*Input!U$30/1000*$E131</f>
        <v>0</v>
      </c>
      <c r="Y131" s="154">
        <f>Y98*Input!V$30/1000*$E131</f>
        <v>0</v>
      </c>
      <c r="Z131" s="154">
        <f>Z98*Input!W$30/1000*$E131</f>
        <v>0</v>
      </c>
      <c r="AA131" s="1"/>
      <c r="AB131" s="3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  <c r="AU131" s="158"/>
      <c r="AV131" s="158"/>
      <c r="AW131" s="158"/>
      <c r="AX131" s="158"/>
      <c r="AY131" s="158"/>
      <c r="AZ131" s="158"/>
      <c r="BA131" s="159"/>
      <c r="BB131" s="159"/>
      <c r="BC131" s="159"/>
      <c r="BD131" s="159"/>
      <c r="BE131" s="159"/>
      <c r="BF131" s="158"/>
      <c r="BG131" s="158"/>
      <c r="BH131" s="158"/>
      <c r="BI131" s="158"/>
      <c r="BJ131" s="158"/>
      <c r="BK131" s="158"/>
      <c r="BL131" s="158"/>
      <c r="BM131" s="158"/>
      <c r="BN131" s="158"/>
      <c r="BO131" s="158"/>
      <c r="BP131" s="158"/>
      <c r="BQ131" s="158"/>
      <c r="BR131" s="158"/>
      <c r="BS131" s="158"/>
      <c r="BT131" s="158"/>
      <c r="BU131" s="158"/>
    </row>
    <row r="132" spans="1:73" x14ac:dyDescent="0.15">
      <c r="A132" s="1"/>
      <c r="B132" s="20"/>
      <c r="C132" s="156">
        <f>Eksist!C132+Input!$D$48</f>
        <v>18</v>
      </c>
      <c r="D132" s="2" t="s">
        <v>99</v>
      </c>
      <c r="E132" s="188">
        <f>VLOOKUP(C132,Eksist!$C$114:$E$144,3)</f>
        <v>1.0899999999999994</v>
      </c>
      <c r="F132" s="156">
        <f t="shared" si="103"/>
        <v>2.3543999999999992</v>
      </c>
      <c r="G132" s="154">
        <f>G99*Input!D$30/1000*$E132</f>
        <v>0</v>
      </c>
      <c r="H132" s="154">
        <f>H99*Input!E$30/1000*$E132</f>
        <v>1.0202399999999996</v>
      </c>
      <c r="I132" s="154">
        <f>I99*Input!F$30/1000*$E132</f>
        <v>1.3341599999999996</v>
      </c>
      <c r="J132" s="154">
        <f>J99*Input!G$30/1000*$E132</f>
        <v>0</v>
      </c>
      <c r="K132" s="154">
        <f>K99*Input!H$30/1000*$E132</f>
        <v>0</v>
      </c>
      <c r="L132" s="154">
        <f>L99*Input!I$30/1000*$E132</f>
        <v>0</v>
      </c>
      <c r="M132" s="154">
        <f>M99*Input!J$30/1000*$E132</f>
        <v>0</v>
      </c>
      <c r="N132" s="154">
        <f>N99*Input!K$30/1000*$E132</f>
        <v>0</v>
      </c>
      <c r="O132" s="154">
        <f>O99*Input!L$30/1000*$E132</f>
        <v>0</v>
      </c>
      <c r="P132" s="154">
        <f>P99*Input!M$30/1000*$E132</f>
        <v>0</v>
      </c>
      <c r="Q132" s="154">
        <f>Q99*Input!N$30/1000*$E132</f>
        <v>0</v>
      </c>
      <c r="R132" s="154">
        <f>R99*Input!O$30/1000*$E132</f>
        <v>0</v>
      </c>
      <c r="S132" s="154">
        <f>S99*Input!P$30/1000*$E132</f>
        <v>0</v>
      </c>
      <c r="T132" s="154">
        <f>T99*Input!Q$30/1000*$E132</f>
        <v>0</v>
      </c>
      <c r="U132" s="154">
        <f>U99*Input!R$30/1000*$E132</f>
        <v>0</v>
      </c>
      <c r="V132" s="154">
        <f>V99*Input!S$30/1000*$E132</f>
        <v>0</v>
      </c>
      <c r="W132" s="154">
        <f>W99*Input!T$30/1000*$E132</f>
        <v>0</v>
      </c>
      <c r="X132" s="154">
        <f>X99*Input!U$30/1000*$E132</f>
        <v>0</v>
      </c>
      <c r="Y132" s="154">
        <f>Y99*Input!V$30/1000*$E132</f>
        <v>0</v>
      </c>
      <c r="Z132" s="154">
        <f>Z99*Input!W$30/1000*$E132</f>
        <v>0</v>
      </c>
      <c r="AA132" s="1"/>
      <c r="AB132" s="3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9"/>
      <c r="BB132" s="159"/>
      <c r="BC132" s="159"/>
      <c r="BD132" s="159"/>
      <c r="BE132" s="159"/>
      <c r="BF132" s="158"/>
      <c r="BG132" s="158"/>
      <c r="BH132" s="158"/>
      <c r="BI132" s="158"/>
      <c r="BJ132" s="158"/>
      <c r="BK132" s="158"/>
      <c r="BL132" s="158"/>
      <c r="BM132" s="158"/>
      <c r="BN132" s="158"/>
      <c r="BO132" s="158"/>
      <c r="BP132" s="158"/>
      <c r="BQ132" s="158"/>
      <c r="BR132" s="158"/>
      <c r="BS132" s="158"/>
      <c r="BT132" s="158"/>
      <c r="BU132" s="158"/>
    </row>
    <row r="133" spans="1:73" x14ac:dyDescent="0.15">
      <c r="A133" s="1"/>
      <c r="B133" s="20"/>
      <c r="C133" s="156">
        <f>Eksist!C133+Input!$D$48</f>
        <v>19</v>
      </c>
      <c r="D133" s="2" t="s">
        <v>99</v>
      </c>
      <c r="E133" s="188">
        <f>VLOOKUP(C133,Eksist!$C$114:$E$144,3)</f>
        <v>1.0949999999999993</v>
      </c>
      <c r="F133" s="156">
        <f t="shared" si="103"/>
        <v>2.414474999999999</v>
      </c>
      <c r="G133" s="154">
        <f>G100*Input!D$30/1000*$E133</f>
        <v>0</v>
      </c>
      <c r="H133" s="154">
        <f>H100*Input!E$30/1000*$E133</f>
        <v>1.0462724999999995</v>
      </c>
      <c r="I133" s="154">
        <f>I100*Input!F$30/1000*$E133</f>
        <v>1.3682024999999995</v>
      </c>
      <c r="J133" s="154">
        <f>J100*Input!G$30/1000*$E133</f>
        <v>0</v>
      </c>
      <c r="K133" s="154">
        <f>K100*Input!H$30/1000*$E133</f>
        <v>0</v>
      </c>
      <c r="L133" s="154">
        <f>L100*Input!I$30/1000*$E133</f>
        <v>0</v>
      </c>
      <c r="M133" s="154">
        <f>M100*Input!J$30/1000*$E133</f>
        <v>0</v>
      </c>
      <c r="N133" s="154">
        <f>N100*Input!K$30/1000*$E133</f>
        <v>0</v>
      </c>
      <c r="O133" s="154">
        <f>O100*Input!L$30/1000*$E133</f>
        <v>0</v>
      </c>
      <c r="P133" s="154">
        <f>P100*Input!M$30/1000*$E133</f>
        <v>0</v>
      </c>
      <c r="Q133" s="154">
        <f>Q100*Input!N$30/1000*$E133</f>
        <v>0</v>
      </c>
      <c r="R133" s="154">
        <f>R100*Input!O$30/1000*$E133</f>
        <v>0</v>
      </c>
      <c r="S133" s="154">
        <f>S100*Input!P$30/1000*$E133</f>
        <v>0</v>
      </c>
      <c r="T133" s="154">
        <f>T100*Input!Q$30/1000*$E133</f>
        <v>0</v>
      </c>
      <c r="U133" s="154">
        <f>U100*Input!R$30/1000*$E133</f>
        <v>0</v>
      </c>
      <c r="V133" s="154">
        <f>V100*Input!S$30/1000*$E133</f>
        <v>0</v>
      </c>
      <c r="W133" s="154">
        <f>W100*Input!T$30/1000*$E133</f>
        <v>0</v>
      </c>
      <c r="X133" s="154">
        <f>X100*Input!U$30/1000*$E133</f>
        <v>0</v>
      </c>
      <c r="Y133" s="154">
        <f>Y100*Input!V$30/1000*$E133</f>
        <v>0</v>
      </c>
      <c r="Z133" s="154">
        <f>Z100*Input!W$30/1000*$E133</f>
        <v>0</v>
      </c>
      <c r="AA133" s="1"/>
      <c r="AB133" s="3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  <c r="AU133" s="158"/>
      <c r="AV133" s="158"/>
      <c r="AW133" s="158"/>
      <c r="AX133" s="158"/>
      <c r="AY133" s="158"/>
      <c r="AZ133" s="158"/>
      <c r="BA133" s="159"/>
      <c r="BB133" s="159"/>
      <c r="BC133" s="159"/>
      <c r="BD133" s="159"/>
      <c r="BE133" s="159"/>
      <c r="BF133" s="158"/>
      <c r="BG133" s="158"/>
      <c r="BH133" s="158"/>
      <c r="BI133" s="158"/>
      <c r="BJ133" s="158"/>
      <c r="BK133" s="158"/>
      <c r="BL133" s="158"/>
      <c r="BM133" s="158"/>
      <c r="BN133" s="158"/>
      <c r="BO133" s="158"/>
      <c r="BP133" s="158"/>
      <c r="BQ133" s="158"/>
      <c r="BR133" s="158"/>
      <c r="BS133" s="158"/>
      <c r="BT133" s="158"/>
      <c r="BU133" s="158"/>
    </row>
    <row r="134" spans="1:73" x14ac:dyDescent="0.15">
      <c r="A134" s="1"/>
      <c r="B134" s="20" t="s">
        <v>188</v>
      </c>
      <c r="C134" s="156">
        <f>Eksist!C134+Input!$D$48</f>
        <v>20</v>
      </c>
      <c r="D134" s="2" t="s">
        <v>99</v>
      </c>
      <c r="E134" s="188">
        <f>VLOOKUP(C134,Eksist!$C$114:$E$144,3)</f>
        <v>1.1000000000000001</v>
      </c>
      <c r="F134" s="156">
        <f t="shared" si="103"/>
        <v>2.4750000000000001</v>
      </c>
      <c r="G134" s="154">
        <f>G101*Input!D$30/1000*$E134</f>
        <v>0</v>
      </c>
      <c r="H134" s="154">
        <f>H101*Input!E$30/1000*$E134</f>
        <v>1.0725</v>
      </c>
      <c r="I134" s="154">
        <f>I101*Input!F$30/1000*$E134</f>
        <v>1.4025000000000001</v>
      </c>
      <c r="J134" s="154">
        <f>J101*Input!G$30/1000*$E134</f>
        <v>0</v>
      </c>
      <c r="K134" s="154">
        <f>K101*Input!H$30/1000*$E134</f>
        <v>0</v>
      </c>
      <c r="L134" s="154">
        <f>L101*Input!I$30/1000*$E134</f>
        <v>0</v>
      </c>
      <c r="M134" s="154">
        <f>M101*Input!J$30/1000*$E134</f>
        <v>0</v>
      </c>
      <c r="N134" s="154">
        <f>N101*Input!K$30/1000*$E134</f>
        <v>0</v>
      </c>
      <c r="O134" s="154">
        <f>O101*Input!L$30/1000*$E134</f>
        <v>0</v>
      </c>
      <c r="P134" s="154">
        <f>P101*Input!M$30/1000*$E134</f>
        <v>0</v>
      </c>
      <c r="Q134" s="154">
        <f>Q101*Input!N$30/1000*$E134</f>
        <v>0</v>
      </c>
      <c r="R134" s="154">
        <f>R101*Input!O$30/1000*$E134</f>
        <v>0</v>
      </c>
      <c r="S134" s="154">
        <f>S101*Input!P$30/1000*$E134</f>
        <v>0</v>
      </c>
      <c r="T134" s="154">
        <f>T101*Input!Q$30/1000*$E134</f>
        <v>0</v>
      </c>
      <c r="U134" s="154">
        <f>U101*Input!R$30/1000*$E134</f>
        <v>0</v>
      </c>
      <c r="V134" s="154">
        <f>V101*Input!S$30/1000*$E134</f>
        <v>0</v>
      </c>
      <c r="W134" s="154">
        <f>W101*Input!T$30/1000*$E134</f>
        <v>0</v>
      </c>
      <c r="X134" s="154">
        <f>X101*Input!U$30/1000*$E134</f>
        <v>0</v>
      </c>
      <c r="Y134" s="154">
        <f>Y101*Input!V$30/1000*$E134</f>
        <v>0</v>
      </c>
      <c r="Z134" s="154">
        <f>Z101*Input!W$30/1000*$E134</f>
        <v>0</v>
      </c>
      <c r="AA134" s="1"/>
      <c r="AB134" s="3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  <c r="AU134" s="158"/>
      <c r="AV134" s="158"/>
      <c r="AW134" s="158"/>
      <c r="AX134" s="158"/>
      <c r="AY134" s="158"/>
      <c r="AZ134" s="158"/>
      <c r="BA134" s="159"/>
      <c r="BB134" s="159"/>
      <c r="BC134" s="159"/>
      <c r="BD134" s="159"/>
      <c r="BE134" s="159"/>
      <c r="BF134" s="158"/>
      <c r="BG134" s="158"/>
      <c r="BH134" s="158"/>
      <c r="BI134" s="158"/>
      <c r="BJ134" s="158"/>
      <c r="BK134" s="158"/>
      <c r="BL134" s="158"/>
      <c r="BM134" s="158"/>
      <c r="BN134" s="158"/>
      <c r="BO134" s="158"/>
      <c r="BP134" s="158"/>
      <c r="BQ134" s="158"/>
      <c r="BR134" s="158"/>
      <c r="BS134" s="158"/>
      <c r="BT134" s="158"/>
      <c r="BU134" s="158"/>
    </row>
    <row r="135" spans="1:73" x14ac:dyDescent="0.15">
      <c r="A135" s="1"/>
      <c r="B135" s="20"/>
      <c r="C135" s="156">
        <f>Eksist!C135+Input!$D$48</f>
        <v>21</v>
      </c>
      <c r="D135" s="2" t="s">
        <v>99</v>
      </c>
      <c r="E135" s="188">
        <f>VLOOKUP(C135,Eksist!$C$114:$E$144,3)</f>
        <v>1.105</v>
      </c>
      <c r="F135" s="156">
        <f t="shared" si="103"/>
        <v>2.5691249999999997</v>
      </c>
      <c r="G135" s="154">
        <f>G102*Input!D$30/1000*$E135</f>
        <v>0</v>
      </c>
      <c r="H135" s="154">
        <f>H102*Input!E$30/1000*$E135</f>
        <v>1.1132875</v>
      </c>
      <c r="I135" s="154">
        <f>I102*Input!F$30/1000*$E135</f>
        <v>1.4558374999999999</v>
      </c>
      <c r="J135" s="154">
        <f>J102*Input!G$30/1000*$E135</f>
        <v>0</v>
      </c>
      <c r="K135" s="154">
        <f>K102*Input!H$30/1000*$E135</f>
        <v>0</v>
      </c>
      <c r="L135" s="154">
        <f>L102*Input!I$30/1000*$E135</f>
        <v>0</v>
      </c>
      <c r="M135" s="154">
        <f>M102*Input!J$30/1000*$E135</f>
        <v>0</v>
      </c>
      <c r="N135" s="154">
        <f>N102*Input!K$30/1000*$E135</f>
        <v>0</v>
      </c>
      <c r="O135" s="154">
        <f>O102*Input!L$30/1000*$E135</f>
        <v>0</v>
      </c>
      <c r="P135" s="154">
        <f>P102*Input!M$30/1000*$E135</f>
        <v>0</v>
      </c>
      <c r="Q135" s="154">
        <f>Q102*Input!N$30/1000*$E135</f>
        <v>0</v>
      </c>
      <c r="R135" s="154">
        <f>R102*Input!O$30/1000*$E135</f>
        <v>0</v>
      </c>
      <c r="S135" s="154">
        <f>S102*Input!P$30/1000*$E135</f>
        <v>0</v>
      </c>
      <c r="T135" s="154">
        <f>T102*Input!Q$30/1000*$E135</f>
        <v>0</v>
      </c>
      <c r="U135" s="154">
        <f>U102*Input!R$30/1000*$E135</f>
        <v>0</v>
      </c>
      <c r="V135" s="154">
        <f>V102*Input!S$30/1000*$E135</f>
        <v>0</v>
      </c>
      <c r="W135" s="154">
        <f>W102*Input!T$30/1000*$E135</f>
        <v>0</v>
      </c>
      <c r="X135" s="154">
        <f>X102*Input!U$30/1000*$E135</f>
        <v>0</v>
      </c>
      <c r="Y135" s="154">
        <f>Y102*Input!V$30/1000*$E135</f>
        <v>0</v>
      </c>
      <c r="Z135" s="154">
        <f>Z102*Input!W$30/1000*$E135</f>
        <v>0</v>
      </c>
      <c r="AA135" s="1"/>
      <c r="AB135" s="3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  <c r="AU135" s="158"/>
      <c r="AV135" s="158"/>
      <c r="AW135" s="158"/>
      <c r="AX135" s="158"/>
      <c r="AY135" s="158"/>
      <c r="AZ135" s="158"/>
      <c r="BA135" s="159"/>
      <c r="BB135" s="159"/>
      <c r="BC135" s="159"/>
      <c r="BD135" s="159"/>
      <c r="BE135" s="159"/>
      <c r="BF135" s="158"/>
      <c r="BG135" s="158"/>
      <c r="BH135" s="158"/>
      <c r="BI135" s="158"/>
      <c r="BJ135" s="158"/>
      <c r="BK135" s="158"/>
      <c r="BL135" s="158"/>
      <c r="BM135" s="158"/>
      <c r="BN135" s="158"/>
      <c r="BO135" s="158"/>
      <c r="BP135" s="158"/>
      <c r="BQ135" s="158"/>
      <c r="BR135" s="158"/>
      <c r="BS135" s="158"/>
      <c r="BT135" s="158"/>
      <c r="BU135" s="158"/>
    </row>
    <row r="136" spans="1:73" x14ac:dyDescent="0.15">
      <c r="A136" s="1"/>
      <c r="B136" s="20"/>
      <c r="C136" s="156">
        <f>Eksist!C136+Input!$D$48</f>
        <v>22</v>
      </c>
      <c r="D136" s="2" t="s">
        <v>99</v>
      </c>
      <c r="E136" s="188">
        <f>VLOOKUP(C136,Eksist!$C$114:$E$144,3)</f>
        <v>1.1099999999999999</v>
      </c>
      <c r="F136" s="156">
        <f t="shared" si="103"/>
        <v>2.6639999999999997</v>
      </c>
      <c r="G136" s="154">
        <f>G103*Input!D$30/1000*$E136</f>
        <v>0</v>
      </c>
      <c r="H136" s="154">
        <f>H103*Input!E$30/1000*$E136</f>
        <v>1.1543999999999999</v>
      </c>
      <c r="I136" s="154">
        <f>I103*Input!F$30/1000*$E136</f>
        <v>1.5095999999999998</v>
      </c>
      <c r="J136" s="154">
        <f>J103*Input!G$30/1000*$E136</f>
        <v>0</v>
      </c>
      <c r="K136" s="154">
        <f>K103*Input!H$30/1000*$E136</f>
        <v>0</v>
      </c>
      <c r="L136" s="154">
        <f>L103*Input!I$30/1000*$E136</f>
        <v>0</v>
      </c>
      <c r="M136" s="154">
        <f>M103*Input!J$30/1000*$E136</f>
        <v>0</v>
      </c>
      <c r="N136" s="154">
        <f>N103*Input!K$30/1000*$E136</f>
        <v>0</v>
      </c>
      <c r="O136" s="154">
        <f>O103*Input!L$30/1000*$E136</f>
        <v>0</v>
      </c>
      <c r="P136" s="154">
        <f>P103*Input!M$30/1000*$E136</f>
        <v>0</v>
      </c>
      <c r="Q136" s="154">
        <f>Q103*Input!N$30/1000*$E136</f>
        <v>0</v>
      </c>
      <c r="R136" s="154">
        <f>R103*Input!O$30/1000*$E136</f>
        <v>0</v>
      </c>
      <c r="S136" s="154">
        <f>S103*Input!P$30/1000*$E136</f>
        <v>0</v>
      </c>
      <c r="T136" s="154">
        <f>T103*Input!Q$30/1000*$E136</f>
        <v>0</v>
      </c>
      <c r="U136" s="154">
        <f>U103*Input!R$30/1000*$E136</f>
        <v>0</v>
      </c>
      <c r="V136" s="154">
        <f>V103*Input!S$30/1000*$E136</f>
        <v>0</v>
      </c>
      <c r="W136" s="154">
        <f>W103*Input!T$30/1000*$E136</f>
        <v>0</v>
      </c>
      <c r="X136" s="154">
        <f>X103*Input!U$30/1000*$E136</f>
        <v>0</v>
      </c>
      <c r="Y136" s="154">
        <f>Y103*Input!V$30/1000*$E136</f>
        <v>0</v>
      </c>
      <c r="Z136" s="154">
        <f>Z103*Input!W$30/1000*$E136</f>
        <v>0</v>
      </c>
      <c r="AA136" s="1"/>
      <c r="AB136" s="3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  <c r="AU136" s="158"/>
      <c r="AV136" s="158"/>
      <c r="AW136" s="158"/>
      <c r="AX136" s="158"/>
      <c r="AY136" s="158"/>
      <c r="AZ136" s="158"/>
      <c r="BA136" s="159"/>
      <c r="BB136" s="159"/>
      <c r="BC136" s="159"/>
      <c r="BD136" s="159"/>
      <c r="BE136" s="159"/>
      <c r="BF136" s="158"/>
      <c r="BG136" s="158"/>
      <c r="BH136" s="158"/>
      <c r="BI136" s="158"/>
      <c r="BJ136" s="158"/>
      <c r="BK136" s="158"/>
      <c r="BL136" s="158"/>
      <c r="BM136" s="158"/>
      <c r="BN136" s="158"/>
      <c r="BO136" s="158"/>
      <c r="BP136" s="158"/>
      <c r="BQ136" s="158"/>
      <c r="BR136" s="158"/>
      <c r="BS136" s="158"/>
      <c r="BT136" s="158"/>
      <c r="BU136" s="158"/>
    </row>
    <row r="137" spans="1:73" x14ac:dyDescent="0.15">
      <c r="A137" s="1"/>
      <c r="B137" s="20"/>
      <c r="C137" s="156">
        <f>Eksist!C137+Input!$D$48</f>
        <v>23</v>
      </c>
      <c r="D137" s="2" t="s">
        <v>99</v>
      </c>
      <c r="E137" s="188">
        <f>VLOOKUP(C137,Eksist!$C$114:$E$144,3)</f>
        <v>1.1149999999999998</v>
      </c>
      <c r="F137" s="156">
        <f t="shared" si="103"/>
        <v>2.7596249999999993</v>
      </c>
      <c r="G137" s="154">
        <f>G104*Input!D$30/1000*$E137</f>
        <v>0</v>
      </c>
      <c r="H137" s="154">
        <f>H104*Input!E$30/1000*$E137</f>
        <v>1.1958374999999997</v>
      </c>
      <c r="I137" s="154">
        <f>I104*Input!F$30/1000*$E137</f>
        <v>1.5637874999999997</v>
      </c>
      <c r="J137" s="154">
        <f>J104*Input!G$30/1000*$E137</f>
        <v>0</v>
      </c>
      <c r="K137" s="154">
        <f>K104*Input!H$30/1000*$E137</f>
        <v>0</v>
      </c>
      <c r="L137" s="154">
        <f>L104*Input!I$30/1000*$E137</f>
        <v>0</v>
      </c>
      <c r="M137" s="154">
        <f>M104*Input!J$30/1000*$E137</f>
        <v>0</v>
      </c>
      <c r="N137" s="154">
        <f>N104*Input!K$30/1000*$E137</f>
        <v>0</v>
      </c>
      <c r="O137" s="154">
        <f>O104*Input!L$30/1000*$E137</f>
        <v>0</v>
      </c>
      <c r="P137" s="154">
        <f>P104*Input!M$30/1000*$E137</f>
        <v>0</v>
      </c>
      <c r="Q137" s="154">
        <f>Q104*Input!N$30/1000*$E137</f>
        <v>0</v>
      </c>
      <c r="R137" s="154">
        <f>R104*Input!O$30/1000*$E137</f>
        <v>0</v>
      </c>
      <c r="S137" s="154">
        <f>S104*Input!P$30/1000*$E137</f>
        <v>0</v>
      </c>
      <c r="T137" s="154">
        <f>T104*Input!Q$30/1000*$E137</f>
        <v>0</v>
      </c>
      <c r="U137" s="154">
        <f>U104*Input!R$30/1000*$E137</f>
        <v>0</v>
      </c>
      <c r="V137" s="154">
        <f>V104*Input!S$30/1000*$E137</f>
        <v>0</v>
      </c>
      <c r="W137" s="154">
        <f>W104*Input!T$30/1000*$E137</f>
        <v>0</v>
      </c>
      <c r="X137" s="154">
        <f>X104*Input!U$30/1000*$E137</f>
        <v>0</v>
      </c>
      <c r="Y137" s="154">
        <f>Y104*Input!V$30/1000*$E137</f>
        <v>0</v>
      </c>
      <c r="Z137" s="154">
        <f>Z104*Input!W$30/1000*$E137</f>
        <v>0</v>
      </c>
      <c r="AA137" s="1"/>
      <c r="AB137" s="3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  <c r="AU137" s="158"/>
      <c r="AV137" s="158"/>
      <c r="AW137" s="158"/>
      <c r="AX137" s="158"/>
      <c r="AY137" s="158"/>
      <c r="AZ137" s="158"/>
      <c r="BA137" s="159"/>
      <c r="BB137" s="159"/>
      <c r="BC137" s="159"/>
      <c r="BD137" s="159"/>
      <c r="BE137" s="159"/>
      <c r="BF137" s="158"/>
      <c r="BG137" s="158"/>
      <c r="BH137" s="158"/>
      <c r="BI137" s="158"/>
      <c r="BJ137" s="158"/>
      <c r="BK137" s="158"/>
      <c r="BL137" s="158"/>
      <c r="BM137" s="158"/>
      <c r="BN137" s="158"/>
      <c r="BO137" s="158"/>
      <c r="BP137" s="158"/>
      <c r="BQ137" s="158"/>
      <c r="BR137" s="158"/>
      <c r="BS137" s="158"/>
      <c r="BT137" s="158"/>
      <c r="BU137" s="158"/>
    </row>
    <row r="138" spans="1:73" x14ac:dyDescent="0.15">
      <c r="A138" s="1"/>
      <c r="B138" s="20"/>
      <c r="C138" s="156">
        <f>Eksist!C138+Input!$D$48</f>
        <v>24</v>
      </c>
      <c r="D138" s="2" t="s">
        <v>99</v>
      </c>
      <c r="E138" s="188">
        <f>VLOOKUP(C138,Eksist!$C$114:$E$144,3)</f>
        <v>1.1199999999999997</v>
      </c>
      <c r="F138" s="156">
        <f t="shared" si="103"/>
        <v>2.855999999999999</v>
      </c>
      <c r="G138" s="154">
        <f>G105*Input!D$30/1000*$E138</f>
        <v>0</v>
      </c>
      <c r="H138" s="154">
        <f>H105*Input!E$30/1000*$E138</f>
        <v>1.2375999999999996</v>
      </c>
      <c r="I138" s="154">
        <f>I105*Input!F$30/1000*$E138</f>
        <v>1.6183999999999996</v>
      </c>
      <c r="J138" s="154">
        <f>J105*Input!G$30/1000*$E138</f>
        <v>0</v>
      </c>
      <c r="K138" s="154">
        <f>K105*Input!H$30/1000*$E138</f>
        <v>0</v>
      </c>
      <c r="L138" s="154">
        <f>L105*Input!I$30/1000*$E138</f>
        <v>0</v>
      </c>
      <c r="M138" s="154">
        <f>M105*Input!J$30/1000*$E138</f>
        <v>0</v>
      </c>
      <c r="N138" s="154">
        <f>N105*Input!K$30/1000*$E138</f>
        <v>0</v>
      </c>
      <c r="O138" s="154">
        <f>O105*Input!L$30/1000*$E138</f>
        <v>0</v>
      </c>
      <c r="P138" s="154">
        <f>P105*Input!M$30/1000*$E138</f>
        <v>0</v>
      </c>
      <c r="Q138" s="154">
        <f>Q105*Input!N$30/1000*$E138</f>
        <v>0</v>
      </c>
      <c r="R138" s="154">
        <f>R105*Input!O$30/1000*$E138</f>
        <v>0</v>
      </c>
      <c r="S138" s="154">
        <f>S105*Input!P$30/1000*$E138</f>
        <v>0</v>
      </c>
      <c r="T138" s="154">
        <f>T105*Input!Q$30/1000*$E138</f>
        <v>0</v>
      </c>
      <c r="U138" s="154">
        <f>U105*Input!R$30/1000*$E138</f>
        <v>0</v>
      </c>
      <c r="V138" s="154">
        <f>V105*Input!S$30/1000*$E138</f>
        <v>0</v>
      </c>
      <c r="W138" s="154">
        <f>W105*Input!T$30/1000*$E138</f>
        <v>0</v>
      </c>
      <c r="X138" s="154">
        <f>X105*Input!U$30/1000*$E138</f>
        <v>0</v>
      </c>
      <c r="Y138" s="154">
        <f>Y105*Input!V$30/1000*$E138</f>
        <v>0</v>
      </c>
      <c r="Z138" s="154">
        <f>Z105*Input!W$30/1000*$E138</f>
        <v>0</v>
      </c>
      <c r="AA138" s="1"/>
      <c r="AB138" s="3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  <c r="AU138" s="158"/>
      <c r="AV138" s="158"/>
      <c r="AW138" s="158"/>
      <c r="AX138" s="158"/>
      <c r="AY138" s="158"/>
      <c r="AZ138" s="158"/>
      <c r="BA138" s="159"/>
      <c r="BB138" s="159"/>
      <c r="BC138" s="159"/>
      <c r="BD138" s="159"/>
      <c r="BE138" s="159"/>
      <c r="BF138" s="158"/>
      <c r="BG138" s="158"/>
      <c r="BH138" s="158"/>
      <c r="BI138" s="158"/>
      <c r="BJ138" s="158"/>
      <c r="BK138" s="158"/>
      <c r="BL138" s="158"/>
      <c r="BM138" s="158"/>
      <c r="BN138" s="158"/>
      <c r="BO138" s="158"/>
      <c r="BP138" s="158"/>
      <c r="BQ138" s="158"/>
      <c r="BR138" s="158"/>
      <c r="BS138" s="158"/>
      <c r="BT138" s="158"/>
      <c r="BU138" s="158"/>
    </row>
    <row r="139" spans="1:73" x14ac:dyDescent="0.15">
      <c r="A139" s="1"/>
      <c r="B139" s="20"/>
      <c r="C139" s="156">
        <f>Eksist!C139+Input!$D$48</f>
        <v>25</v>
      </c>
      <c r="D139" s="2" t="s">
        <v>99</v>
      </c>
      <c r="E139" s="188">
        <f>VLOOKUP(C139,Eksist!$C$114:$E$144,3)</f>
        <v>1.1249999999999996</v>
      </c>
      <c r="F139" s="156">
        <f t="shared" si="103"/>
        <v>2.9531249999999991</v>
      </c>
      <c r="G139" s="154">
        <f>G106*Input!D$30/1000*$E139</f>
        <v>0</v>
      </c>
      <c r="H139" s="154">
        <f>H106*Input!E$30/1000*$E139</f>
        <v>1.2796874999999994</v>
      </c>
      <c r="I139" s="154">
        <f>I106*Input!F$30/1000*$E139</f>
        <v>1.6734374999999997</v>
      </c>
      <c r="J139" s="154">
        <f>J106*Input!G$30/1000*$E139</f>
        <v>0</v>
      </c>
      <c r="K139" s="154">
        <f>K106*Input!H$30/1000*$E139</f>
        <v>0</v>
      </c>
      <c r="L139" s="154">
        <f>L106*Input!I$30/1000*$E139</f>
        <v>0</v>
      </c>
      <c r="M139" s="154">
        <f>M106*Input!J$30/1000*$E139</f>
        <v>0</v>
      </c>
      <c r="N139" s="154">
        <f>N106*Input!K$30/1000*$E139</f>
        <v>0</v>
      </c>
      <c r="O139" s="154">
        <f>O106*Input!L$30/1000*$E139</f>
        <v>0</v>
      </c>
      <c r="P139" s="154">
        <f>P106*Input!M$30/1000*$E139</f>
        <v>0</v>
      </c>
      <c r="Q139" s="154">
        <f>Q106*Input!N$30/1000*$E139</f>
        <v>0</v>
      </c>
      <c r="R139" s="154">
        <f>R106*Input!O$30/1000*$E139</f>
        <v>0</v>
      </c>
      <c r="S139" s="154">
        <f>S106*Input!P$30/1000*$E139</f>
        <v>0</v>
      </c>
      <c r="T139" s="154">
        <f>T106*Input!Q$30/1000*$E139</f>
        <v>0</v>
      </c>
      <c r="U139" s="154">
        <f>U106*Input!R$30/1000*$E139</f>
        <v>0</v>
      </c>
      <c r="V139" s="154">
        <f>V106*Input!S$30/1000*$E139</f>
        <v>0</v>
      </c>
      <c r="W139" s="154">
        <f>W106*Input!T$30/1000*$E139</f>
        <v>0</v>
      </c>
      <c r="X139" s="154">
        <f>X106*Input!U$30/1000*$E139</f>
        <v>0</v>
      </c>
      <c r="Y139" s="154">
        <f>Y106*Input!V$30/1000*$E139</f>
        <v>0</v>
      </c>
      <c r="Z139" s="154">
        <f>Z106*Input!W$30/1000*$E139</f>
        <v>0</v>
      </c>
      <c r="AA139" s="1"/>
      <c r="AB139" s="3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  <c r="AU139" s="158"/>
      <c r="AV139" s="158"/>
      <c r="AW139" s="158"/>
      <c r="AX139" s="158"/>
      <c r="AY139" s="158"/>
      <c r="AZ139" s="158"/>
      <c r="BA139" s="159"/>
      <c r="BB139" s="159"/>
      <c r="BC139" s="159"/>
      <c r="BD139" s="159"/>
      <c r="BE139" s="159"/>
      <c r="BF139" s="158"/>
      <c r="BG139" s="158"/>
      <c r="BH139" s="158"/>
      <c r="BI139" s="158"/>
      <c r="BJ139" s="158"/>
      <c r="BK139" s="158"/>
      <c r="BL139" s="158"/>
      <c r="BM139" s="158"/>
      <c r="BN139" s="158"/>
      <c r="BO139" s="158"/>
      <c r="BP139" s="158"/>
      <c r="BQ139" s="158"/>
      <c r="BR139" s="158"/>
      <c r="BS139" s="158"/>
      <c r="BT139" s="158"/>
      <c r="BU139" s="158"/>
    </row>
    <row r="140" spans="1:73" x14ac:dyDescent="0.15">
      <c r="A140" s="1"/>
      <c r="B140" s="20"/>
      <c r="C140" s="156">
        <f>Eksist!C140+Input!$D$48</f>
        <v>26</v>
      </c>
      <c r="D140" s="2" t="s">
        <v>99</v>
      </c>
      <c r="E140" s="188">
        <f>VLOOKUP(C140,Eksist!$C$114:$E$144,3)</f>
        <v>1.1299999999999994</v>
      </c>
      <c r="F140" s="156">
        <f t="shared" si="103"/>
        <v>3.0509999999999993</v>
      </c>
      <c r="G140" s="154">
        <f>G107*Input!D$30/1000*$E140</f>
        <v>0</v>
      </c>
      <c r="H140" s="154">
        <f>H107*Input!E$30/1000*$E140</f>
        <v>1.3220999999999996</v>
      </c>
      <c r="I140" s="154">
        <f>I107*Input!F$30/1000*$E140</f>
        <v>1.7288999999999994</v>
      </c>
      <c r="J140" s="154">
        <f>J107*Input!G$30/1000*$E140</f>
        <v>0</v>
      </c>
      <c r="K140" s="154">
        <f>K107*Input!H$30/1000*$E140</f>
        <v>0</v>
      </c>
      <c r="L140" s="154">
        <f>L107*Input!I$30/1000*$E140</f>
        <v>0</v>
      </c>
      <c r="M140" s="154">
        <f>M107*Input!J$30/1000*$E140</f>
        <v>0</v>
      </c>
      <c r="N140" s="154">
        <f>N107*Input!K$30/1000*$E140</f>
        <v>0</v>
      </c>
      <c r="O140" s="154">
        <f>O107*Input!L$30/1000*$E140</f>
        <v>0</v>
      </c>
      <c r="P140" s="154">
        <f>P107*Input!M$30/1000*$E140</f>
        <v>0</v>
      </c>
      <c r="Q140" s="154">
        <f>Q107*Input!N$30/1000*$E140</f>
        <v>0</v>
      </c>
      <c r="R140" s="154">
        <f>R107*Input!O$30/1000*$E140</f>
        <v>0</v>
      </c>
      <c r="S140" s="154">
        <f>S107*Input!P$30/1000*$E140</f>
        <v>0</v>
      </c>
      <c r="T140" s="154">
        <f>T107*Input!Q$30/1000*$E140</f>
        <v>0</v>
      </c>
      <c r="U140" s="154">
        <f>U107*Input!R$30/1000*$E140</f>
        <v>0</v>
      </c>
      <c r="V140" s="154">
        <f>V107*Input!S$30/1000*$E140</f>
        <v>0</v>
      </c>
      <c r="W140" s="154">
        <f>W107*Input!T$30/1000*$E140</f>
        <v>0</v>
      </c>
      <c r="X140" s="154">
        <f>X107*Input!U$30/1000*$E140</f>
        <v>0</v>
      </c>
      <c r="Y140" s="154">
        <f>Y107*Input!V$30/1000*$E140</f>
        <v>0</v>
      </c>
      <c r="Z140" s="154">
        <f>Z107*Input!W$30/1000*$E140</f>
        <v>0</v>
      </c>
      <c r="AA140" s="1"/>
      <c r="AB140" s="3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  <c r="AU140" s="158"/>
      <c r="AV140" s="158"/>
      <c r="AW140" s="158"/>
      <c r="AX140" s="158"/>
      <c r="AY140" s="158"/>
      <c r="AZ140" s="158"/>
      <c r="BA140" s="159"/>
      <c r="BB140" s="159"/>
      <c r="BC140" s="159"/>
      <c r="BD140" s="159"/>
      <c r="BE140" s="159"/>
      <c r="BF140" s="158"/>
      <c r="BG140" s="158"/>
      <c r="BH140" s="158"/>
      <c r="BI140" s="158"/>
      <c r="BJ140" s="158"/>
      <c r="BK140" s="158"/>
      <c r="BL140" s="158"/>
      <c r="BM140" s="158"/>
      <c r="BN140" s="158"/>
      <c r="BO140" s="158"/>
      <c r="BP140" s="158"/>
      <c r="BQ140" s="158"/>
      <c r="BR140" s="158"/>
      <c r="BS140" s="158"/>
      <c r="BT140" s="158"/>
      <c r="BU140" s="158"/>
    </row>
    <row r="141" spans="1:73" x14ac:dyDescent="0.15">
      <c r="A141" s="1"/>
      <c r="B141" s="20"/>
      <c r="C141" s="156">
        <f>Eksist!C141+Input!$D$48</f>
        <v>27</v>
      </c>
      <c r="D141" s="2" t="s">
        <v>99</v>
      </c>
      <c r="E141" s="188">
        <f>VLOOKUP(C141,Eksist!$C$114:$E$144,3)</f>
        <v>1.1349999999999993</v>
      </c>
      <c r="F141" s="156">
        <f t="shared" si="103"/>
        <v>3.1496249999999986</v>
      </c>
      <c r="G141" s="154">
        <f>G108*Input!D$30/1000*$E141</f>
        <v>0</v>
      </c>
      <c r="H141" s="154">
        <f>H108*Input!E$30/1000*$E141</f>
        <v>1.3648374999999993</v>
      </c>
      <c r="I141" s="154">
        <f>I108*Input!F$30/1000*$E141</f>
        <v>1.7847874999999993</v>
      </c>
      <c r="J141" s="154">
        <f>J108*Input!G$30/1000*$E141</f>
        <v>0</v>
      </c>
      <c r="K141" s="154">
        <f>K108*Input!H$30/1000*$E141</f>
        <v>0</v>
      </c>
      <c r="L141" s="154">
        <f>L108*Input!I$30/1000*$E141</f>
        <v>0</v>
      </c>
      <c r="M141" s="154">
        <f>M108*Input!J$30/1000*$E141</f>
        <v>0</v>
      </c>
      <c r="N141" s="154">
        <f>N108*Input!K$30/1000*$E141</f>
        <v>0</v>
      </c>
      <c r="O141" s="154">
        <f>O108*Input!L$30/1000*$E141</f>
        <v>0</v>
      </c>
      <c r="P141" s="154">
        <f>P108*Input!M$30/1000*$E141</f>
        <v>0</v>
      </c>
      <c r="Q141" s="154">
        <f>Q108*Input!N$30/1000*$E141</f>
        <v>0</v>
      </c>
      <c r="R141" s="154">
        <f>R108*Input!O$30/1000*$E141</f>
        <v>0</v>
      </c>
      <c r="S141" s="154">
        <f>S108*Input!P$30/1000*$E141</f>
        <v>0</v>
      </c>
      <c r="T141" s="154">
        <f>T108*Input!Q$30/1000*$E141</f>
        <v>0</v>
      </c>
      <c r="U141" s="154">
        <f>U108*Input!R$30/1000*$E141</f>
        <v>0</v>
      </c>
      <c r="V141" s="154">
        <f>V108*Input!S$30/1000*$E141</f>
        <v>0</v>
      </c>
      <c r="W141" s="154">
        <f>W108*Input!T$30/1000*$E141</f>
        <v>0</v>
      </c>
      <c r="X141" s="154">
        <f>X108*Input!U$30/1000*$E141</f>
        <v>0</v>
      </c>
      <c r="Y141" s="154">
        <f>Y108*Input!V$30/1000*$E141</f>
        <v>0</v>
      </c>
      <c r="Z141" s="154">
        <f>Z108*Input!W$30/1000*$E141</f>
        <v>0</v>
      </c>
      <c r="AA141" s="1"/>
      <c r="AB141" s="3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  <c r="AU141" s="158"/>
      <c r="AV141" s="158"/>
      <c r="AW141" s="158"/>
      <c r="AX141" s="158"/>
      <c r="AY141" s="158"/>
      <c r="AZ141" s="158"/>
      <c r="BA141" s="159"/>
      <c r="BB141" s="159"/>
      <c r="BC141" s="159"/>
      <c r="BD141" s="159"/>
      <c r="BE141" s="159"/>
      <c r="BF141" s="158"/>
      <c r="BG141" s="158"/>
      <c r="BH141" s="158"/>
      <c r="BI141" s="158"/>
      <c r="BJ141" s="158"/>
      <c r="BK141" s="158"/>
      <c r="BL141" s="158"/>
      <c r="BM141" s="158"/>
      <c r="BN141" s="158"/>
      <c r="BO141" s="158"/>
      <c r="BP141" s="158"/>
      <c r="BQ141" s="158"/>
      <c r="BR141" s="158"/>
      <c r="BS141" s="158"/>
      <c r="BT141" s="158"/>
      <c r="BU141" s="158"/>
    </row>
    <row r="142" spans="1:73" x14ac:dyDescent="0.15">
      <c r="A142" s="1"/>
      <c r="B142" s="20"/>
      <c r="C142" s="156">
        <f>Eksist!C142+Input!$D$48</f>
        <v>28</v>
      </c>
      <c r="D142" s="2" t="s">
        <v>99</v>
      </c>
      <c r="E142" s="188">
        <f>VLOOKUP(C142,Eksist!$C$114:$E$144,3)</f>
        <v>1.1399999999999992</v>
      </c>
      <c r="F142" s="156">
        <f t="shared" si="103"/>
        <v>3.2489999999999988</v>
      </c>
      <c r="G142" s="154">
        <f>G109*Input!D$30/1000*$E142</f>
        <v>0</v>
      </c>
      <c r="H142" s="154">
        <f>H109*Input!E$30/1000*$E142</f>
        <v>1.4078999999999995</v>
      </c>
      <c r="I142" s="154">
        <f>I109*Input!F$30/1000*$E142</f>
        <v>1.8410999999999991</v>
      </c>
      <c r="J142" s="154">
        <f>J109*Input!G$30/1000*$E142</f>
        <v>0</v>
      </c>
      <c r="K142" s="154">
        <f>K109*Input!H$30/1000*$E142</f>
        <v>0</v>
      </c>
      <c r="L142" s="154">
        <f>L109*Input!I$30/1000*$E142</f>
        <v>0</v>
      </c>
      <c r="M142" s="154">
        <f>M109*Input!J$30/1000*$E142</f>
        <v>0</v>
      </c>
      <c r="N142" s="154">
        <f>N109*Input!K$30/1000*$E142</f>
        <v>0</v>
      </c>
      <c r="O142" s="154">
        <f>O109*Input!L$30/1000*$E142</f>
        <v>0</v>
      </c>
      <c r="P142" s="154">
        <f>P109*Input!M$30/1000*$E142</f>
        <v>0</v>
      </c>
      <c r="Q142" s="154">
        <f>Q109*Input!N$30/1000*$E142</f>
        <v>0</v>
      </c>
      <c r="R142" s="154">
        <f>R109*Input!O$30/1000*$E142</f>
        <v>0</v>
      </c>
      <c r="S142" s="154">
        <f>S109*Input!P$30/1000*$E142</f>
        <v>0</v>
      </c>
      <c r="T142" s="154">
        <f>T109*Input!Q$30/1000*$E142</f>
        <v>0</v>
      </c>
      <c r="U142" s="154">
        <f>U109*Input!R$30/1000*$E142</f>
        <v>0</v>
      </c>
      <c r="V142" s="154">
        <f>V109*Input!S$30/1000*$E142</f>
        <v>0</v>
      </c>
      <c r="W142" s="154">
        <f>W109*Input!T$30/1000*$E142</f>
        <v>0</v>
      </c>
      <c r="X142" s="154">
        <f>X109*Input!U$30/1000*$E142</f>
        <v>0</v>
      </c>
      <c r="Y142" s="154">
        <f>Y109*Input!V$30/1000*$E142</f>
        <v>0</v>
      </c>
      <c r="Z142" s="154">
        <f>Z109*Input!W$30/1000*$E142</f>
        <v>0</v>
      </c>
      <c r="AA142" s="1"/>
      <c r="AB142" s="3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  <c r="AU142" s="158"/>
      <c r="AV142" s="158"/>
      <c r="AW142" s="158"/>
      <c r="AX142" s="158"/>
      <c r="AY142" s="158"/>
      <c r="AZ142" s="158"/>
      <c r="BA142" s="159"/>
      <c r="BB142" s="159"/>
      <c r="BC142" s="159"/>
      <c r="BD142" s="159"/>
      <c r="BE142" s="159"/>
      <c r="BF142" s="158"/>
      <c r="BG142" s="158"/>
      <c r="BH142" s="158"/>
      <c r="BI142" s="158"/>
      <c r="BJ142" s="158"/>
      <c r="BK142" s="158"/>
      <c r="BL142" s="158"/>
      <c r="BM142" s="158"/>
      <c r="BN142" s="158"/>
      <c r="BO142" s="158"/>
      <c r="BP142" s="158"/>
      <c r="BQ142" s="158"/>
      <c r="BR142" s="158"/>
      <c r="BS142" s="158"/>
      <c r="BT142" s="158"/>
      <c r="BU142" s="158"/>
    </row>
    <row r="143" spans="1:73" x14ac:dyDescent="0.15">
      <c r="A143" s="1"/>
      <c r="B143" s="20"/>
      <c r="C143" s="156">
        <f>Eksist!C143+Input!$D$48</f>
        <v>29</v>
      </c>
      <c r="D143" s="2" t="s">
        <v>99</v>
      </c>
      <c r="E143" s="188">
        <f>VLOOKUP(C143,Eksist!$C$114:$E$144,3)</f>
        <v>1.1449999999999991</v>
      </c>
      <c r="F143" s="156">
        <f t="shared" si="103"/>
        <v>3.3491249999999981</v>
      </c>
      <c r="G143" s="154">
        <f>G110*Input!D$30/1000*$E143</f>
        <v>0</v>
      </c>
      <c r="H143" s="154">
        <f>H110*Input!E$30/1000*$E143</f>
        <v>1.4512874999999992</v>
      </c>
      <c r="I143" s="154">
        <f>I110*Input!F$30/1000*$E143</f>
        <v>1.8978374999999987</v>
      </c>
      <c r="J143" s="154">
        <f>J110*Input!G$30/1000*$E143</f>
        <v>0</v>
      </c>
      <c r="K143" s="154">
        <f>K110*Input!H$30/1000*$E143</f>
        <v>0</v>
      </c>
      <c r="L143" s="154">
        <f>L110*Input!I$30/1000*$E143</f>
        <v>0</v>
      </c>
      <c r="M143" s="154">
        <f>M110*Input!J$30/1000*$E143</f>
        <v>0</v>
      </c>
      <c r="N143" s="154">
        <f>N110*Input!K$30/1000*$E143</f>
        <v>0</v>
      </c>
      <c r="O143" s="154">
        <f>O110*Input!L$30/1000*$E143</f>
        <v>0</v>
      </c>
      <c r="P143" s="154">
        <f>P110*Input!M$30/1000*$E143</f>
        <v>0</v>
      </c>
      <c r="Q143" s="154">
        <f>Q110*Input!N$30/1000*$E143</f>
        <v>0</v>
      </c>
      <c r="R143" s="154">
        <f>R110*Input!O$30/1000*$E143</f>
        <v>0</v>
      </c>
      <c r="S143" s="154">
        <f>S110*Input!P$30/1000*$E143</f>
        <v>0</v>
      </c>
      <c r="T143" s="154">
        <f>T110*Input!Q$30/1000*$E143</f>
        <v>0</v>
      </c>
      <c r="U143" s="154">
        <f>U110*Input!R$30/1000*$E143</f>
        <v>0</v>
      </c>
      <c r="V143" s="154">
        <f>V110*Input!S$30/1000*$E143</f>
        <v>0</v>
      </c>
      <c r="W143" s="154">
        <f>W110*Input!T$30/1000*$E143</f>
        <v>0</v>
      </c>
      <c r="X143" s="154">
        <f>X110*Input!U$30/1000*$E143</f>
        <v>0</v>
      </c>
      <c r="Y143" s="154">
        <f>Y110*Input!V$30/1000*$E143</f>
        <v>0</v>
      </c>
      <c r="Z143" s="154">
        <f>Z110*Input!W$30/1000*$E143</f>
        <v>0</v>
      </c>
      <c r="AA143" s="1"/>
      <c r="AB143" s="3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  <c r="AU143" s="158"/>
      <c r="AV143" s="158"/>
      <c r="AW143" s="158"/>
      <c r="AX143" s="158"/>
      <c r="AY143" s="158"/>
      <c r="AZ143" s="158"/>
      <c r="BA143" s="159"/>
      <c r="BB143" s="159"/>
      <c r="BC143" s="159"/>
      <c r="BD143" s="159"/>
      <c r="BE143" s="159"/>
      <c r="BF143" s="158"/>
      <c r="BG143" s="158"/>
      <c r="BH143" s="158"/>
      <c r="BI143" s="158"/>
      <c r="BJ143" s="158"/>
      <c r="BK143" s="158"/>
      <c r="BL143" s="158"/>
      <c r="BM143" s="158"/>
      <c r="BN143" s="158"/>
      <c r="BO143" s="158"/>
      <c r="BP143" s="158"/>
      <c r="BQ143" s="158"/>
      <c r="BR143" s="158"/>
      <c r="BS143" s="158"/>
      <c r="BT143" s="158"/>
      <c r="BU143" s="158"/>
    </row>
    <row r="144" spans="1:73" x14ac:dyDescent="0.15">
      <c r="A144" s="1"/>
      <c r="B144" s="20" t="s">
        <v>189</v>
      </c>
      <c r="C144" s="156">
        <f>Eksist!C144+Input!$D$48</f>
        <v>30</v>
      </c>
      <c r="D144" s="2" t="s">
        <v>99</v>
      </c>
      <c r="E144" s="188">
        <f>VLOOKUP(C144,Eksist!$C$114:$E$144,3)</f>
        <v>1.1499999999999999</v>
      </c>
      <c r="F144" s="156">
        <f t="shared" si="103"/>
        <v>3.4499999999999997</v>
      </c>
      <c r="G144" s="154">
        <f>G111*Input!D$30/1000*$E144</f>
        <v>0</v>
      </c>
      <c r="H144" s="154">
        <f>H111*Input!E$30/1000*$E144</f>
        <v>1.4949999999999999</v>
      </c>
      <c r="I144" s="154">
        <f>I111*Input!F$30/1000*$E144</f>
        <v>1.9549999999999998</v>
      </c>
      <c r="J144" s="154">
        <f>J111*Input!G$30/1000*$E144</f>
        <v>0</v>
      </c>
      <c r="K144" s="154">
        <f>K111*Input!H$30/1000*$E144</f>
        <v>0</v>
      </c>
      <c r="L144" s="154">
        <f>L111*Input!I$30/1000*$E144</f>
        <v>0</v>
      </c>
      <c r="M144" s="154">
        <f>M111*Input!J$30/1000*$E144</f>
        <v>0</v>
      </c>
      <c r="N144" s="154">
        <f>N111*Input!K$30/1000*$E144</f>
        <v>0</v>
      </c>
      <c r="O144" s="154">
        <f>O111*Input!L$30/1000*$E144</f>
        <v>0</v>
      </c>
      <c r="P144" s="154">
        <f>P111*Input!M$30/1000*$E144</f>
        <v>0</v>
      </c>
      <c r="Q144" s="154">
        <f>Q111*Input!N$30/1000*$E144</f>
        <v>0</v>
      </c>
      <c r="R144" s="154">
        <f>R111*Input!O$30/1000*$E144</f>
        <v>0</v>
      </c>
      <c r="S144" s="154">
        <f>S111*Input!P$30/1000*$E144</f>
        <v>0</v>
      </c>
      <c r="T144" s="154">
        <f>T111*Input!Q$30/1000*$E144</f>
        <v>0</v>
      </c>
      <c r="U144" s="154">
        <f>U111*Input!R$30/1000*$E144</f>
        <v>0</v>
      </c>
      <c r="V144" s="154">
        <f>V111*Input!S$30/1000*$E144</f>
        <v>0</v>
      </c>
      <c r="W144" s="154">
        <f>W111*Input!T$30/1000*$E144</f>
        <v>0</v>
      </c>
      <c r="X144" s="154">
        <f>X111*Input!U$30/1000*$E144</f>
        <v>0</v>
      </c>
      <c r="Y144" s="154">
        <f>Y111*Input!V$30/1000*$E144</f>
        <v>0</v>
      </c>
      <c r="Z144" s="154">
        <f>Z111*Input!W$30/1000*$E144</f>
        <v>0</v>
      </c>
      <c r="AA144" s="1"/>
      <c r="AB144" s="3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  <c r="AU144" s="158"/>
      <c r="AV144" s="158"/>
      <c r="AW144" s="158"/>
      <c r="AX144" s="158"/>
      <c r="AY144" s="158"/>
      <c r="AZ144" s="158"/>
      <c r="BA144" s="159"/>
      <c r="BB144" s="159"/>
      <c r="BC144" s="159"/>
      <c r="BD144" s="159"/>
      <c r="BE144" s="159"/>
      <c r="BF144" s="158"/>
      <c r="BG144" s="158"/>
      <c r="BH144" s="158"/>
      <c r="BI144" s="158"/>
      <c r="BJ144" s="158"/>
      <c r="BK144" s="158"/>
      <c r="BL144" s="158"/>
      <c r="BM144" s="158"/>
      <c r="BN144" s="158"/>
      <c r="BO144" s="158"/>
      <c r="BP144" s="158"/>
      <c r="BQ144" s="158"/>
      <c r="BR144" s="158"/>
      <c r="BS144" s="158"/>
      <c r="BT144" s="158"/>
      <c r="BU144" s="158"/>
    </row>
    <row r="145" spans="1:73" x14ac:dyDescent="0.15">
      <c r="A145" s="1"/>
      <c r="B145" s="20"/>
      <c r="C145" s="2"/>
      <c r="D145" s="2"/>
      <c r="E145" s="2"/>
      <c r="F145" s="1"/>
      <c r="G145" s="1"/>
      <c r="H145" s="2"/>
      <c r="I145" s="2"/>
      <c r="J145" s="2"/>
      <c r="K145" s="2"/>
      <c r="L145" s="2"/>
      <c r="M145" s="2"/>
      <c r="N145" s="2"/>
      <c r="O145" s="2"/>
      <c r="P145" s="135"/>
      <c r="Q145" s="2"/>
      <c r="R145" s="2"/>
      <c r="S145" s="2"/>
      <c r="T145" s="2"/>
      <c r="U145" s="2"/>
      <c r="V145" s="2"/>
      <c r="W145" s="1"/>
      <c r="X145" s="1"/>
      <c r="Y145" s="1"/>
      <c r="Z145" s="3"/>
      <c r="AA145" s="1"/>
      <c r="AB145" s="3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  <c r="AU145" s="158"/>
      <c r="AV145" s="158"/>
      <c r="AW145" s="158"/>
      <c r="AX145" s="158"/>
      <c r="AY145" s="158"/>
      <c r="AZ145" s="158"/>
      <c r="BA145" s="159"/>
      <c r="BB145" s="159"/>
      <c r="BC145" s="159"/>
      <c r="BD145" s="159"/>
      <c r="BE145" s="159"/>
      <c r="BF145" s="158"/>
      <c r="BG145" s="158"/>
      <c r="BH145" s="158"/>
      <c r="BI145" s="158"/>
      <c r="BJ145" s="158"/>
      <c r="BK145" s="158"/>
      <c r="BL145" s="158"/>
      <c r="BM145" s="158"/>
      <c r="BN145" s="158"/>
      <c r="BO145" s="158"/>
      <c r="BP145" s="158"/>
      <c r="BQ145" s="158"/>
      <c r="BR145" s="158"/>
      <c r="BS145" s="158"/>
      <c r="BT145" s="158"/>
      <c r="BU145" s="158"/>
    </row>
    <row r="146" spans="1:73" x14ac:dyDescent="0.15">
      <c r="A146" s="1"/>
      <c r="B146" s="170" t="s">
        <v>157</v>
      </c>
      <c r="C146" s="171"/>
      <c r="D146" s="171"/>
      <c r="E146" s="172"/>
      <c r="F146" s="168"/>
      <c r="G146" s="168"/>
      <c r="H146" s="172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"/>
      <c r="AB146" s="3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  <c r="AU146" s="158"/>
      <c r="AV146" s="158"/>
      <c r="AW146" s="158"/>
      <c r="AX146" s="158"/>
      <c r="AY146" s="158"/>
      <c r="AZ146" s="158"/>
      <c r="BA146" s="159"/>
      <c r="BB146" s="159"/>
      <c r="BC146" s="159"/>
      <c r="BD146" s="159"/>
      <c r="BE146" s="159"/>
      <c r="BF146" s="158"/>
      <c r="BG146" s="158"/>
      <c r="BH146" s="158"/>
      <c r="BI146" s="158"/>
      <c r="BJ146" s="158"/>
      <c r="BK146" s="158"/>
      <c r="BL146" s="158"/>
      <c r="BM146" s="158"/>
      <c r="BN146" s="158"/>
      <c r="BO146" s="158"/>
      <c r="BP146" s="158"/>
      <c r="BQ146" s="158"/>
      <c r="BR146" s="158"/>
      <c r="BS146" s="158"/>
      <c r="BT146" s="158"/>
      <c r="BU146" s="158"/>
    </row>
    <row r="147" spans="1:73" x14ac:dyDescent="0.15">
      <c r="A147" s="1"/>
      <c r="B147" s="20"/>
      <c r="C147" s="2"/>
      <c r="D147" s="2"/>
      <c r="E147" s="2"/>
      <c r="F147" s="1"/>
      <c r="G147" s="1"/>
      <c r="H147" s="2"/>
      <c r="I147" s="2"/>
      <c r="J147" s="2"/>
      <c r="K147" s="2"/>
      <c r="L147" s="2"/>
      <c r="M147" s="2"/>
      <c r="N147" s="2"/>
      <c r="O147" s="2"/>
      <c r="P147" s="135"/>
      <c r="Q147" s="2"/>
      <c r="R147" s="2"/>
      <c r="S147" s="2"/>
      <c r="T147" s="2"/>
      <c r="U147" s="2"/>
      <c r="V147" s="2"/>
      <c r="W147" s="1"/>
      <c r="X147" s="1"/>
      <c r="Y147" s="1"/>
      <c r="Z147" s="3"/>
      <c r="AA147" s="1"/>
      <c r="AB147" s="3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  <c r="AU147" s="158"/>
      <c r="AV147" s="158"/>
      <c r="AW147" s="158"/>
      <c r="AX147" s="158"/>
      <c r="AY147" s="158"/>
      <c r="AZ147" s="158"/>
      <c r="BA147" s="159"/>
      <c r="BB147" s="159"/>
      <c r="BC147" s="159"/>
      <c r="BD147" s="159"/>
      <c r="BE147" s="159"/>
      <c r="BF147" s="158"/>
      <c r="BG147" s="158"/>
      <c r="BH147" s="158"/>
      <c r="BI147" s="158"/>
      <c r="BJ147" s="158"/>
      <c r="BK147" s="158"/>
      <c r="BL147" s="158"/>
      <c r="BM147" s="158"/>
      <c r="BN147" s="158"/>
      <c r="BO147" s="158"/>
      <c r="BP147" s="158"/>
      <c r="BQ147" s="158"/>
      <c r="BR147" s="158"/>
      <c r="BS147" s="158"/>
      <c r="BT147" s="158"/>
      <c r="BU147" s="158"/>
    </row>
    <row r="148" spans="1:73" x14ac:dyDescent="0.15">
      <c r="A148" s="1"/>
      <c r="B148" s="1" t="s">
        <v>164</v>
      </c>
      <c r="C148" s="2"/>
      <c r="D148" s="164" t="s">
        <v>30</v>
      </c>
      <c r="E148" s="2" t="str">
        <f>IF(Index4=1,Valg!$C$85,Valg!$C$86)</f>
        <v>Twinrør</v>
      </c>
      <c r="F148" s="153"/>
      <c r="G148" s="153">
        <f>Valg!D72</f>
        <v>0.15296308683185755</v>
      </c>
      <c r="H148" s="153">
        <f>Valg!E71</f>
        <v>0.15006105419429713</v>
      </c>
      <c r="I148" s="153">
        <f>Valg!F71</f>
        <v>0.15986689079137434</v>
      </c>
      <c r="J148" s="153">
        <f>Valg!G71</f>
        <v>0.17564075042651078</v>
      </c>
      <c r="K148" s="153">
        <f>Valg!H71</f>
        <v>0.20059767215309668</v>
      </c>
      <c r="L148" s="153">
        <f>Valg!I71</f>
        <v>0.19561967201044714</v>
      </c>
      <c r="M148" s="153">
        <f>Valg!J71</f>
        <v>0.2224996970075673</v>
      </c>
      <c r="N148" s="153">
        <f>Valg!K71</f>
        <v>0.23709414541917431</v>
      </c>
      <c r="O148" s="153">
        <f>Valg!L71</f>
        <v>0.23450082235552314</v>
      </c>
      <c r="P148" s="153">
        <f>Valg!M71</f>
        <v>0.22671102990299616</v>
      </c>
      <c r="Q148" s="153">
        <f>Valg!N71</f>
        <v>0.25700622545976187</v>
      </c>
      <c r="R148" s="153">
        <f>Valg!O71</f>
        <v>0.2607346101328597</v>
      </c>
      <c r="S148" s="153">
        <f>Valg!P71</f>
        <v>0.26446722658537403</v>
      </c>
      <c r="T148" s="153">
        <f>Valg!Q71</f>
        <v>0.25520569962757572</v>
      </c>
      <c r="U148" s="153">
        <f>Valg!R71</f>
        <v>0.26034729279167762</v>
      </c>
      <c r="V148" s="153">
        <f>Valg!S71</f>
        <v>0.26924458476322261</v>
      </c>
      <c r="W148" s="153">
        <f>Valg!T71</f>
        <v>0.27676713793879282</v>
      </c>
      <c r="X148" s="153">
        <f>Valg!U71</f>
        <v>0.28328346989886954</v>
      </c>
      <c r="Y148" s="153">
        <f>Valg!V71</f>
        <v>0.28903128203890105</v>
      </c>
      <c r="Z148" s="153">
        <f>Valg!W71</f>
        <v>0.29417287520300295</v>
      </c>
      <c r="AA148" s="153"/>
      <c r="AB148" s="3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  <c r="AU148" s="158"/>
      <c r="AV148" s="158"/>
      <c r="AW148" s="158"/>
      <c r="AX148" s="158"/>
      <c r="AY148" s="158"/>
      <c r="AZ148" s="158"/>
      <c r="BA148" s="159"/>
      <c r="BB148" s="159"/>
      <c r="BC148" s="159"/>
      <c r="BD148" s="159"/>
      <c r="BE148" s="159"/>
      <c r="BF148" s="158"/>
      <c r="BG148" s="158"/>
      <c r="BH148" s="158"/>
      <c r="BI148" s="158"/>
      <c r="BJ148" s="158"/>
      <c r="BK148" s="158"/>
      <c r="BL148" s="158"/>
      <c r="BM148" s="158"/>
      <c r="BN148" s="158"/>
      <c r="BO148" s="158"/>
      <c r="BP148" s="158"/>
      <c r="BQ148" s="158"/>
      <c r="BR148" s="158"/>
      <c r="BS148" s="158"/>
      <c r="BT148" s="158"/>
      <c r="BU148" s="158"/>
    </row>
    <row r="149" spans="1:73" x14ac:dyDescent="0.15">
      <c r="A149" s="1"/>
      <c r="B149" s="20"/>
      <c r="C149" s="2"/>
      <c r="D149" s="2"/>
      <c r="E149" s="2"/>
      <c r="F149" s="1"/>
      <c r="G149" s="1"/>
      <c r="H149" s="2"/>
      <c r="I149" s="2"/>
      <c r="J149" s="2"/>
      <c r="K149" s="2"/>
      <c r="L149" s="2"/>
      <c r="M149" s="2"/>
      <c r="N149" s="2"/>
      <c r="O149" s="2"/>
      <c r="P149" s="135"/>
      <c r="Q149" s="2"/>
      <c r="R149" s="2"/>
      <c r="S149" s="2"/>
      <c r="T149" s="2"/>
      <c r="U149" s="2"/>
      <c r="V149" s="2"/>
      <c r="W149" s="1"/>
      <c r="X149" s="1"/>
      <c r="Y149" s="1"/>
      <c r="Z149" s="3"/>
      <c r="AA149" s="1"/>
      <c r="AB149" s="3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  <c r="AU149" s="158"/>
      <c r="AV149" s="158"/>
      <c r="AW149" s="158"/>
      <c r="AX149" s="158"/>
      <c r="AY149" s="158"/>
      <c r="AZ149" s="158"/>
      <c r="BA149" s="159"/>
      <c r="BB149" s="159"/>
      <c r="BC149" s="159"/>
      <c r="BD149" s="159"/>
      <c r="BE149" s="159"/>
      <c r="BF149" s="158"/>
      <c r="BG149" s="158"/>
      <c r="BH149" s="158"/>
      <c r="BI149" s="158"/>
      <c r="BJ149" s="158"/>
      <c r="BK149" s="158"/>
      <c r="BL149" s="158"/>
      <c r="BM149" s="158"/>
      <c r="BN149" s="158"/>
      <c r="BO149" s="158"/>
      <c r="BP149" s="158"/>
      <c r="BQ149" s="158"/>
      <c r="BR149" s="158"/>
      <c r="BS149" s="158"/>
      <c r="BT149" s="158"/>
      <c r="BU149" s="158"/>
    </row>
    <row r="150" spans="1:73" x14ac:dyDescent="0.15">
      <c r="A150" s="1"/>
      <c r="B150" s="1" t="s">
        <v>208</v>
      </c>
      <c r="C150" s="2"/>
      <c r="D150" s="2"/>
      <c r="E150" s="187" t="s">
        <v>211</v>
      </c>
      <c r="F150" s="156" t="s">
        <v>11</v>
      </c>
      <c r="G150" s="156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3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  <c r="AU150" s="158"/>
      <c r="AV150" s="158"/>
      <c r="AW150" s="158"/>
      <c r="AX150" s="158"/>
      <c r="AY150" s="158"/>
      <c r="AZ150" s="158"/>
      <c r="BA150" s="159"/>
      <c r="BB150" s="159"/>
      <c r="BC150" s="159"/>
      <c r="BD150" s="159"/>
      <c r="BE150" s="159"/>
      <c r="BF150" s="158"/>
      <c r="BG150" s="158"/>
      <c r="BH150" s="158"/>
      <c r="BI150" s="158"/>
      <c r="BJ150" s="158"/>
      <c r="BK150" s="158"/>
      <c r="BL150" s="158"/>
      <c r="BM150" s="158"/>
      <c r="BN150" s="158"/>
      <c r="BO150" s="158"/>
      <c r="BP150" s="158"/>
      <c r="BQ150" s="158"/>
      <c r="BR150" s="158"/>
      <c r="BS150" s="158"/>
      <c r="BT150" s="158"/>
      <c r="BU150" s="158"/>
    </row>
    <row r="151" spans="1:73" x14ac:dyDescent="0.15">
      <c r="A151" s="1"/>
      <c r="B151" s="20" t="s">
        <v>187</v>
      </c>
      <c r="C151" s="156">
        <f>Eksist!C151+Input!$D$48</f>
        <v>0</v>
      </c>
      <c r="D151" s="2" t="s">
        <v>98</v>
      </c>
      <c r="E151" s="187">
        <f>VLOOKUP(C151,Eksist!$C$151:$E$181,3)</f>
        <v>0.45551999999999998</v>
      </c>
      <c r="F151" s="156">
        <f>SUM(G151:Z151)</f>
        <v>141.17837749987308</v>
      </c>
      <c r="G151" s="156">
        <f>G$148*Input!D$26*$E151*$AA151</f>
        <v>0</v>
      </c>
      <c r="H151" s="156">
        <f>H$148*Input!E$26*$E151*$AA151</f>
        <v>68.355811406586227</v>
      </c>
      <c r="I151" s="156">
        <f>I$148*Input!F$26*$E151*$AA151</f>
        <v>72.822566093286838</v>
      </c>
      <c r="J151" s="156">
        <f>J$148*Input!G$26*$E151*$AA151</f>
        <v>0</v>
      </c>
      <c r="K151" s="156">
        <f>K$148*Input!H$26*$E151*$AA151</f>
        <v>0</v>
      </c>
      <c r="L151" s="156">
        <f>L$148*Input!I$26*$E151*$AA151</f>
        <v>0</v>
      </c>
      <c r="M151" s="156">
        <f>M$148*Input!J$26*$E151*$AA151</f>
        <v>0</v>
      </c>
      <c r="N151" s="156">
        <f>N$148*Input!K$26*$E151*$AA151</f>
        <v>0</v>
      </c>
      <c r="O151" s="156">
        <f>O$148*Input!L$26*$E151*$AA151</f>
        <v>0</v>
      </c>
      <c r="P151" s="156">
        <f>P$148*Input!M$26*$E151*$AA151</f>
        <v>0</v>
      </c>
      <c r="Q151" s="156">
        <f>Q$148*Input!N$26*$E151*$AA151</f>
        <v>0</v>
      </c>
      <c r="R151" s="156">
        <f>R$148*Input!O$26*$E151*$AA151</f>
        <v>0</v>
      </c>
      <c r="S151" s="156">
        <f>S$148*Input!P$26*$E151*$AA151</f>
        <v>0</v>
      </c>
      <c r="T151" s="156">
        <f>T$148*Input!Q$26*$E151*$AA151</f>
        <v>0</v>
      </c>
      <c r="U151" s="156">
        <f>U$148*Input!R$26*$E151*$AA151</f>
        <v>0</v>
      </c>
      <c r="V151" s="156">
        <f>V$148*Input!S$26*$E151*$AA151</f>
        <v>0</v>
      </c>
      <c r="W151" s="156">
        <f>W$148*Input!T$26*$E151*$AA151</f>
        <v>0</v>
      </c>
      <c r="X151" s="156">
        <f>X$148*Input!U$26*$E151*$AA151</f>
        <v>0</v>
      </c>
      <c r="Y151" s="156">
        <f>Y$148*Input!V$26*$E151*$AA151</f>
        <v>0</v>
      </c>
      <c r="Z151" s="156">
        <f>Z$148*Input!W$26*$E151*$AA151</f>
        <v>0</v>
      </c>
      <c r="AA151" s="188">
        <f>(1+Input!$D$69)</f>
        <v>1</v>
      </c>
      <c r="AB151" s="3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  <c r="AU151" s="158"/>
      <c r="AV151" s="158"/>
      <c r="AW151" s="158"/>
      <c r="AX151" s="158"/>
      <c r="AY151" s="158"/>
      <c r="AZ151" s="158"/>
      <c r="BA151" s="159"/>
      <c r="BB151" s="159"/>
      <c r="BC151" s="159"/>
      <c r="BD151" s="159"/>
      <c r="BE151" s="159"/>
      <c r="BF151" s="158"/>
      <c r="BG151" s="158"/>
      <c r="BH151" s="158"/>
      <c r="BI151" s="158"/>
      <c r="BJ151" s="158"/>
      <c r="BK151" s="158"/>
      <c r="BL151" s="158"/>
      <c r="BM151" s="158"/>
      <c r="BN151" s="158"/>
      <c r="BO151" s="158"/>
      <c r="BP151" s="158"/>
      <c r="BQ151" s="158"/>
      <c r="BR151" s="158"/>
      <c r="BS151" s="158"/>
      <c r="BT151" s="158"/>
      <c r="BU151" s="158"/>
    </row>
    <row r="152" spans="1:73" x14ac:dyDescent="0.15">
      <c r="A152" s="1"/>
      <c r="B152" s="20"/>
      <c r="C152" s="156">
        <f>Eksist!C152+Input!$D$48</f>
        <v>1</v>
      </c>
      <c r="D152" s="2" t="s">
        <v>98</v>
      </c>
      <c r="E152" s="187">
        <f>VLOOKUP(C152,Eksist!$C$151:$E$181,3)</f>
        <v>0.45551999999999998</v>
      </c>
      <c r="F152" s="156">
        <f t="shared" ref="F152:F181" si="104">SUM(G152:Z152)</f>
        <v>141.17837749987308</v>
      </c>
      <c r="G152" s="156">
        <f>G$148*Input!D$26*$E152*$AA152</f>
        <v>0</v>
      </c>
      <c r="H152" s="156">
        <f>H$148*Input!E$26*$E152*$AA152</f>
        <v>68.355811406586227</v>
      </c>
      <c r="I152" s="156">
        <f>I$148*Input!F$26*$E152*$AA152</f>
        <v>72.822566093286838</v>
      </c>
      <c r="J152" s="156">
        <f>J$148*Input!G$26*$E152*$AA152</f>
        <v>0</v>
      </c>
      <c r="K152" s="156">
        <f>K$148*Input!H$26*$E152*$AA152</f>
        <v>0</v>
      </c>
      <c r="L152" s="156">
        <f>L$148*Input!I$26*$E152*$AA152</f>
        <v>0</v>
      </c>
      <c r="M152" s="156">
        <f>M$148*Input!J$26*$E152*$AA152</f>
        <v>0</v>
      </c>
      <c r="N152" s="156">
        <f>N$148*Input!K$26*$E152*$AA152</f>
        <v>0</v>
      </c>
      <c r="O152" s="156">
        <f>O$148*Input!L$26*$E152*$AA152</f>
        <v>0</v>
      </c>
      <c r="P152" s="156">
        <f>P$148*Input!M$26*$E152*$AA152</f>
        <v>0</v>
      </c>
      <c r="Q152" s="156">
        <f>Q$148*Input!N$26*$E152*$AA152</f>
        <v>0</v>
      </c>
      <c r="R152" s="156">
        <f>R$148*Input!O$26*$E152*$AA152</f>
        <v>0</v>
      </c>
      <c r="S152" s="156">
        <f>S$148*Input!P$26*$E152*$AA152</f>
        <v>0</v>
      </c>
      <c r="T152" s="156">
        <f>T$148*Input!Q$26*$E152*$AA152</f>
        <v>0</v>
      </c>
      <c r="U152" s="156">
        <f>U$148*Input!R$26*$E152*$AA152</f>
        <v>0</v>
      </c>
      <c r="V152" s="156">
        <f>V$148*Input!S$26*$E152*$AA152</f>
        <v>0</v>
      </c>
      <c r="W152" s="156">
        <f>W$148*Input!T$26*$E152*$AA152</f>
        <v>0</v>
      </c>
      <c r="X152" s="156">
        <f>X$148*Input!U$26*$E152*$AA152</f>
        <v>0</v>
      </c>
      <c r="Y152" s="156">
        <f>Y$148*Input!V$26*$E152*$AA152</f>
        <v>0</v>
      </c>
      <c r="Z152" s="156">
        <f>Z$148*Input!W$26*$E152*$AA152</f>
        <v>0</v>
      </c>
      <c r="AA152" s="188">
        <f t="shared" ref="AA152:AA160" si="105">(AA$161-AA$151)/10+AA151</f>
        <v>1</v>
      </c>
      <c r="AB152" s="3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  <c r="AU152" s="158"/>
      <c r="AV152" s="158"/>
      <c r="AW152" s="158"/>
      <c r="AX152" s="158"/>
      <c r="AY152" s="158"/>
      <c r="AZ152" s="158"/>
      <c r="BA152" s="159"/>
      <c r="BB152" s="159"/>
      <c r="BC152" s="159"/>
      <c r="BD152" s="159"/>
      <c r="BE152" s="159"/>
      <c r="BF152" s="158"/>
      <c r="BG152" s="158"/>
      <c r="BH152" s="158"/>
      <c r="BI152" s="158"/>
      <c r="BJ152" s="158"/>
      <c r="BK152" s="158"/>
      <c r="BL152" s="158"/>
      <c r="BM152" s="158"/>
      <c r="BN152" s="158"/>
      <c r="BO152" s="158"/>
      <c r="BP152" s="158"/>
      <c r="BQ152" s="158"/>
      <c r="BR152" s="158"/>
      <c r="BS152" s="158"/>
      <c r="BT152" s="158"/>
      <c r="BU152" s="158"/>
    </row>
    <row r="153" spans="1:73" x14ac:dyDescent="0.15">
      <c r="A153" s="1"/>
      <c r="B153" s="20"/>
      <c r="C153" s="156">
        <f>Eksist!C153+Input!$D$48</f>
        <v>2</v>
      </c>
      <c r="D153" s="2" t="s">
        <v>98</v>
      </c>
      <c r="E153" s="187">
        <f>VLOOKUP(C153,Eksist!$C$151:$E$181,3)</f>
        <v>0.45551999999999998</v>
      </c>
      <c r="F153" s="156">
        <f>SUM(G153:Z153)</f>
        <v>141.17837749987308</v>
      </c>
      <c r="G153" s="156">
        <f>G$148*Input!D$26*$E153*$AA153</f>
        <v>0</v>
      </c>
      <c r="H153" s="156">
        <f>H$148*Input!E$26*$E153*$AA153</f>
        <v>68.355811406586227</v>
      </c>
      <c r="I153" s="156">
        <f>I$148*Input!F$26*$E153*$AA153</f>
        <v>72.822566093286838</v>
      </c>
      <c r="J153" s="156">
        <f>J$148*Input!G$26*$E153*$AA153</f>
        <v>0</v>
      </c>
      <c r="K153" s="156">
        <f>K$148*Input!H$26*$E153*$AA153</f>
        <v>0</v>
      </c>
      <c r="L153" s="156">
        <f>L$148*Input!I$26*$E153*$AA153</f>
        <v>0</v>
      </c>
      <c r="M153" s="156">
        <f>M$148*Input!J$26*$E153*$AA153</f>
        <v>0</v>
      </c>
      <c r="N153" s="156">
        <f>N$148*Input!K$26*$E153*$AA153</f>
        <v>0</v>
      </c>
      <c r="O153" s="156">
        <f>O$148*Input!L$26*$E153*$AA153</f>
        <v>0</v>
      </c>
      <c r="P153" s="156">
        <f>P$148*Input!M$26*$E153*$AA153</f>
        <v>0</v>
      </c>
      <c r="Q153" s="156">
        <f>Q$148*Input!N$26*$E153*$AA153</f>
        <v>0</v>
      </c>
      <c r="R153" s="156">
        <f>R$148*Input!O$26*$E153*$AA153</f>
        <v>0</v>
      </c>
      <c r="S153" s="156">
        <f>S$148*Input!P$26*$E153*$AA153</f>
        <v>0</v>
      </c>
      <c r="T153" s="156">
        <f>T$148*Input!Q$26*$E153*$AA153</f>
        <v>0</v>
      </c>
      <c r="U153" s="156">
        <f>U$148*Input!R$26*$E153*$AA153</f>
        <v>0</v>
      </c>
      <c r="V153" s="156">
        <f>V$148*Input!S$26*$E153*$AA153</f>
        <v>0</v>
      </c>
      <c r="W153" s="156">
        <f>W$148*Input!T$26*$E153*$AA153</f>
        <v>0</v>
      </c>
      <c r="X153" s="156">
        <f>X$148*Input!U$26*$E153*$AA153</f>
        <v>0</v>
      </c>
      <c r="Y153" s="156">
        <f>Y$148*Input!V$26*$E153*$AA153</f>
        <v>0</v>
      </c>
      <c r="Z153" s="156">
        <f>Z$148*Input!W$26*$E153*$AA153</f>
        <v>0</v>
      </c>
      <c r="AA153" s="188">
        <f t="shared" si="105"/>
        <v>1</v>
      </c>
      <c r="AB153" s="3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  <c r="AU153" s="158"/>
      <c r="AV153" s="158"/>
      <c r="AW153" s="158"/>
      <c r="AX153" s="158"/>
      <c r="AY153" s="158"/>
      <c r="AZ153" s="158"/>
      <c r="BA153" s="159"/>
      <c r="BB153" s="159"/>
      <c r="BC153" s="159"/>
      <c r="BD153" s="159"/>
      <c r="BE153" s="159"/>
      <c r="BF153" s="158"/>
      <c r="BG153" s="158"/>
      <c r="BH153" s="158"/>
      <c r="BI153" s="158"/>
      <c r="BJ153" s="158"/>
      <c r="BK153" s="158"/>
      <c r="BL153" s="158"/>
      <c r="BM153" s="158"/>
      <c r="BN153" s="158"/>
      <c r="BO153" s="158"/>
      <c r="BP153" s="158"/>
      <c r="BQ153" s="158"/>
      <c r="BR153" s="158"/>
      <c r="BS153" s="158"/>
      <c r="BT153" s="158"/>
      <c r="BU153" s="158"/>
    </row>
    <row r="154" spans="1:73" x14ac:dyDescent="0.15">
      <c r="A154" s="1"/>
      <c r="B154" s="20"/>
      <c r="C154" s="156">
        <f>Eksist!C154+Input!$D$48</f>
        <v>3</v>
      </c>
      <c r="D154" s="2" t="s">
        <v>98</v>
      </c>
      <c r="E154" s="187">
        <f>VLOOKUP(C154,Eksist!$C$151:$E$181,3)</f>
        <v>0.45551999999999998</v>
      </c>
      <c r="F154" s="156">
        <f t="shared" si="104"/>
        <v>141.17837749987308</v>
      </c>
      <c r="G154" s="156">
        <f>G$148*Input!D$26*$E154*$AA154</f>
        <v>0</v>
      </c>
      <c r="H154" s="156">
        <f>H$148*Input!E$26*$E154*$AA154</f>
        <v>68.355811406586227</v>
      </c>
      <c r="I154" s="156">
        <f>I$148*Input!F$26*$E154*$AA154</f>
        <v>72.822566093286838</v>
      </c>
      <c r="J154" s="156">
        <f>J$148*Input!G$26*$E154*$AA154</f>
        <v>0</v>
      </c>
      <c r="K154" s="156">
        <f>K$148*Input!H$26*$E154*$AA154</f>
        <v>0</v>
      </c>
      <c r="L154" s="156">
        <f>L$148*Input!I$26*$E154*$AA154</f>
        <v>0</v>
      </c>
      <c r="M154" s="156">
        <f>M$148*Input!J$26*$E154*$AA154</f>
        <v>0</v>
      </c>
      <c r="N154" s="156">
        <f>N$148*Input!K$26*$E154*$AA154</f>
        <v>0</v>
      </c>
      <c r="O154" s="156">
        <f>O$148*Input!L$26*$E154*$AA154</f>
        <v>0</v>
      </c>
      <c r="P154" s="156">
        <f>P$148*Input!M$26*$E154*$AA154</f>
        <v>0</v>
      </c>
      <c r="Q154" s="156">
        <f>Q$148*Input!N$26*$E154*$AA154</f>
        <v>0</v>
      </c>
      <c r="R154" s="156">
        <f>R$148*Input!O$26*$E154*$AA154</f>
        <v>0</v>
      </c>
      <c r="S154" s="156">
        <f>S$148*Input!P$26*$E154*$AA154</f>
        <v>0</v>
      </c>
      <c r="T154" s="156">
        <f>T$148*Input!Q$26*$E154*$AA154</f>
        <v>0</v>
      </c>
      <c r="U154" s="156">
        <f>U$148*Input!R$26*$E154*$AA154</f>
        <v>0</v>
      </c>
      <c r="V154" s="156">
        <f>V$148*Input!S$26*$E154*$AA154</f>
        <v>0</v>
      </c>
      <c r="W154" s="156">
        <f>W$148*Input!T$26*$E154*$AA154</f>
        <v>0</v>
      </c>
      <c r="X154" s="156">
        <f>X$148*Input!U$26*$E154*$AA154</f>
        <v>0</v>
      </c>
      <c r="Y154" s="156">
        <f>Y$148*Input!V$26*$E154*$AA154</f>
        <v>0</v>
      </c>
      <c r="Z154" s="156">
        <f>Z$148*Input!W$26*$E154*$AA154</f>
        <v>0</v>
      </c>
      <c r="AA154" s="188">
        <f t="shared" si="105"/>
        <v>1</v>
      </c>
      <c r="AB154" s="3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  <c r="AU154" s="158"/>
      <c r="AV154" s="158"/>
      <c r="AW154" s="158"/>
      <c r="AX154" s="158"/>
      <c r="AY154" s="158"/>
      <c r="AZ154" s="158"/>
      <c r="BA154" s="159"/>
      <c r="BB154" s="159"/>
      <c r="BC154" s="159"/>
      <c r="BD154" s="159"/>
      <c r="BE154" s="159"/>
      <c r="BF154" s="158"/>
      <c r="BG154" s="158"/>
      <c r="BH154" s="158"/>
      <c r="BI154" s="158"/>
      <c r="BJ154" s="158"/>
      <c r="BK154" s="158"/>
      <c r="BL154" s="158"/>
      <c r="BM154" s="158"/>
      <c r="BN154" s="158"/>
      <c r="BO154" s="158"/>
      <c r="BP154" s="158"/>
      <c r="BQ154" s="158"/>
      <c r="BR154" s="158"/>
      <c r="BS154" s="158"/>
      <c r="BT154" s="158"/>
      <c r="BU154" s="158"/>
    </row>
    <row r="155" spans="1:73" x14ac:dyDescent="0.15">
      <c r="A155" s="1"/>
      <c r="B155" s="20"/>
      <c r="C155" s="156">
        <f>Eksist!C155+Input!$D$48</f>
        <v>4</v>
      </c>
      <c r="D155" s="2" t="s">
        <v>98</v>
      </c>
      <c r="E155" s="187">
        <f>VLOOKUP(C155,Eksist!$C$151:$E$181,3)</f>
        <v>0.45551999999999998</v>
      </c>
      <c r="F155" s="156">
        <f t="shared" si="104"/>
        <v>141.17837749987308</v>
      </c>
      <c r="G155" s="156">
        <f>G$148*Input!D$26*$E155*$AA155</f>
        <v>0</v>
      </c>
      <c r="H155" s="156">
        <f>H$148*Input!E$26*$E155*$AA155</f>
        <v>68.355811406586227</v>
      </c>
      <c r="I155" s="156">
        <f>I$148*Input!F$26*$E155*$AA155</f>
        <v>72.822566093286838</v>
      </c>
      <c r="J155" s="156">
        <f>J$148*Input!G$26*$E155*$AA155</f>
        <v>0</v>
      </c>
      <c r="K155" s="156">
        <f>K$148*Input!H$26*$E155*$AA155</f>
        <v>0</v>
      </c>
      <c r="L155" s="156">
        <f>L$148*Input!I$26*$E155*$AA155</f>
        <v>0</v>
      </c>
      <c r="M155" s="156">
        <f>M$148*Input!J$26*$E155*$AA155</f>
        <v>0</v>
      </c>
      <c r="N155" s="156">
        <f>N$148*Input!K$26*$E155*$AA155</f>
        <v>0</v>
      </c>
      <c r="O155" s="156">
        <f>O$148*Input!L$26*$E155*$AA155</f>
        <v>0</v>
      </c>
      <c r="P155" s="156">
        <f>P$148*Input!M$26*$E155*$AA155</f>
        <v>0</v>
      </c>
      <c r="Q155" s="156">
        <f>Q$148*Input!N$26*$E155*$AA155</f>
        <v>0</v>
      </c>
      <c r="R155" s="156">
        <f>R$148*Input!O$26*$E155*$AA155</f>
        <v>0</v>
      </c>
      <c r="S155" s="156">
        <f>S$148*Input!P$26*$E155*$AA155</f>
        <v>0</v>
      </c>
      <c r="T155" s="156">
        <f>T$148*Input!Q$26*$E155*$AA155</f>
        <v>0</v>
      </c>
      <c r="U155" s="156">
        <f>U$148*Input!R$26*$E155*$AA155</f>
        <v>0</v>
      </c>
      <c r="V155" s="156">
        <f>V$148*Input!S$26*$E155*$AA155</f>
        <v>0</v>
      </c>
      <c r="W155" s="156">
        <f>W$148*Input!T$26*$E155*$AA155</f>
        <v>0</v>
      </c>
      <c r="X155" s="156">
        <f>X$148*Input!U$26*$E155*$AA155</f>
        <v>0</v>
      </c>
      <c r="Y155" s="156">
        <f>Y$148*Input!V$26*$E155*$AA155</f>
        <v>0</v>
      </c>
      <c r="Z155" s="156">
        <f>Z$148*Input!W$26*$E155*$AA155</f>
        <v>0</v>
      </c>
      <c r="AA155" s="188">
        <f t="shared" si="105"/>
        <v>1</v>
      </c>
      <c r="AB155" s="3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  <c r="AU155" s="158"/>
      <c r="AV155" s="158"/>
      <c r="AW155" s="158"/>
      <c r="AX155" s="158"/>
      <c r="AY155" s="158"/>
      <c r="AZ155" s="158"/>
      <c r="BA155" s="159"/>
      <c r="BB155" s="159"/>
      <c r="BC155" s="159"/>
      <c r="BD155" s="159"/>
      <c r="BE155" s="159"/>
      <c r="BF155" s="158"/>
      <c r="BG155" s="158"/>
      <c r="BH155" s="158"/>
      <c r="BI155" s="158"/>
      <c r="BJ155" s="158"/>
      <c r="BK155" s="158"/>
      <c r="BL155" s="158"/>
      <c r="BM155" s="158"/>
      <c r="BN155" s="158"/>
      <c r="BO155" s="158"/>
      <c r="BP155" s="158"/>
      <c r="BQ155" s="158"/>
      <c r="BR155" s="158"/>
      <c r="BS155" s="158"/>
      <c r="BT155" s="158"/>
      <c r="BU155" s="158"/>
    </row>
    <row r="156" spans="1:73" x14ac:dyDescent="0.15">
      <c r="A156" s="1"/>
      <c r="B156" s="20"/>
      <c r="C156" s="156">
        <f>Eksist!C156+Input!$D$48</f>
        <v>5</v>
      </c>
      <c r="D156" s="2" t="s">
        <v>98</v>
      </c>
      <c r="E156" s="187">
        <f>VLOOKUP(C156,Eksist!$C$151:$E$181,3)</f>
        <v>0.45551999999999998</v>
      </c>
      <c r="F156" s="156">
        <f t="shared" si="104"/>
        <v>141.17837749987308</v>
      </c>
      <c r="G156" s="156">
        <f>G$148*Input!D$26*$E156*$AA156</f>
        <v>0</v>
      </c>
      <c r="H156" s="156">
        <f>H$148*Input!E$26*$E156*$AA156</f>
        <v>68.355811406586227</v>
      </c>
      <c r="I156" s="156">
        <f>I$148*Input!F$26*$E156*$AA156</f>
        <v>72.822566093286838</v>
      </c>
      <c r="J156" s="156">
        <f>J$148*Input!G$26*$E156*$AA156</f>
        <v>0</v>
      </c>
      <c r="K156" s="156">
        <f>K$148*Input!H$26*$E156*$AA156</f>
        <v>0</v>
      </c>
      <c r="L156" s="156">
        <f>L$148*Input!I$26*$E156*$AA156</f>
        <v>0</v>
      </c>
      <c r="M156" s="156">
        <f>M$148*Input!J$26*$E156*$AA156</f>
        <v>0</v>
      </c>
      <c r="N156" s="156">
        <f>N$148*Input!K$26*$E156*$AA156</f>
        <v>0</v>
      </c>
      <c r="O156" s="156">
        <f>O$148*Input!L$26*$E156*$AA156</f>
        <v>0</v>
      </c>
      <c r="P156" s="156">
        <f>P$148*Input!M$26*$E156*$AA156</f>
        <v>0</v>
      </c>
      <c r="Q156" s="156">
        <f>Q$148*Input!N$26*$E156*$AA156</f>
        <v>0</v>
      </c>
      <c r="R156" s="156">
        <f>R$148*Input!O$26*$E156*$AA156</f>
        <v>0</v>
      </c>
      <c r="S156" s="156">
        <f>S$148*Input!P$26*$E156*$AA156</f>
        <v>0</v>
      </c>
      <c r="T156" s="156">
        <f>T$148*Input!Q$26*$E156*$AA156</f>
        <v>0</v>
      </c>
      <c r="U156" s="156">
        <f>U$148*Input!R$26*$E156*$AA156</f>
        <v>0</v>
      </c>
      <c r="V156" s="156">
        <f>V$148*Input!S$26*$E156*$AA156</f>
        <v>0</v>
      </c>
      <c r="W156" s="156">
        <f>W$148*Input!T$26*$E156*$AA156</f>
        <v>0</v>
      </c>
      <c r="X156" s="156">
        <f>X$148*Input!U$26*$E156*$AA156</f>
        <v>0</v>
      </c>
      <c r="Y156" s="156">
        <f>Y$148*Input!V$26*$E156*$AA156</f>
        <v>0</v>
      </c>
      <c r="Z156" s="156">
        <f>Z$148*Input!W$26*$E156*$AA156</f>
        <v>0</v>
      </c>
      <c r="AA156" s="188">
        <f t="shared" si="105"/>
        <v>1</v>
      </c>
      <c r="AB156" s="3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  <c r="AU156" s="158"/>
      <c r="AV156" s="158"/>
      <c r="AW156" s="158"/>
      <c r="AX156" s="158"/>
      <c r="AY156" s="158"/>
      <c r="AZ156" s="158"/>
      <c r="BA156" s="159"/>
      <c r="BB156" s="159"/>
      <c r="BC156" s="159"/>
      <c r="BD156" s="159"/>
      <c r="BE156" s="159"/>
      <c r="BF156" s="158"/>
      <c r="BG156" s="158"/>
      <c r="BH156" s="158"/>
      <c r="BI156" s="158"/>
      <c r="BJ156" s="158"/>
      <c r="BK156" s="158"/>
      <c r="BL156" s="158"/>
      <c r="BM156" s="158"/>
      <c r="BN156" s="158"/>
      <c r="BO156" s="158"/>
      <c r="BP156" s="158"/>
      <c r="BQ156" s="158"/>
      <c r="BR156" s="158"/>
      <c r="BS156" s="158"/>
      <c r="BT156" s="158"/>
      <c r="BU156" s="158"/>
    </row>
    <row r="157" spans="1:73" x14ac:dyDescent="0.15">
      <c r="A157" s="1"/>
      <c r="B157" s="20"/>
      <c r="C157" s="156">
        <f>Eksist!C157+Input!$D$48</f>
        <v>6</v>
      </c>
      <c r="D157" s="2" t="s">
        <v>98</v>
      </c>
      <c r="E157" s="187">
        <f>VLOOKUP(C157,Eksist!$C$151:$E$181,3)</f>
        <v>0.45551999999999998</v>
      </c>
      <c r="F157" s="156">
        <f t="shared" si="104"/>
        <v>141.17837749987308</v>
      </c>
      <c r="G157" s="156">
        <f>G$148*Input!D$26*$E157*$AA157</f>
        <v>0</v>
      </c>
      <c r="H157" s="156">
        <f>H$148*Input!E$26*$E157*$AA157</f>
        <v>68.355811406586227</v>
      </c>
      <c r="I157" s="156">
        <f>I$148*Input!F$26*$E157*$AA157</f>
        <v>72.822566093286838</v>
      </c>
      <c r="J157" s="156">
        <f>J$148*Input!G$26*$E157*$AA157</f>
        <v>0</v>
      </c>
      <c r="K157" s="156">
        <f>K$148*Input!H$26*$E157*$AA157</f>
        <v>0</v>
      </c>
      <c r="L157" s="156">
        <f>L$148*Input!I$26*$E157*$AA157</f>
        <v>0</v>
      </c>
      <c r="M157" s="156">
        <f>M$148*Input!J$26*$E157*$AA157</f>
        <v>0</v>
      </c>
      <c r="N157" s="156">
        <f>N$148*Input!K$26*$E157*$AA157</f>
        <v>0</v>
      </c>
      <c r="O157" s="156">
        <f>O$148*Input!L$26*$E157*$AA157</f>
        <v>0</v>
      </c>
      <c r="P157" s="156">
        <f>P$148*Input!M$26*$E157*$AA157</f>
        <v>0</v>
      </c>
      <c r="Q157" s="156">
        <f>Q$148*Input!N$26*$E157*$AA157</f>
        <v>0</v>
      </c>
      <c r="R157" s="156">
        <f>R$148*Input!O$26*$E157*$AA157</f>
        <v>0</v>
      </c>
      <c r="S157" s="156">
        <f>S$148*Input!P$26*$E157*$AA157</f>
        <v>0</v>
      </c>
      <c r="T157" s="156">
        <f>T$148*Input!Q$26*$E157*$AA157</f>
        <v>0</v>
      </c>
      <c r="U157" s="156">
        <f>U$148*Input!R$26*$E157*$AA157</f>
        <v>0</v>
      </c>
      <c r="V157" s="156">
        <f>V$148*Input!S$26*$E157*$AA157</f>
        <v>0</v>
      </c>
      <c r="W157" s="156">
        <f>W$148*Input!T$26*$E157*$AA157</f>
        <v>0</v>
      </c>
      <c r="X157" s="156">
        <f>X$148*Input!U$26*$E157*$AA157</f>
        <v>0</v>
      </c>
      <c r="Y157" s="156">
        <f>Y$148*Input!V$26*$E157*$AA157</f>
        <v>0</v>
      </c>
      <c r="Z157" s="156">
        <f>Z$148*Input!W$26*$E157*$AA157</f>
        <v>0</v>
      </c>
      <c r="AA157" s="188">
        <f>(AA$161-AA$151)/10+AA156</f>
        <v>1</v>
      </c>
      <c r="AB157" s="3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  <c r="AU157" s="158"/>
      <c r="AV157" s="158"/>
      <c r="AW157" s="158"/>
      <c r="AX157" s="158"/>
      <c r="AY157" s="158"/>
      <c r="AZ157" s="158"/>
      <c r="BA157" s="159"/>
      <c r="BB157" s="159"/>
      <c r="BC157" s="159"/>
      <c r="BD157" s="159"/>
      <c r="BE157" s="159"/>
      <c r="BF157" s="158"/>
      <c r="BG157" s="158"/>
      <c r="BH157" s="158"/>
      <c r="BI157" s="158"/>
      <c r="BJ157" s="158"/>
      <c r="BK157" s="158"/>
      <c r="BL157" s="158"/>
      <c r="BM157" s="158"/>
      <c r="BN157" s="158"/>
      <c r="BO157" s="158"/>
      <c r="BP157" s="158"/>
      <c r="BQ157" s="158"/>
      <c r="BR157" s="158"/>
      <c r="BS157" s="158"/>
      <c r="BT157" s="158"/>
      <c r="BU157" s="158"/>
    </row>
    <row r="158" spans="1:73" x14ac:dyDescent="0.15">
      <c r="A158" s="1"/>
      <c r="B158" s="20"/>
      <c r="C158" s="156">
        <f>Eksist!C158+Input!$D$48</f>
        <v>7</v>
      </c>
      <c r="D158" s="2" t="s">
        <v>98</v>
      </c>
      <c r="E158" s="187">
        <f>VLOOKUP(C158,Eksist!$C$151:$E$181,3)</f>
        <v>0.45551999999999998</v>
      </c>
      <c r="F158" s="156">
        <f t="shared" si="104"/>
        <v>141.17837749987308</v>
      </c>
      <c r="G158" s="156">
        <f>G$148*Input!D$26*$E158*$AA158</f>
        <v>0</v>
      </c>
      <c r="H158" s="156">
        <f>H$148*Input!E$26*$E158*$AA158</f>
        <v>68.355811406586227</v>
      </c>
      <c r="I158" s="156">
        <f>I$148*Input!F$26*$E158*$AA158</f>
        <v>72.822566093286838</v>
      </c>
      <c r="J158" s="156">
        <f>J$148*Input!G$26*$E158*$AA158</f>
        <v>0</v>
      </c>
      <c r="K158" s="156">
        <f>K$148*Input!H$26*$E158*$AA158</f>
        <v>0</v>
      </c>
      <c r="L158" s="156">
        <f>L$148*Input!I$26*$E158*$AA158</f>
        <v>0</v>
      </c>
      <c r="M158" s="156">
        <f>M$148*Input!J$26*$E158*$AA158</f>
        <v>0</v>
      </c>
      <c r="N158" s="156">
        <f>N$148*Input!K$26*$E158*$AA158</f>
        <v>0</v>
      </c>
      <c r="O158" s="156">
        <f>O$148*Input!L$26*$E158*$AA158</f>
        <v>0</v>
      </c>
      <c r="P158" s="156">
        <f>P$148*Input!M$26*$E158*$AA158</f>
        <v>0</v>
      </c>
      <c r="Q158" s="156">
        <f>Q$148*Input!N$26*$E158*$AA158</f>
        <v>0</v>
      </c>
      <c r="R158" s="156">
        <f>R$148*Input!O$26*$E158*$AA158</f>
        <v>0</v>
      </c>
      <c r="S158" s="156">
        <f>S$148*Input!P$26*$E158*$AA158</f>
        <v>0</v>
      </c>
      <c r="T158" s="156">
        <f>T$148*Input!Q$26*$E158*$AA158</f>
        <v>0</v>
      </c>
      <c r="U158" s="156">
        <f>U$148*Input!R$26*$E158*$AA158</f>
        <v>0</v>
      </c>
      <c r="V158" s="156">
        <f>V$148*Input!S$26*$E158*$AA158</f>
        <v>0</v>
      </c>
      <c r="W158" s="156">
        <f>W$148*Input!T$26*$E158*$AA158</f>
        <v>0</v>
      </c>
      <c r="X158" s="156">
        <f>X$148*Input!U$26*$E158*$AA158</f>
        <v>0</v>
      </c>
      <c r="Y158" s="156">
        <f>Y$148*Input!V$26*$E158*$AA158</f>
        <v>0</v>
      </c>
      <c r="Z158" s="156">
        <f>Z$148*Input!W$26*$E158*$AA158</f>
        <v>0</v>
      </c>
      <c r="AA158" s="188">
        <f t="shared" si="105"/>
        <v>1</v>
      </c>
      <c r="AB158" s="3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  <c r="AU158" s="158"/>
      <c r="AV158" s="158"/>
      <c r="AW158" s="158"/>
      <c r="AX158" s="158"/>
      <c r="AY158" s="158"/>
      <c r="AZ158" s="158"/>
      <c r="BA158" s="159"/>
      <c r="BB158" s="159"/>
      <c r="BC158" s="159"/>
      <c r="BD158" s="159"/>
      <c r="BE158" s="159"/>
      <c r="BF158" s="158"/>
      <c r="BG158" s="158"/>
      <c r="BH158" s="158"/>
      <c r="BI158" s="158"/>
      <c r="BJ158" s="158"/>
      <c r="BK158" s="158"/>
      <c r="BL158" s="158"/>
      <c r="BM158" s="158"/>
      <c r="BN158" s="158"/>
      <c r="BO158" s="158"/>
      <c r="BP158" s="158"/>
      <c r="BQ158" s="158"/>
      <c r="BR158" s="158"/>
      <c r="BS158" s="158"/>
      <c r="BT158" s="158"/>
      <c r="BU158" s="158"/>
    </row>
    <row r="159" spans="1:73" x14ac:dyDescent="0.15">
      <c r="A159" s="1"/>
      <c r="B159" s="20"/>
      <c r="C159" s="156">
        <f>Eksist!C159+Input!$D$48</f>
        <v>8</v>
      </c>
      <c r="D159" s="2" t="s">
        <v>98</v>
      </c>
      <c r="E159" s="187">
        <f>VLOOKUP(C159,Eksist!$C$151:$E$181,3)</f>
        <v>0.45551999999999998</v>
      </c>
      <c r="F159" s="156">
        <f t="shared" si="104"/>
        <v>141.17837749987308</v>
      </c>
      <c r="G159" s="156">
        <f>G$148*Input!D$26*$E159*$AA159</f>
        <v>0</v>
      </c>
      <c r="H159" s="156">
        <f>H$148*Input!E$26*$E159*$AA159</f>
        <v>68.355811406586227</v>
      </c>
      <c r="I159" s="156">
        <f>I$148*Input!F$26*$E159*$AA159</f>
        <v>72.822566093286838</v>
      </c>
      <c r="J159" s="156">
        <f>J$148*Input!G$26*$E159*$AA159</f>
        <v>0</v>
      </c>
      <c r="K159" s="156">
        <f>K$148*Input!H$26*$E159*$AA159</f>
        <v>0</v>
      </c>
      <c r="L159" s="156">
        <f>L$148*Input!I$26*$E159*$AA159</f>
        <v>0</v>
      </c>
      <c r="M159" s="156">
        <f>M$148*Input!J$26*$E159*$AA159</f>
        <v>0</v>
      </c>
      <c r="N159" s="156">
        <f>N$148*Input!K$26*$E159*$AA159</f>
        <v>0</v>
      </c>
      <c r="O159" s="156">
        <f>O$148*Input!L$26*$E159*$AA159</f>
        <v>0</v>
      </c>
      <c r="P159" s="156">
        <f>P$148*Input!M$26*$E159*$AA159</f>
        <v>0</v>
      </c>
      <c r="Q159" s="156">
        <f>Q$148*Input!N$26*$E159*$AA159</f>
        <v>0</v>
      </c>
      <c r="R159" s="156">
        <f>R$148*Input!O$26*$E159*$AA159</f>
        <v>0</v>
      </c>
      <c r="S159" s="156">
        <f>S$148*Input!P$26*$E159*$AA159</f>
        <v>0</v>
      </c>
      <c r="T159" s="156">
        <f>T$148*Input!Q$26*$E159*$AA159</f>
        <v>0</v>
      </c>
      <c r="U159" s="156">
        <f>U$148*Input!R$26*$E159*$AA159</f>
        <v>0</v>
      </c>
      <c r="V159" s="156">
        <f>V$148*Input!S$26*$E159*$AA159</f>
        <v>0</v>
      </c>
      <c r="W159" s="156">
        <f>W$148*Input!T$26*$E159*$AA159</f>
        <v>0</v>
      </c>
      <c r="X159" s="156">
        <f>X$148*Input!U$26*$E159*$AA159</f>
        <v>0</v>
      </c>
      <c r="Y159" s="156">
        <f>Y$148*Input!V$26*$E159*$AA159</f>
        <v>0</v>
      </c>
      <c r="Z159" s="156">
        <f>Z$148*Input!W$26*$E159*$AA159</f>
        <v>0</v>
      </c>
      <c r="AA159" s="188">
        <f t="shared" si="105"/>
        <v>1</v>
      </c>
      <c r="AB159" s="3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  <c r="AU159" s="158"/>
      <c r="AV159" s="158"/>
      <c r="AW159" s="158"/>
      <c r="AX159" s="158"/>
      <c r="AY159" s="158"/>
      <c r="AZ159" s="158"/>
      <c r="BA159" s="159"/>
      <c r="BB159" s="159"/>
      <c r="BC159" s="159"/>
      <c r="BD159" s="159"/>
      <c r="BE159" s="159"/>
      <c r="BF159" s="158"/>
      <c r="BG159" s="158"/>
      <c r="BH159" s="158"/>
      <c r="BI159" s="158"/>
      <c r="BJ159" s="158"/>
      <c r="BK159" s="158"/>
      <c r="BL159" s="158"/>
      <c r="BM159" s="158"/>
      <c r="BN159" s="158"/>
      <c r="BO159" s="158"/>
      <c r="BP159" s="158"/>
      <c r="BQ159" s="158"/>
      <c r="BR159" s="158"/>
      <c r="BS159" s="158"/>
      <c r="BT159" s="158"/>
      <c r="BU159" s="158"/>
    </row>
    <row r="160" spans="1:73" x14ac:dyDescent="0.15">
      <c r="A160" s="1"/>
      <c r="B160" s="20"/>
      <c r="C160" s="156">
        <f>Eksist!C160+Input!$D$48</f>
        <v>9</v>
      </c>
      <c r="D160" s="2" t="s">
        <v>98</v>
      </c>
      <c r="E160" s="187">
        <f>VLOOKUP(C160,Eksist!$C$151:$E$181,3)</f>
        <v>0.45551999999999998</v>
      </c>
      <c r="F160" s="156">
        <f t="shared" si="104"/>
        <v>141.17837749987308</v>
      </c>
      <c r="G160" s="156">
        <f>G$148*Input!D$26*$E160*$AA160</f>
        <v>0</v>
      </c>
      <c r="H160" s="156">
        <f>H$148*Input!E$26*$E160*$AA160</f>
        <v>68.355811406586227</v>
      </c>
      <c r="I160" s="156">
        <f>I$148*Input!F$26*$E160*$AA160</f>
        <v>72.822566093286838</v>
      </c>
      <c r="J160" s="156">
        <f>J$148*Input!G$26*$E160*$AA160</f>
        <v>0</v>
      </c>
      <c r="K160" s="156">
        <f>K$148*Input!H$26*$E160*$AA160</f>
        <v>0</v>
      </c>
      <c r="L160" s="156">
        <f>L$148*Input!I$26*$E160*$AA160</f>
        <v>0</v>
      </c>
      <c r="M160" s="156">
        <f>M$148*Input!J$26*$E160*$AA160</f>
        <v>0</v>
      </c>
      <c r="N160" s="156">
        <f>N$148*Input!K$26*$E160*$AA160</f>
        <v>0</v>
      </c>
      <c r="O160" s="156">
        <f>O$148*Input!L$26*$E160*$AA160</f>
        <v>0</v>
      </c>
      <c r="P160" s="156">
        <f>P$148*Input!M$26*$E160*$AA160</f>
        <v>0</v>
      </c>
      <c r="Q160" s="156">
        <f>Q$148*Input!N$26*$E160*$AA160</f>
        <v>0</v>
      </c>
      <c r="R160" s="156">
        <f>R$148*Input!O$26*$E160*$AA160</f>
        <v>0</v>
      </c>
      <c r="S160" s="156">
        <f>S$148*Input!P$26*$E160*$AA160</f>
        <v>0</v>
      </c>
      <c r="T160" s="156">
        <f>T$148*Input!Q$26*$E160*$AA160</f>
        <v>0</v>
      </c>
      <c r="U160" s="156">
        <f>U$148*Input!R$26*$E160*$AA160</f>
        <v>0</v>
      </c>
      <c r="V160" s="156">
        <f>V$148*Input!S$26*$E160*$AA160</f>
        <v>0</v>
      </c>
      <c r="W160" s="156">
        <f>W$148*Input!T$26*$E160*$AA160</f>
        <v>0</v>
      </c>
      <c r="X160" s="156">
        <f>X$148*Input!U$26*$E160*$AA160</f>
        <v>0</v>
      </c>
      <c r="Y160" s="156">
        <f>Y$148*Input!V$26*$E160*$AA160</f>
        <v>0</v>
      </c>
      <c r="Z160" s="156">
        <f>Z$148*Input!W$26*$E160*$AA160</f>
        <v>0</v>
      </c>
      <c r="AA160" s="188">
        <f t="shared" si="105"/>
        <v>1</v>
      </c>
      <c r="AB160" s="3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  <c r="AU160" s="158"/>
      <c r="AV160" s="158"/>
      <c r="AW160" s="158"/>
      <c r="AX160" s="158"/>
      <c r="AY160" s="158"/>
      <c r="AZ160" s="158"/>
      <c r="BA160" s="159"/>
      <c r="BB160" s="159"/>
      <c r="BC160" s="159"/>
      <c r="BD160" s="159"/>
      <c r="BE160" s="159"/>
      <c r="BF160" s="158"/>
      <c r="BG160" s="158"/>
      <c r="BH160" s="158"/>
      <c r="BI160" s="158"/>
      <c r="BJ160" s="158"/>
      <c r="BK160" s="158"/>
      <c r="BL160" s="158"/>
      <c r="BM160" s="158"/>
      <c r="BN160" s="158"/>
      <c r="BO160" s="158"/>
      <c r="BP160" s="158"/>
      <c r="BQ160" s="158"/>
      <c r="BR160" s="158"/>
      <c r="BS160" s="158"/>
      <c r="BT160" s="158"/>
      <c r="BU160" s="158"/>
    </row>
    <row r="161" spans="1:73" x14ac:dyDescent="0.15">
      <c r="A161" s="1"/>
      <c r="B161" s="20" t="s">
        <v>186</v>
      </c>
      <c r="C161" s="156">
        <f>Eksist!C161+Input!$D$48</f>
        <v>10</v>
      </c>
      <c r="D161" s="2" t="s">
        <v>98</v>
      </c>
      <c r="E161" s="187">
        <f>VLOOKUP(C161,Eksist!$C$151:$E$181,3)</f>
        <v>0.45551999999999998</v>
      </c>
      <c r="F161" s="156">
        <f t="shared" si="104"/>
        <v>141.17837749987308</v>
      </c>
      <c r="G161" s="156">
        <f>G$148*Input!D$26*$E161*$AA161</f>
        <v>0</v>
      </c>
      <c r="H161" s="156">
        <f>H$148*Input!E$26*$E161*$AA161</f>
        <v>68.355811406586227</v>
      </c>
      <c r="I161" s="156">
        <f>I$148*Input!F$26*$E161*$AA161</f>
        <v>72.822566093286838</v>
      </c>
      <c r="J161" s="156">
        <f>J$148*Input!G$26*$E161*$AA161</f>
        <v>0</v>
      </c>
      <c r="K161" s="156">
        <f>K$148*Input!H$26*$E161*$AA161</f>
        <v>0</v>
      </c>
      <c r="L161" s="156">
        <f>L$148*Input!I$26*$E161*$AA161</f>
        <v>0</v>
      </c>
      <c r="M161" s="156">
        <f>M$148*Input!J$26*$E161*$AA161</f>
        <v>0</v>
      </c>
      <c r="N161" s="156">
        <f>N$148*Input!K$26*$E161*$AA161</f>
        <v>0</v>
      </c>
      <c r="O161" s="156">
        <f>O$148*Input!L$26*$E161*$AA161</f>
        <v>0</v>
      </c>
      <c r="P161" s="156">
        <f>P$148*Input!M$26*$E161*$AA161</f>
        <v>0</v>
      </c>
      <c r="Q161" s="156">
        <f>Q$148*Input!N$26*$E161*$AA161</f>
        <v>0</v>
      </c>
      <c r="R161" s="156">
        <f>R$148*Input!O$26*$E161*$AA161</f>
        <v>0</v>
      </c>
      <c r="S161" s="156">
        <f>S$148*Input!P$26*$E161*$AA161</f>
        <v>0</v>
      </c>
      <c r="T161" s="156">
        <f>T$148*Input!Q$26*$E161*$AA161</f>
        <v>0</v>
      </c>
      <c r="U161" s="156">
        <f>U$148*Input!R$26*$E161*$AA161</f>
        <v>0</v>
      </c>
      <c r="V161" s="156">
        <f>V$148*Input!S$26*$E161*$AA161</f>
        <v>0</v>
      </c>
      <c r="W161" s="156">
        <f>W$148*Input!T$26*$E161*$AA161</f>
        <v>0</v>
      </c>
      <c r="X161" s="156">
        <f>X$148*Input!U$26*$E161*$AA161</f>
        <v>0</v>
      </c>
      <c r="Y161" s="156">
        <f>Y$148*Input!V$26*$E161*$AA161</f>
        <v>0</v>
      </c>
      <c r="Z161" s="156">
        <f>Z$148*Input!W$26*$E161*$AA161</f>
        <v>0</v>
      </c>
      <c r="AA161" s="188">
        <f>(1+Input!$E$69)</f>
        <v>1</v>
      </c>
      <c r="AB161" s="3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  <c r="AU161" s="158"/>
      <c r="AV161" s="158"/>
      <c r="AW161" s="158"/>
      <c r="AX161" s="158"/>
      <c r="AY161" s="158"/>
      <c r="AZ161" s="158"/>
      <c r="BA161" s="159"/>
      <c r="BB161" s="159"/>
      <c r="BC161" s="159"/>
      <c r="BD161" s="159"/>
      <c r="BE161" s="159"/>
      <c r="BF161" s="158"/>
      <c r="BG161" s="158"/>
      <c r="BH161" s="158"/>
      <c r="BI161" s="158"/>
      <c r="BJ161" s="158"/>
      <c r="BK161" s="158"/>
      <c r="BL161" s="158"/>
      <c r="BM161" s="158"/>
      <c r="BN161" s="158"/>
      <c r="BO161" s="158"/>
      <c r="BP161" s="158"/>
      <c r="BQ161" s="158"/>
      <c r="BR161" s="158"/>
      <c r="BS161" s="158"/>
      <c r="BT161" s="158"/>
      <c r="BU161" s="158"/>
    </row>
    <row r="162" spans="1:73" x14ac:dyDescent="0.15">
      <c r="A162" s="1"/>
      <c r="B162" s="20"/>
      <c r="C162" s="156">
        <f>Eksist!C162+Input!$D$48</f>
        <v>11</v>
      </c>
      <c r="D162" s="2" t="s">
        <v>98</v>
      </c>
      <c r="E162" s="187">
        <f>VLOOKUP(C162,Eksist!$C$151:$E$181,3)</f>
        <v>0.45551999999999998</v>
      </c>
      <c r="F162" s="156">
        <f t="shared" si="104"/>
        <v>141.17837749987308</v>
      </c>
      <c r="G162" s="156">
        <f>G$148*Input!D$26*$E162*$AA162</f>
        <v>0</v>
      </c>
      <c r="H162" s="156">
        <f>H$148*Input!E$26*$E162*$AA162</f>
        <v>68.355811406586227</v>
      </c>
      <c r="I162" s="156">
        <f>I$148*Input!F$26*$E162*$AA162</f>
        <v>72.822566093286838</v>
      </c>
      <c r="J162" s="156">
        <f>J$148*Input!G$26*$E162*$AA162</f>
        <v>0</v>
      </c>
      <c r="K162" s="156">
        <f>K$148*Input!H$26*$E162*$AA162</f>
        <v>0</v>
      </c>
      <c r="L162" s="156">
        <f>L$148*Input!I$26*$E162*$AA162</f>
        <v>0</v>
      </c>
      <c r="M162" s="156">
        <f>M$148*Input!J$26*$E162*$AA162</f>
        <v>0</v>
      </c>
      <c r="N162" s="156">
        <f>N$148*Input!K$26*$E162*$AA162</f>
        <v>0</v>
      </c>
      <c r="O162" s="156">
        <f>O$148*Input!L$26*$E162*$AA162</f>
        <v>0</v>
      </c>
      <c r="P162" s="156">
        <f>P$148*Input!M$26*$E162*$AA162</f>
        <v>0</v>
      </c>
      <c r="Q162" s="156">
        <f>Q$148*Input!N$26*$E162*$AA162</f>
        <v>0</v>
      </c>
      <c r="R162" s="156">
        <f>R$148*Input!O$26*$E162*$AA162</f>
        <v>0</v>
      </c>
      <c r="S162" s="156">
        <f>S$148*Input!P$26*$E162*$AA162</f>
        <v>0</v>
      </c>
      <c r="T162" s="156">
        <f>T$148*Input!Q$26*$E162*$AA162</f>
        <v>0</v>
      </c>
      <c r="U162" s="156">
        <f>U$148*Input!R$26*$E162*$AA162</f>
        <v>0</v>
      </c>
      <c r="V162" s="156">
        <f>V$148*Input!S$26*$E162*$AA162</f>
        <v>0</v>
      </c>
      <c r="W162" s="156">
        <f>W$148*Input!T$26*$E162*$AA162</f>
        <v>0</v>
      </c>
      <c r="X162" s="156">
        <f>X$148*Input!U$26*$E162*$AA162</f>
        <v>0</v>
      </c>
      <c r="Y162" s="156">
        <f>Y$148*Input!V$26*$E162*$AA162</f>
        <v>0</v>
      </c>
      <c r="Z162" s="156">
        <f>Z$148*Input!W$26*$E162*$AA162</f>
        <v>0</v>
      </c>
      <c r="AA162" s="188">
        <f t="shared" ref="AA162:AA170" si="106">(AA$171-AA$161)/10+AA161</f>
        <v>1</v>
      </c>
      <c r="AB162" s="3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  <c r="AU162" s="158"/>
      <c r="AV162" s="158"/>
      <c r="AW162" s="158"/>
      <c r="AX162" s="158"/>
      <c r="AY162" s="158"/>
      <c r="AZ162" s="158"/>
      <c r="BA162" s="159"/>
      <c r="BB162" s="159"/>
      <c r="BC162" s="159"/>
      <c r="BD162" s="159"/>
      <c r="BE162" s="159"/>
      <c r="BF162" s="158"/>
      <c r="BG162" s="158"/>
      <c r="BH162" s="158"/>
      <c r="BI162" s="158"/>
      <c r="BJ162" s="158"/>
      <c r="BK162" s="158"/>
      <c r="BL162" s="158"/>
      <c r="BM162" s="158"/>
      <c r="BN162" s="158"/>
      <c r="BO162" s="158"/>
      <c r="BP162" s="158"/>
      <c r="BQ162" s="158"/>
      <c r="BR162" s="158"/>
      <c r="BS162" s="158"/>
      <c r="BT162" s="158"/>
      <c r="BU162" s="158"/>
    </row>
    <row r="163" spans="1:73" x14ac:dyDescent="0.15">
      <c r="A163" s="1"/>
      <c r="B163" s="20"/>
      <c r="C163" s="156">
        <f>Eksist!C163+Input!$D$48</f>
        <v>12</v>
      </c>
      <c r="D163" s="2" t="s">
        <v>98</v>
      </c>
      <c r="E163" s="187">
        <f>VLOOKUP(C163,Eksist!$C$151:$E$181,3)</f>
        <v>0.45551999999999998</v>
      </c>
      <c r="F163" s="156">
        <f t="shared" si="104"/>
        <v>141.17837749987308</v>
      </c>
      <c r="G163" s="156">
        <f>G$148*Input!D$26*$E163*$AA163</f>
        <v>0</v>
      </c>
      <c r="H163" s="156">
        <f>H$148*Input!E$26*$E163*$AA163</f>
        <v>68.355811406586227</v>
      </c>
      <c r="I163" s="156">
        <f>I$148*Input!F$26*$E163*$AA163</f>
        <v>72.822566093286838</v>
      </c>
      <c r="J163" s="156">
        <f>J$148*Input!G$26*$E163*$AA163</f>
        <v>0</v>
      </c>
      <c r="K163" s="156">
        <f>K$148*Input!H$26*$E163*$AA163</f>
        <v>0</v>
      </c>
      <c r="L163" s="156">
        <f>L$148*Input!I$26*$E163*$AA163</f>
        <v>0</v>
      </c>
      <c r="M163" s="156">
        <f>M$148*Input!J$26*$E163*$AA163</f>
        <v>0</v>
      </c>
      <c r="N163" s="156">
        <f>N$148*Input!K$26*$E163*$AA163</f>
        <v>0</v>
      </c>
      <c r="O163" s="156">
        <f>O$148*Input!L$26*$E163*$AA163</f>
        <v>0</v>
      </c>
      <c r="P163" s="156">
        <f>P$148*Input!M$26*$E163*$AA163</f>
        <v>0</v>
      </c>
      <c r="Q163" s="156">
        <f>Q$148*Input!N$26*$E163*$AA163</f>
        <v>0</v>
      </c>
      <c r="R163" s="156">
        <f>R$148*Input!O$26*$E163*$AA163</f>
        <v>0</v>
      </c>
      <c r="S163" s="156">
        <f>S$148*Input!P$26*$E163*$AA163</f>
        <v>0</v>
      </c>
      <c r="T163" s="156">
        <f>T$148*Input!Q$26*$E163*$AA163</f>
        <v>0</v>
      </c>
      <c r="U163" s="156">
        <f>U$148*Input!R$26*$E163*$AA163</f>
        <v>0</v>
      </c>
      <c r="V163" s="156">
        <f>V$148*Input!S$26*$E163*$AA163</f>
        <v>0</v>
      </c>
      <c r="W163" s="156">
        <f>W$148*Input!T$26*$E163*$AA163</f>
        <v>0</v>
      </c>
      <c r="X163" s="156">
        <f>X$148*Input!U$26*$E163*$AA163</f>
        <v>0</v>
      </c>
      <c r="Y163" s="156">
        <f>Y$148*Input!V$26*$E163*$AA163</f>
        <v>0</v>
      </c>
      <c r="Z163" s="156">
        <f>Z$148*Input!W$26*$E163*$AA163</f>
        <v>0</v>
      </c>
      <c r="AA163" s="188">
        <f t="shared" si="106"/>
        <v>1</v>
      </c>
      <c r="AB163" s="3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  <c r="AU163" s="158"/>
      <c r="AV163" s="158"/>
      <c r="AW163" s="158"/>
      <c r="AX163" s="158"/>
      <c r="AY163" s="158"/>
      <c r="AZ163" s="158"/>
      <c r="BA163" s="159"/>
      <c r="BB163" s="159"/>
      <c r="BC163" s="159"/>
      <c r="BD163" s="159"/>
      <c r="BE163" s="159"/>
      <c r="BF163" s="158"/>
      <c r="BG163" s="158"/>
      <c r="BH163" s="158"/>
      <c r="BI163" s="158"/>
      <c r="BJ163" s="158"/>
      <c r="BK163" s="158"/>
      <c r="BL163" s="158"/>
      <c r="BM163" s="158"/>
      <c r="BN163" s="158"/>
      <c r="BO163" s="158"/>
      <c r="BP163" s="158"/>
      <c r="BQ163" s="158"/>
      <c r="BR163" s="158"/>
      <c r="BS163" s="158"/>
      <c r="BT163" s="158"/>
      <c r="BU163" s="158"/>
    </row>
    <row r="164" spans="1:73" x14ac:dyDescent="0.15">
      <c r="A164" s="1"/>
      <c r="B164" s="20"/>
      <c r="C164" s="156">
        <f>Eksist!C164+Input!$D$48</f>
        <v>13</v>
      </c>
      <c r="D164" s="2" t="s">
        <v>98</v>
      </c>
      <c r="E164" s="187">
        <f>VLOOKUP(C164,Eksist!$C$151:$E$181,3)</f>
        <v>0.45551999999999998</v>
      </c>
      <c r="F164" s="156">
        <f t="shared" si="104"/>
        <v>141.17837749987308</v>
      </c>
      <c r="G164" s="156">
        <f>G$148*Input!D$26*$E164*$AA164</f>
        <v>0</v>
      </c>
      <c r="H164" s="156">
        <f>H$148*Input!E$26*$E164*$AA164</f>
        <v>68.355811406586227</v>
      </c>
      <c r="I164" s="156">
        <f>I$148*Input!F$26*$E164*$AA164</f>
        <v>72.822566093286838</v>
      </c>
      <c r="J164" s="156">
        <f>J$148*Input!G$26*$E164*$AA164</f>
        <v>0</v>
      </c>
      <c r="K164" s="156">
        <f>K$148*Input!H$26*$E164*$AA164</f>
        <v>0</v>
      </c>
      <c r="L164" s="156">
        <f>L$148*Input!I$26*$E164*$AA164</f>
        <v>0</v>
      </c>
      <c r="M164" s="156">
        <f>M$148*Input!J$26*$E164*$AA164</f>
        <v>0</v>
      </c>
      <c r="N164" s="156">
        <f>N$148*Input!K$26*$E164*$AA164</f>
        <v>0</v>
      </c>
      <c r="O164" s="156">
        <f>O$148*Input!L$26*$E164*$AA164</f>
        <v>0</v>
      </c>
      <c r="P164" s="156">
        <f>P$148*Input!M$26*$E164*$AA164</f>
        <v>0</v>
      </c>
      <c r="Q164" s="156">
        <f>Q$148*Input!N$26*$E164*$AA164</f>
        <v>0</v>
      </c>
      <c r="R164" s="156">
        <f>R$148*Input!O$26*$E164*$AA164</f>
        <v>0</v>
      </c>
      <c r="S164" s="156">
        <f>S$148*Input!P$26*$E164*$AA164</f>
        <v>0</v>
      </c>
      <c r="T164" s="156">
        <f>T$148*Input!Q$26*$E164*$AA164</f>
        <v>0</v>
      </c>
      <c r="U164" s="156">
        <f>U$148*Input!R$26*$E164*$AA164</f>
        <v>0</v>
      </c>
      <c r="V164" s="156">
        <f>V$148*Input!S$26*$E164*$AA164</f>
        <v>0</v>
      </c>
      <c r="W164" s="156">
        <f>W$148*Input!T$26*$E164*$AA164</f>
        <v>0</v>
      </c>
      <c r="X164" s="156">
        <f>X$148*Input!U$26*$E164*$AA164</f>
        <v>0</v>
      </c>
      <c r="Y164" s="156">
        <f>Y$148*Input!V$26*$E164*$AA164</f>
        <v>0</v>
      </c>
      <c r="Z164" s="156">
        <f>Z$148*Input!W$26*$E164*$AA164</f>
        <v>0</v>
      </c>
      <c r="AA164" s="188">
        <f>(AA$171-AA$161)/10+AA163</f>
        <v>1</v>
      </c>
      <c r="AB164" s="3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  <c r="AU164" s="158"/>
      <c r="AV164" s="158"/>
      <c r="AW164" s="158"/>
      <c r="AX164" s="158"/>
      <c r="AY164" s="158"/>
      <c r="AZ164" s="158"/>
      <c r="BA164" s="159"/>
      <c r="BB164" s="159"/>
      <c r="BC164" s="159"/>
      <c r="BD164" s="159"/>
      <c r="BE164" s="159"/>
      <c r="BF164" s="158"/>
      <c r="BG164" s="158"/>
      <c r="BH164" s="158"/>
      <c r="BI164" s="158"/>
      <c r="BJ164" s="158"/>
      <c r="BK164" s="158"/>
      <c r="BL164" s="158"/>
      <c r="BM164" s="158"/>
      <c r="BN164" s="158"/>
      <c r="BO164" s="158"/>
      <c r="BP164" s="158"/>
      <c r="BQ164" s="158"/>
      <c r="BR164" s="158"/>
      <c r="BS164" s="158"/>
      <c r="BT164" s="158"/>
      <c r="BU164" s="158"/>
    </row>
    <row r="165" spans="1:73" x14ac:dyDescent="0.15">
      <c r="A165" s="1"/>
      <c r="B165" s="20"/>
      <c r="C165" s="156">
        <f>Eksist!C165+Input!$D$48</f>
        <v>14</v>
      </c>
      <c r="D165" s="2" t="s">
        <v>98</v>
      </c>
      <c r="E165" s="187">
        <f>VLOOKUP(C165,Eksist!$C$151:$E$181,3)</f>
        <v>0.45551999999999998</v>
      </c>
      <c r="F165" s="156">
        <f t="shared" si="104"/>
        <v>141.17837749987308</v>
      </c>
      <c r="G165" s="156">
        <f>G$148*Input!D$26*$E165*$AA165</f>
        <v>0</v>
      </c>
      <c r="H165" s="156">
        <f>H$148*Input!E$26*$E165*$AA165</f>
        <v>68.355811406586227</v>
      </c>
      <c r="I165" s="156">
        <f>I$148*Input!F$26*$E165*$AA165</f>
        <v>72.822566093286838</v>
      </c>
      <c r="J165" s="156">
        <f>J$148*Input!G$26*$E165*$AA165</f>
        <v>0</v>
      </c>
      <c r="K165" s="156">
        <f>K$148*Input!H$26*$E165*$AA165</f>
        <v>0</v>
      </c>
      <c r="L165" s="156">
        <f>L$148*Input!I$26*$E165*$AA165</f>
        <v>0</v>
      </c>
      <c r="M165" s="156">
        <f>M$148*Input!J$26*$E165*$AA165</f>
        <v>0</v>
      </c>
      <c r="N165" s="156">
        <f>N$148*Input!K$26*$E165*$AA165</f>
        <v>0</v>
      </c>
      <c r="O165" s="156">
        <f>O$148*Input!L$26*$E165*$AA165</f>
        <v>0</v>
      </c>
      <c r="P165" s="156">
        <f>P$148*Input!M$26*$E165*$AA165</f>
        <v>0</v>
      </c>
      <c r="Q165" s="156">
        <f>Q$148*Input!N$26*$E165*$AA165</f>
        <v>0</v>
      </c>
      <c r="R165" s="156">
        <f>R$148*Input!O$26*$E165*$AA165</f>
        <v>0</v>
      </c>
      <c r="S165" s="156">
        <f>S$148*Input!P$26*$E165*$AA165</f>
        <v>0</v>
      </c>
      <c r="T165" s="156">
        <f>T$148*Input!Q$26*$E165*$AA165</f>
        <v>0</v>
      </c>
      <c r="U165" s="156">
        <f>U$148*Input!R$26*$E165*$AA165</f>
        <v>0</v>
      </c>
      <c r="V165" s="156">
        <f>V$148*Input!S$26*$E165*$AA165</f>
        <v>0</v>
      </c>
      <c r="W165" s="156">
        <f>W$148*Input!T$26*$E165*$AA165</f>
        <v>0</v>
      </c>
      <c r="X165" s="156">
        <f>X$148*Input!U$26*$E165*$AA165</f>
        <v>0</v>
      </c>
      <c r="Y165" s="156">
        <f>Y$148*Input!V$26*$E165*$AA165</f>
        <v>0</v>
      </c>
      <c r="Z165" s="156">
        <f>Z$148*Input!W$26*$E165*$AA165</f>
        <v>0</v>
      </c>
      <c r="AA165" s="188">
        <f t="shared" si="106"/>
        <v>1</v>
      </c>
      <c r="AB165" s="3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  <c r="AU165" s="158"/>
      <c r="AV165" s="158"/>
      <c r="AW165" s="158"/>
      <c r="AX165" s="158"/>
      <c r="AY165" s="158"/>
      <c r="AZ165" s="158"/>
      <c r="BA165" s="159"/>
      <c r="BB165" s="159"/>
      <c r="BC165" s="159"/>
      <c r="BD165" s="159"/>
      <c r="BE165" s="159"/>
      <c r="BF165" s="158"/>
      <c r="BG165" s="158"/>
      <c r="BH165" s="158"/>
      <c r="BI165" s="158"/>
      <c r="BJ165" s="158"/>
      <c r="BK165" s="158"/>
      <c r="BL165" s="158"/>
      <c r="BM165" s="158"/>
      <c r="BN165" s="158"/>
      <c r="BO165" s="158"/>
      <c r="BP165" s="158"/>
      <c r="BQ165" s="158"/>
      <c r="BR165" s="158"/>
      <c r="BS165" s="158"/>
      <c r="BT165" s="158"/>
      <c r="BU165" s="158"/>
    </row>
    <row r="166" spans="1:73" x14ac:dyDescent="0.15">
      <c r="A166" s="1"/>
      <c r="B166" s="20"/>
      <c r="C166" s="156">
        <f>Eksist!C166+Input!$D$48</f>
        <v>15</v>
      </c>
      <c r="D166" s="2" t="s">
        <v>98</v>
      </c>
      <c r="E166" s="187">
        <f>VLOOKUP(C166,Eksist!$C$151:$E$181,3)</f>
        <v>0.45551999999999998</v>
      </c>
      <c r="F166" s="156">
        <f t="shared" si="104"/>
        <v>141.17837749987308</v>
      </c>
      <c r="G166" s="156">
        <f>G$148*Input!D$26*$E166*$AA166</f>
        <v>0</v>
      </c>
      <c r="H166" s="156">
        <f>H$148*Input!E$26*$E166*$AA166</f>
        <v>68.355811406586227</v>
      </c>
      <c r="I166" s="156">
        <f>I$148*Input!F$26*$E166*$AA166</f>
        <v>72.822566093286838</v>
      </c>
      <c r="J166" s="156">
        <f>J$148*Input!G$26*$E166*$AA166</f>
        <v>0</v>
      </c>
      <c r="K166" s="156">
        <f>K$148*Input!H$26*$E166*$AA166</f>
        <v>0</v>
      </c>
      <c r="L166" s="156">
        <f>L$148*Input!I$26*$E166*$AA166</f>
        <v>0</v>
      </c>
      <c r="M166" s="156">
        <f>M$148*Input!J$26*$E166*$AA166</f>
        <v>0</v>
      </c>
      <c r="N166" s="156">
        <f>N$148*Input!K$26*$E166*$AA166</f>
        <v>0</v>
      </c>
      <c r="O166" s="156">
        <f>O$148*Input!L$26*$E166*$AA166</f>
        <v>0</v>
      </c>
      <c r="P166" s="156">
        <f>P$148*Input!M$26*$E166*$AA166</f>
        <v>0</v>
      </c>
      <c r="Q166" s="156">
        <f>Q$148*Input!N$26*$E166*$AA166</f>
        <v>0</v>
      </c>
      <c r="R166" s="156">
        <f>R$148*Input!O$26*$E166*$AA166</f>
        <v>0</v>
      </c>
      <c r="S166" s="156">
        <f>S$148*Input!P$26*$E166*$AA166</f>
        <v>0</v>
      </c>
      <c r="T166" s="156">
        <f>T$148*Input!Q$26*$E166*$AA166</f>
        <v>0</v>
      </c>
      <c r="U166" s="156">
        <f>U$148*Input!R$26*$E166*$AA166</f>
        <v>0</v>
      </c>
      <c r="V166" s="156">
        <f>V$148*Input!S$26*$E166*$AA166</f>
        <v>0</v>
      </c>
      <c r="W166" s="156">
        <f>W$148*Input!T$26*$E166*$AA166</f>
        <v>0</v>
      </c>
      <c r="X166" s="156">
        <f>X$148*Input!U$26*$E166*$AA166</f>
        <v>0</v>
      </c>
      <c r="Y166" s="156">
        <f>Y$148*Input!V$26*$E166*$AA166</f>
        <v>0</v>
      </c>
      <c r="Z166" s="156">
        <f>Z$148*Input!W$26*$E166*$AA166</f>
        <v>0</v>
      </c>
      <c r="AA166" s="188">
        <f t="shared" si="106"/>
        <v>1</v>
      </c>
      <c r="AB166" s="3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  <c r="AU166" s="158"/>
      <c r="AV166" s="158"/>
      <c r="AW166" s="158"/>
      <c r="AX166" s="158"/>
      <c r="AY166" s="158"/>
      <c r="AZ166" s="158"/>
      <c r="BA166" s="159"/>
      <c r="BB166" s="159"/>
      <c r="BC166" s="159"/>
      <c r="BD166" s="159"/>
      <c r="BE166" s="159"/>
      <c r="BF166" s="158"/>
      <c r="BG166" s="158"/>
      <c r="BH166" s="158"/>
      <c r="BI166" s="158"/>
      <c r="BJ166" s="158"/>
      <c r="BK166" s="158"/>
      <c r="BL166" s="158"/>
      <c r="BM166" s="158"/>
      <c r="BN166" s="158"/>
      <c r="BO166" s="158"/>
      <c r="BP166" s="158"/>
      <c r="BQ166" s="158"/>
      <c r="BR166" s="158"/>
      <c r="BS166" s="158"/>
      <c r="BT166" s="158"/>
      <c r="BU166" s="158"/>
    </row>
    <row r="167" spans="1:73" x14ac:dyDescent="0.15">
      <c r="A167" s="1"/>
      <c r="B167" s="20"/>
      <c r="C167" s="156">
        <f>Eksist!C167+Input!$D$48</f>
        <v>16</v>
      </c>
      <c r="D167" s="2" t="s">
        <v>98</v>
      </c>
      <c r="E167" s="187">
        <f>VLOOKUP(C167,Eksist!$C$151:$E$181,3)</f>
        <v>0.45551999999999998</v>
      </c>
      <c r="F167" s="156">
        <f t="shared" si="104"/>
        <v>141.17837749987308</v>
      </c>
      <c r="G167" s="156">
        <f>G$148*Input!D$26*$E167*$AA167</f>
        <v>0</v>
      </c>
      <c r="H167" s="156">
        <f>H$148*Input!E$26*$E167*$AA167</f>
        <v>68.355811406586227</v>
      </c>
      <c r="I167" s="156">
        <f>I$148*Input!F$26*$E167*$AA167</f>
        <v>72.822566093286838</v>
      </c>
      <c r="J167" s="156">
        <f>J$148*Input!G$26*$E167*$AA167</f>
        <v>0</v>
      </c>
      <c r="K167" s="156">
        <f>K$148*Input!H$26*$E167*$AA167</f>
        <v>0</v>
      </c>
      <c r="L167" s="156">
        <f>L$148*Input!I$26*$E167*$AA167</f>
        <v>0</v>
      </c>
      <c r="M167" s="156">
        <f>M$148*Input!J$26*$E167*$AA167</f>
        <v>0</v>
      </c>
      <c r="N167" s="156">
        <f>N$148*Input!K$26*$E167*$AA167</f>
        <v>0</v>
      </c>
      <c r="O167" s="156">
        <f>O$148*Input!L$26*$E167*$AA167</f>
        <v>0</v>
      </c>
      <c r="P167" s="156">
        <f>P$148*Input!M$26*$E167*$AA167</f>
        <v>0</v>
      </c>
      <c r="Q167" s="156">
        <f>Q$148*Input!N$26*$E167*$AA167</f>
        <v>0</v>
      </c>
      <c r="R167" s="156">
        <f>R$148*Input!O$26*$E167*$AA167</f>
        <v>0</v>
      </c>
      <c r="S167" s="156">
        <f>S$148*Input!P$26*$E167*$AA167</f>
        <v>0</v>
      </c>
      <c r="T167" s="156">
        <f>T$148*Input!Q$26*$E167*$AA167</f>
        <v>0</v>
      </c>
      <c r="U167" s="156">
        <f>U$148*Input!R$26*$E167*$AA167</f>
        <v>0</v>
      </c>
      <c r="V167" s="156">
        <f>V$148*Input!S$26*$E167*$AA167</f>
        <v>0</v>
      </c>
      <c r="W167" s="156">
        <f>W$148*Input!T$26*$E167*$AA167</f>
        <v>0</v>
      </c>
      <c r="X167" s="156">
        <f>X$148*Input!U$26*$E167*$AA167</f>
        <v>0</v>
      </c>
      <c r="Y167" s="156">
        <f>Y$148*Input!V$26*$E167*$AA167</f>
        <v>0</v>
      </c>
      <c r="Z167" s="156">
        <f>Z$148*Input!W$26*$E167*$AA167</f>
        <v>0</v>
      </c>
      <c r="AA167" s="188">
        <f t="shared" si="106"/>
        <v>1</v>
      </c>
      <c r="AB167" s="3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  <c r="AU167" s="158"/>
      <c r="AV167" s="158"/>
      <c r="AW167" s="158"/>
      <c r="AX167" s="158"/>
      <c r="AY167" s="158"/>
      <c r="AZ167" s="158"/>
      <c r="BA167" s="159"/>
      <c r="BB167" s="159"/>
      <c r="BC167" s="159"/>
      <c r="BD167" s="159"/>
      <c r="BE167" s="159"/>
      <c r="BF167" s="158"/>
      <c r="BG167" s="158"/>
      <c r="BH167" s="158"/>
      <c r="BI167" s="158"/>
      <c r="BJ167" s="158"/>
      <c r="BK167" s="158"/>
      <c r="BL167" s="158"/>
      <c r="BM167" s="158"/>
      <c r="BN167" s="158"/>
      <c r="BO167" s="158"/>
      <c r="BP167" s="158"/>
      <c r="BQ167" s="158"/>
      <c r="BR167" s="158"/>
      <c r="BS167" s="158"/>
      <c r="BT167" s="158"/>
      <c r="BU167" s="158"/>
    </row>
    <row r="168" spans="1:73" x14ac:dyDescent="0.15">
      <c r="A168" s="1"/>
      <c r="B168" s="20"/>
      <c r="C168" s="156">
        <f>Eksist!C168+Input!$D$48</f>
        <v>17</v>
      </c>
      <c r="D168" s="2" t="s">
        <v>98</v>
      </c>
      <c r="E168" s="187">
        <f>VLOOKUP(C168,Eksist!$C$151:$E$181,3)</f>
        <v>0.45551999999999998</v>
      </c>
      <c r="F168" s="156">
        <f t="shared" si="104"/>
        <v>141.17837749987308</v>
      </c>
      <c r="G168" s="156">
        <f>G$148*Input!D$26*$E168*$AA168</f>
        <v>0</v>
      </c>
      <c r="H168" s="156">
        <f>H$148*Input!E$26*$E168*$AA168</f>
        <v>68.355811406586227</v>
      </c>
      <c r="I168" s="156">
        <f>I$148*Input!F$26*$E168*$AA168</f>
        <v>72.822566093286838</v>
      </c>
      <c r="J168" s="156">
        <f>J$148*Input!G$26*$E168*$AA168</f>
        <v>0</v>
      </c>
      <c r="K168" s="156">
        <f>K$148*Input!H$26*$E168*$AA168</f>
        <v>0</v>
      </c>
      <c r="L168" s="156">
        <f>L$148*Input!I$26*$E168*$AA168</f>
        <v>0</v>
      </c>
      <c r="M168" s="156">
        <f>M$148*Input!J$26*$E168*$AA168</f>
        <v>0</v>
      </c>
      <c r="N168" s="156">
        <f>N$148*Input!K$26*$E168*$AA168</f>
        <v>0</v>
      </c>
      <c r="O168" s="156">
        <f>O$148*Input!L$26*$E168*$AA168</f>
        <v>0</v>
      </c>
      <c r="P168" s="156">
        <f>P$148*Input!M$26*$E168*$AA168</f>
        <v>0</v>
      </c>
      <c r="Q168" s="156">
        <f>Q$148*Input!N$26*$E168*$AA168</f>
        <v>0</v>
      </c>
      <c r="R168" s="156">
        <f>R$148*Input!O$26*$E168*$AA168</f>
        <v>0</v>
      </c>
      <c r="S168" s="156">
        <f>S$148*Input!P$26*$E168*$AA168</f>
        <v>0</v>
      </c>
      <c r="T168" s="156">
        <f>T$148*Input!Q$26*$E168*$AA168</f>
        <v>0</v>
      </c>
      <c r="U168" s="156">
        <f>U$148*Input!R$26*$E168*$AA168</f>
        <v>0</v>
      </c>
      <c r="V168" s="156">
        <f>V$148*Input!S$26*$E168*$AA168</f>
        <v>0</v>
      </c>
      <c r="W168" s="156">
        <f>W$148*Input!T$26*$E168*$AA168</f>
        <v>0</v>
      </c>
      <c r="X168" s="156">
        <f>X$148*Input!U$26*$E168*$AA168</f>
        <v>0</v>
      </c>
      <c r="Y168" s="156">
        <f>Y$148*Input!V$26*$E168*$AA168</f>
        <v>0</v>
      </c>
      <c r="Z168" s="156">
        <f>Z$148*Input!W$26*$E168*$AA168</f>
        <v>0</v>
      </c>
      <c r="AA168" s="188">
        <f t="shared" si="106"/>
        <v>1</v>
      </c>
      <c r="AB168" s="3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  <c r="AU168" s="158"/>
      <c r="AV168" s="158"/>
      <c r="AW168" s="158"/>
      <c r="AX168" s="158"/>
      <c r="AY168" s="158"/>
      <c r="AZ168" s="158"/>
      <c r="BA168" s="159"/>
      <c r="BB168" s="159"/>
      <c r="BC168" s="159"/>
      <c r="BD168" s="159"/>
      <c r="BE168" s="159"/>
      <c r="BF168" s="158"/>
      <c r="BG168" s="158"/>
      <c r="BH168" s="158"/>
      <c r="BI168" s="158"/>
      <c r="BJ168" s="158"/>
      <c r="BK168" s="158"/>
      <c r="BL168" s="158"/>
      <c r="BM168" s="158"/>
      <c r="BN168" s="158"/>
      <c r="BO168" s="158"/>
      <c r="BP168" s="158"/>
      <c r="BQ168" s="158"/>
      <c r="BR168" s="158"/>
      <c r="BS168" s="158"/>
      <c r="BT168" s="158"/>
      <c r="BU168" s="158"/>
    </row>
    <row r="169" spans="1:73" x14ac:dyDescent="0.15">
      <c r="A169" s="1"/>
      <c r="B169" s="20"/>
      <c r="C169" s="156">
        <f>Eksist!C169+Input!$D$48</f>
        <v>18</v>
      </c>
      <c r="D169" s="2" t="s">
        <v>98</v>
      </c>
      <c r="E169" s="187">
        <f>VLOOKUP(C169,Eksist!$C$151:$E$181,3)</f>
        <v>0.45551999999999998</v>
      </c>
      <c r="F169" s="156">
        <f t="shared" si="104"/>
        <v>141.17837749987308</v>
      </c>
      <c r="G169" s="156">
        <f>G$148*Input!D$26*$E169*$AA169</f>
        <v>0</v>
      </c>
      <c r="H169" s="156">
        <f>H$148*Input!E$26*$E169*$AA169</f>
        <v>68.355811406586227</v>
      </c>
      <c r="I169" s="156">
        <f>I$148*Input!F$26*$E169*$AA169</f>
        <v>72.822566093286838</v>
      </c>
      <c r="J169" s="156">
        <f>J$148*Input!G$26*$E169*$AA169</f>
        <v>0</v>
      </c>
      <c r="K169" s="156">
        <f>K$148*Input!H$26*$E169*$AA169</f>
        <v>0</v>
      </c>
      <c r="L169" s="156">
        <f>L$148*Input!I$26*$E169*$AA169</f>
        <v>0</v>
      </c>
      <c r="M169" s="156">
        <f>M$148*Input!J$26*$E169*$AA169</f>
        <v>0</v>
      </c>
      <c r="N169" s="156">
        <f>N$148*Input!K$26*$E169*$AA169</f>
        <v>0</v>
      </c>
      <c r="O169" s="156">
        <f>O$148*Input!L$26*$E169*$AA169</f>
        <v>0</v>
      </c>
      <c r="P169" s="156">
        <f>P$148*Input!M$26*$E169*$AA169</f>
        <v>0</v>
      </c>
      <c r="Q169" s="156">
        <f>Q$148*Input!N$26*$E169*$AA169</f>
        <v>0</v>
      </c>
      <c r="R169" s="156">
        <f>R$148*Input!O$26*$E169*$AA169</f>
        <v>0</v>
      </c>
      <c r="S169" s="156">
        <f>S$148*Input!P$26*$E169*$AA169</f>
        <v>0</v>
      </c>
      <c r="T169" s="156">
        <f>T$148*Input!Q$26*$E169*$AA169</f>
        <v>0</v>
      </c>
      <c r="U169" s="156">
        <f>U$148*Input!R$26*$E169*$AA169</f>
        <v>0</v>
      </c>
      <c r="V169" s="156">
        <f>V$148*Input!S$26*$E169*$AA169</f>
        <v>0</v>
      </c>
      <c r="W169" s="156">
        <f>W$148*Input!T$26*$E169*$AA169</f>
        <v>0</v>
      </c>
      <c r="X169" s="156">
        <f>X$148*Input!U$26*$E169*$AA169</f>
        <v>0</v>
      </c>
      <c r="Y169" s="156">
        <f>Y$148*Input!V$26*$E169*$AA169</f>
        <v>0</v>
      </c>
      <c r="Z169" s="156">
        <f>Z$148*Input!W$26*$E169*$AA169</f>
        <v>0</v>
      </c>
      <c r="AA169" s="188">
        <f t="shared" si="106"/>
        <v>1</v>
      </c>
      <c r="AB169" s="3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  <c r="AU169" s="158"/>
      <c r="AV169" s="158"/>
      <c r="AW169" s="158"/>
      <c r="AX169" s="158"/>
      <c r="AY169" s="158"/>
      <c r="AZ169" s="158"/>
      <c r="BA169" s="159"/>
      <c r="BB169" s="159"/>
      <c r="BC169" s="159"/>
      <c r="BD169" s="159"/>
      <c r="BE169" s="159"/>
      <c r="BF169" s="158"/>
      <c r="BG169" s="158"/>
      <c r="BH169" s="158"/>
      <c r="BI169" s="158"/>
      <c r="BJ169" s="158"/>
      <c r="BK169" s="158"/>
      <c r="BL169" s="158"/>
      <c r="BM169" s="158"/>
      <c r="BN169" s="158"/>
      <c r="BO169" s="158"/>
      <c r="BP169" s="158"/>
      <c r="BQ169" s="158"/>
      <c r="BR169" s="158"/>
      <c r="BS169" s="158"/>
      <c r="BT169" s="158"/>
      <c r="BU169" s="158"/>
    </row>
    <row r="170" spans="1:73" x14ac:dyDescent="0.15">
      <c r="A170" s="1"/>
      <c r="B170" s="20"/>
      <c r="C170" s="156">
        <f>Eksist!C170+Input!$D$48</f>
        <v>19</v>
      </c>
      <c r="D170" s="2" t="s">
        <v>98</v>
      </c>
      <c r="E170" s="187">
        <f>VLOOKUP(C170,Eksist!$C$151:$E$181,3)</f>
        <v>0.45551999999999998</v>
      </c>
      <c r="F170" s="156">
        <f t="shared" si="104"/>
        <v>141.17837749987308</v>
      </c>
      <c r="G170" s="156">
        <f>G$148*Input!D$26*$E170*$AA170</f>
        <v>0</v>
      </c>
      <c r="H170" s="156">
        <f>H$148*Input!E$26*$E170*$AA170</f>
        <v>68.355811406586227</v>
      </c>
      <c r="I170" s="156">
        <f>I$148*Input!F$26*$E170*$AA170</f>
        <v>72.822566093286838</v>
      </c>
      <c r="J170" s="156">
        <f>J$148*Input!G$26*$E170*$AA170</f>
        <v>0</v>
      </c>
      <c r="K170" s="156">
        <f>K$148*Input!H$26*$E170*$AA170</f>
        <v>0</v>
      </c>
      <c r="L170" s="156">
        <f>L$148*Input!I$26*$E170*$AA170</f>
        <v>0</v>
      </c>
      <c r="M170" s="156">
        <f>M$148*Input!J$26*$E170*$AA170</f>
        <v>0</v>
      </c>
      <c r="N170" s="156">
        <f>N$148*Input!K$26*$E170*$AA170</f>
        <v>0</v>
      </c>
      <c r="O170" s="156">
        <f>O$148*Input!L$26*$E170*$AA170</f>
        <v>0</v>
      </c>
      <c r="P170" s="156">
        <f>P$148*Input!M$26*$E170*$AA170</f>
        <v>0</v>
      </c>
      <c r="Q170" s="156">
        <f>Q$148*Input!N$26*$E170*$AA170</f>
        <v>0</v>
      </c>
      <c r="R170" s="156">
        <f>R$148*Input!O$26*$E170*$AA170</f>
        <v>0</v>
      </c>
      <c r="S170" s="156">
        <f>S$148*Input!P$26*$E170*$AA170</f>
        <v>0</v>
      </c>
      <c r="T170" s="156">
        <f>T$148*Input!Q$26*$E170*$AA170</f>
        <v>0</v>
      </c>
      <c r="U170" s="156">
        <f>U$148*Input!R$26*$E170*$AA170</f>
        <v>0</v>
      </c>
      <c r="V170" s="156">
        <f>V$148*Input!S$26*$E170*$AA170</f>
        <v>0</v>
      </c>
      <c r="W170" s="156">
        <f>W$148*Input!T$26*$E170*$AA170</f>
        <v>0</v>
      </c>
      <c r="X170" s="156">
        <f>X$148*Input!U$26*$E170*$AA170</f>
        <v>0</v>
      </c>
      <c r="Y170" s="156">
        <f>Y$148*Input!V$26*$E170*$AA170</f>
        <v>0</v>
      </c>
      <c r="Z170" s="156">
        <f>Z$148*Input!W$26*$E170*$AA170</f>
        <v>0</v>
      </c>
      <c r="AA170" s="188">
        <f t="shared" si="106"/>
        <v>1</v>
      </c>
      <c r="AB170" s="3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  <c r="AU170" s="158"/>
      <c r="AV170" s="158"/>
      <c r="AW170" s="158"/>
      <c r="AX170" s="158"/>
      <c r="AY170" s="158"/>
      <c r="AZ170" s="158"/>
      <c r="BA170" s="159"/>
      <c r="BB170" s="159"/>
      <c r="BC170" s="159"/>
      <c r="BD170" s="159"/>
      <c r="BE170" s="159"/>
      <c r="BF170" s="158"/>
      <c r="BG170" s="158"/>
      <c r="BH170" s="158"/>
      <c r="BI170" s="158"/>
      <c r="BJ170" s="158"/>
      <c r="BK170" s="158"/>
      <c r="BL170" s="158"/>
      <c r="BM170" s="158"/>
      <c r="BN170" s="158"/>
      <c r="BO170" s="158"/>
      <c r="BP170" s="158"/>
      <c r="BQ170" s="158"/>
      <c r="BR170" s="158"/>
      <c r="BS170" s="158"/>
      <c r="BT170" s="158"/>
      <c r="BU170" s="158"/>
    </row>
    <row r="171" spans="1:73" x14ac:dyDescent="0.15">
      <c r="A171" s="1"/>
      <c r="B171" s="20" t="s">
        <v>188</v>
      </c>
      <c r="C171" s="156">
        <f>Eksist!C171+Input!$D$48</f>
        <v>20</v>
      </c>
      <c r="D171" s="2" t="s">
        <v>98</v>
      </c>
      <c r="E171" s="187">
        <f>VLOOKUP(C171,Eksist!$C$151:$E$181,3)</f>
        <v>0.45551999999999998</v>
      </c>
      <c r="F171" s="156">
        <f t="shared" si="104"/>
        <v>141.17837749987308</v>
      </c>
      <c r="G171" s="156">
        <f>G$148*Input!D$26*$E171*$AA171</f>
        <v>0</v>
      </c>
      <c r="H171" s="156">
        <f>H$148*Input!E$26*$E171*$AA171</f>
        <v>68.355811406586227</v>
      </c>
      <c r="I171" s="156">
        <f>I$148*Input!F$26*$E171*$AA171</f>
        <v>72.822566093286838</v>
      </c>
      <c r="J171" s="156">
        <f>J$148*Input!G$26*$E171*$AA171</f>
        <v>0</v>
      </c>
      <c r="K171" s="156">
        <f>K$148*Input!H$26*$E171*$AA171</f>
        <v>0</v>
      </c>
      <c r="L171" s="156">
        <f>L$148*Input!I$26*$E171*$AA171</f>
        <v>0</v>
      </c>
      <c r="M171" s="156">
        <f>M$148*Input!J$26*$E171*$AA171</f>
        <v>0</v>
      </c>
      <c r="N171" s="156">
        <f>N$148*Input!K$26*$E171*$AA171</f>
        <v>0</v>
      </c>
      <c r="O171" s="156">
        <f>O$148*Input!L$26*$E171*$AA171</f>
        <v>0</v>
      </c>
      <c r="P171" s="156">
        <f>P$148*Input!M$26*$E171*$AA171</f>
        <v>0</v>
      </c>
      <c r="Q171" s="156">
        <f>Q$148*Input!N$26*$E171*$AA171</f>
        <v>0</v>
      </c>
      <c r="R171" s="156">
        <f>R$148*Input!O$26*$E171*$AA171</f>
        <v>0</v>
      </c>
      <c r="S171" s="156">
        <f>S$148*Input!P$26*$E171*$AA171</f>
        <v>0</v>
      </c>
      <c r="T171" s="156">
        <f>T$148*Input!Q$26*$E171*$AA171</f>
        <v>0</v>
      </c>
      <c r="U171" s="156">
        <f>U$148*Input!R$26*$E171*$AA171</f>
        <v>0</v>
      </c>
      <c r="V171" s="156">
        <f>V$148*Input!S$26*$E171*$AA171</f>
        <v>0</v>
      </c>
      <c r="W171" s="156">
        <f>W$148*Input!T$26*$E171*$AA171</f>
        <v>0</v>
      </c>
      <c r="X171" s="156">
        <f>X$148*Input!U$26*$E171*$AA171</f>
        <v>0</v>
      </c>
      <c r="Y171" s="156">
        <f>Y$148*Input!V$26*$E171*$AA171</f>
        <v>0</v>
      </c>
      <c r="Z171" s="156">
        <f>Z$148*Input!W$26*$E171*$AA171</f>
        <v>0</v>
      </c>
      <c r="AA171" s="188">
        <f>(1+Input!$F$69)</f>
        <v>1</v>
      </c>
      <c r="AB171" s="3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  <c r="AU171" s="158"/>
      <c r="AV171" s="158"/>
      <c r="AW171" s="158"/>
      <c r="AX171" s="158"/>
      <c r="AY171" s="158"/>
      <c r="AZ171" s="158"/>
      <c r="BA171" s="159"/>
      <c r="BB171" s="159"/>
      <c r="BC171" s="159"/>
      <c r="BD171" s="159"/>
      <c r="BE171" s="159"/>
      <c r="BF171" s="158"/>
      <c r="BG171" s="158"/>
      <c r="BH171" s="158"/>
      <c r="BI171" s="158"/>
      <c r="BJ171" s="158"/>
      <c r="BK171" s="158"/>
      <c r="BL171" s="158"/>
      <c r="BM171" s="158"/>
      <c r="BN171" s="158"/>
      <c r="BO171" s="158"/>
      <c r="BP171" s="158"/>
      <c r="BQ171" s="158"/>
      <c r="BR171" s="158"/>
      <c r="BS171" s="158"/>
      <c r="BT171" s="158"/>
      <c r="BU171" s="158"/>
    </row>
    <row r="172" spans="1:73" x14ac:dyDescent="0.15">
      <c r="A172" s="1"/>
      <c r="B172" s="20"/>
      <c r="C172" s="156">
        <f>Eksist!C172+Input!$D$48</f>
        <v>21</v>
      </c>
      <c r="D172" s="2" t="s">
        <v>98</v>
      </c>
      <c r="E172" s="187">
        <f>VLOOKUP(C172,Eksist!$C$151:$E$181,3)</f>
        <v>0.45551999999999998</v>
      </c>
      <c r="F172" s="156">
        <f t="shared" si="104"/>
        <v>141.17837749987308</v>
      </c>
      <c r="G172" s="156">
        <f>G$148*Input!D$26*$E172*$AA172</f>
        <v>0</v>
      </c>
      <c r="H172" s="156">
        <f>H$148*Input!E$26*$E172*$AA172</f>
        <v>68.355811406586227</v>
      </c>
      <c r="I172" s="156">
        <f>I$148*Input!F$26*$E172*$AA172</f>
        <v>72.822566093286838</v>
      </c>
      <c r="J172" s="156">
        <f>J$148*Input!G$26*$E172*$AA172</f>
        <v>0</v>
      </c>
      <c r="K172" s="156">
        <f>K$148*Input!H$26*$E172*$AA172</f>
        <v>0</v>
      </c>
      <c r="L172" s="156">
        <f>L$148*Input!I$26*$E172*$AA172</f>
        <v>0</v>
      </c>
      <c r="M172" s="156">
        <f>M$148*Input!J$26*$E172*$AA172</f>
        <v>0</v>
      </c>
      <c r="N172" s="156">
        <f>N$148*Input!K$26*$E172*$AA172</f>
        <v>0</v>
      </c>
      <c r="O172" s="156">
        <f>O$148*Input!L$26*$E172*$AA172</f>
        <v>0</v>
      </c>
      <c r="P172" s="156">
        <f>P$148*Input!M$26*$E172*$AA172</f>
        <v>0</v>
      </c>
      <c r="Q172" s="156">
        <f>Q$148*Input!N$26*$E172*$AA172</f>
        <v>0</v>
      </c>
      <c r="R172" s="156">
        <f>R$148*Input!O$26*$E172*$AA172</f>
        <v>0</v>
      </c>
      <c r="S172" s="156">
        <f>S$148*Input!P$26*$E172*$AA172</f>
        <v>0</v>
      </c>
      <c r="T172" s="156">
        <f>T$148*Input!Q$26*$E172*$AA172</f>
        <v>0</v>
      </c>
      <c r="U172" s="156">
        <f>U$148*Input!R$26*$E172*$AA172</f>
        <v>0</v>
      </c>
      <c r="V172" s="156">
        <f>V$148*Input!S$26*$E172*$AA172</f>
        <v>0</v>
      </c>
      <c r="W172" s="156">
        <f>W$148*Input!T$26*$E172*$AA172</f>
        <v>0</v>
      </c>
      <c r="X172" s="156">
        <f>X$148*Input!U$26*$E172*$AA172</f>
        <v>0</v>
      </c>
      <c r="Y172" s="156">
        <f>Y$148*Input!V$26*$E172*$AA172</f>
        <v>0</v>
      </c>
      <c r="Z172" s="156">
        <f>Z$148*Input!W$26*$E172*$AA172</f>
        <v>0</v>
      </c>
      <c r="AA172" s="188">
        <f t="shared" ref="AA172:AA180" si="107">(AA$181-AA$171)/10+AA171</f>
        <v>1</v>
      </c>
      <c r="AB172" s="3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  <c r="AU172" s="158"/>
      <c r="AV172" s="158"/>
      <c r="AW172" s="158"/>
      <c r="AX172" s="158"/>
      <c r="AY172" s="158"/>
      <c r="AZ172" s="158"/>
      <c r="BA172" s="159"/>
      <c r="BB172" s="159"/>
      <c r="BC172" s="159"/>
      <c r="BD172" s="159"/>
      <c r="BE172" s="159"/>
      <c r="BF172" s="158"/>
      <c r="BG172" s="158"/>
      <c r="BH172" s="158"/>
      <c r="BI172" s="158"/>
      <c r="BJ172" s="158"/>
      <c r="BK172" s="158"/>
      <c r="BL172" s="158"/>
      <c r="BM172" s="158"/>
      <c r="BN172" s="158"/>
      <c r="BO172" s="158"/>
      <c r="BP172" s="158"/>
      <c r="BQ172" s="158"/>
      <c r="BR172" s="158"/>
      <c r="BS172" s="158"/>
      <c r="BT172" s="158"/>
      <c r="BU172" s="158"/>
    </row>
    <row r="173" spans="1:73" x14ac:dyDescent="0.15">
      <c r="A173" s="1"/>
      <c r="B173" s="20"/>
      <c r="C173" s="156">
        <f>Eksist!C173+Input!$D$48</f>
        <v>22</v>
      </c>
      <c r="D173" s="2" t="s">
        <v>98</v>
      </c>
      <c r="E173" s="187">
        <f>VLOOKUP(C173,Eksist!$C$151:$E$181,3)</f>
        <v>0.45551999999999998</v>
      </c>
      <c r="F173" s="156">
        <f t="shared" si="104"/>
        <v>141.17837749987308</v>
      </c>
      <c r="G173" s="156">
        <f>G$148*Input!D$26*$E173*$AA173</f>
        <v>0</v>
      </c>
      <c r="H173" s="156">
        <f>H$148*Input!E$26*$E173*$AA173</f>
        <v>68.355811406586227</v>
      </c>
      <c r="I173" s="156">
        <f>I$148*Input!F$26*$E173*$AA173</f>
        <v>72.822566093286838</v>
      </c>
      <c r="J173" s="156">
        <f>J$148*Input!G$26*$E173*$AA173</f>
        <v>0</v>
      </c>
      <c r="K173" s="156">
        <f>K$148*Input!H$26*$E173*$AA173</f>
        <v>0</v>
      </c>
      <c r="L173" s="156">
        <f>L$148*Input!I$26*$E173*$AA173</f>
        <v>0</v>
      </c>
      <c r="M173" s="156">
        <f>M$148*Input!J$26*$E173*$AA173</f>
        <v>0</v>
      </c>
      <c r="N173" s="156">
        <f>N$148*Input!K$26*$E173*$AA173</f>
        <v>0</v>
      </c>
      <c r="O173" s="156">
        <f>O$148*Input!L$26*$E173*$AA173</f>
        <v>0</v>
      </c>
      <c r="P173" s="156">
        <f>P$148*Input!M$26*$E173*$AA173</f>
        <v>0</v>
      </c>
      <c r="Q173" s="156">
        <f>Q$148*Input!N$26*$E173*$AA173</f>
        <v>0</v>
      </c>
      <c r="R173" s="156">
        <f>R$148*Input!O$26*$E173*$AA173</f>
        <v>0</v>
      </c>
      <c r="S173" s="156">
        <f>S$148*Input!P$26*$E173*$AA173</f>
        <v>0</v>
      </c>
      <c r="T173" s="156">
        <f>T$148*Input!Q$26*$E173*$AA173</f>
        <v>0</v>
      </c>
      <c r="U173" s="156">
        <f>U$148*Input!R$26*$E173*$AA173</f>
        <v>0</v>
      </c>
      <c r="V173" s="156">
        <f>V$148*Input!S$26*$E173*$AA173</f>
        <v>0</v>
      </c>
      <c r="W173" s="156">
        <f>W$148*Input!T$26*$E173*$AA173</f>
        <v>0</v>
      </c>
      <c r="X173" s="156">
        <f>X$148*Input!U$26*$E173*$AA173</f>
        <v>0</v>
      </c>
      <c r="Y173" s="156">
        <f>Y$148*Input!V$26*$E173*$AA173</f>
        <v>0</v>
      </c>
      <c r="Z173" s="156">
        <f>Z$148*Input!W$26*$E173*$AA173</f>
        <v>0</v>
      </c>
      <c r="AA173" s="188">
        <f t="shared" si="107"/>
        <v>1</v>
      </c>
      <c r="AB173" s="3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  <c r="AU173" s="158"/>
      <c r="AV173" s="158"/>
      <c r="AW173" s="158"/>
      <c r="AX173" s="158"/>
      <c r="AY173" s="158"/>
      <c r="AZ173" s="158"/>
      <c r="BA173" s="159"/>
      <c r="BB173" s="159"/>
      <c r="BC173" s="159"/>
      <c r="BD173" s="159"/>
      <c r="BE173" s="159"/>
      <c r="BF173" s="158"/>
      <c r="BG173" s="158"/>
      <c r="BH173" s="158"/>
      <c r="BI173" s="158"/>
      <c r="BJ173" s="158"/>
      <c r="BK173" s="158"/>
      <c r="BL173" s="158"/>
      <c r="BM173" s="158"/>
      <c r="BN173" s="158"/>
      <c r="BO173" s="158"/>
      <c r="BP173" s="158"/>
      <c r="BQ173" s="158"/>
      <c r="BR173" s="158"/>
      <c r="BS173" s="158"/>
      <c r="BT173" s="158"/>
      <c r="BU173" s="158"/>
    </row>
    <row r="174" spans="1:73" x14ac:dyDescent="0.15">
      <c r="A174" s="1"/>
      <c r="B174" s="20"/>
      <c r="C174" s="156">
        <f>Eksist!C174+Input!$D$48</f>
        <v>23</v>
      </c>
      <c r="D174" s="2" t="s">
        <v>98</v>
      </c>
      <c r="E174" s="187">
        <f>VLOOKUP(C174,Eksist!$C$151:$E$181,3)</f>
        <v>0.45551999999999998</v>
      </c>
      <c r="F174" s="156">
        <f t="shared" si="104"/>
        <v>141.17837749987308</v>
      </c>
      <c r="G174" s="156">
        <f>G$148*Input!D$26*$E174*$AA174</f>
        <v>0</v>
      </c>
      <c r="H174" s="156">
        <f>H$148*Input!E$26*$E174*$AA174</f>
        <v>68.355811406586227</v>
      </c>
      <c r="I174" s="156">
        <f>I$148*Input!F$26*$E174*$AA174</f>
        <v>72.822566093286838</v>
      </c>
      <c r="J174" s="156">
        <f>J$148*Input!G$26*$E174*$AA174</f>
        <v>0</v>
      </c>
      <c r="K174" s="156">
        <f>K$148*Input!H$26*$E174*$AA174</f>
        <v>0</v>
      </c>
      <c r="L174" s="156">
        <f>L$148*Input!I$26*$E174*$AA174</f>
        <v>0</v>
      </c>
      <c r="M174" s="156">
        <f>M$148*Input!J$26*$E174*$AA174</f>
        <v>0</v>
      </c>
      <c r="N174" s="156">
        <f>N$148*Input!K$26*$E174*$AA174</f>
        <v>0</v>
      </c>
      <c r="O174" s="156">
        <f>O$148*Input!L$26*$E174*$AA174</f>
        <v>0</v>
      </c>
      <c r="P174" s="156">
        <f>P$148*Input!M$26*$E174*$AA174</f>
        <v>0</v>
      </c>
      <c r="Q174" s="156">
        <f>Q$148*Input!N$26*$E174*$AA174</f>
        <v>0</v>
      </c>
      <c r="R174" s="156">
        <f>R$148*Input!O$26*$E174*$AA174</f>
        <v>0</v>
      </c>
      <c r="S174" s="156">
        <f>S$148*Input!P$26*$E174*$AA174</f>
        <v>0</v>
      </c>
      <c r="T174" s="156">
        <f>T$148*Input!Q$26*$E174*$AA174</f>
        <v>0</v>
      </c>
      <c r="U174" s="156">
        <f>U$148*Input!R$26*$E174*$AA174</f>
        <v>0</v>
      </c>
      <c r="V174" s="156">
        <f>V$148*Input!S$26*$E174*$AA174</f>
        <v>0</v>
      </c>
      <c r="W174" s="156">
        <f>W$148*Input!T$26*$E174*$AA174</f>
        <v>0</v>
      </c>
      <c r="X174" s="156">
        <f>X$148*Input!U$26*$E174*$AA174</f>
        <v>0</v>
      </c>
      <c r="Y174" s="156">
        <f>Y$148*Input!V$26*$E174*$AA174</f>
        <v>0</v>
      </c>
      <c r="Z174" s="156">
        <f>Z$148*Input!W$26*$E174*$AA174</f>
        <v>0</v>
      </c>
      <c r="AA174" s="188">
        <f t="shared" si="107"/>
        <v>1</v>
      </c>
      <c r="AB174" s="3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  <c r="AU174" s="158"/>
      <c r="AV174" s="158"/>
      <c r="AW174" s="158"/>
      <c r="AX174" s="158"/>
      <c r="AY174" s="158"/>
      <c r="AZ174" s="158"/>
      <c r="BA174" s="159"/>
      <c r="BB174" s="159"/>
      <c r="BC174" s="159"/>
      <c r="BD174" s="159"/>
      <c r="BE174" s="159"/>
      <c r="BF174" s="158"/>
      <c r="BG174" s="158"/>
      <c r="BH174" s="158"/>
      <c r="BI174" s="158"/>
      <c r="BJ174" s="158"/>
      <c r="BK174" s="158"/>
      <c r="BL174" s="158"/>
      <c r="BM174" s="158"/>
      <c r="BN174" s="158"/>
      <c r="BO174" s="158"/>
      <c r="BP174" s="158"/>
      <c r="BQ174" s="158"/>
      <c r="BR174" s="158"/>
      <c r="BS174" s="158"/>
      <c r="BT174" s="158"/>
      <c r="BU174" s="158"/>
    </row>
    <row r="175" spans="1:73" x14ac:dyDescent="0.15">
      <c r="A175" s="1"/>
      <c r="B175" s="20"/>
      <c r="C175" s="156">
        <f>Eksist!C175+Input!$D$48</f>
        <v>24</v>
      </c>
      <c r="D175" s="2" t="s">
        <v>98</v>
      </c>
      <c r="E175" s="187">
        <f>VLOOKUP(C175,Eksist!$C$151:$E$181,3)</f>
        <v>0.45551999999999998</v>
      </c>
      <c r="F175" s="156">
        <f t="shared" si="104"/>
        <v>141.17837749987308</v>
      </c>
      <c r="G175" s="156">
        <f>G$148*Input!D$26*$E175*$AA175</f>
        <v>0</v>
      </c>
      <c r="H175" s="156">
        <f>H$148*Input!E$26*$E175*$AA175</f>
        <v>68.355811406586227</v>
      </c>
      <c r="I175" s="156">
        <f>I$148*Input!F$26*$E175*$AA175</f>
        <v>72.822566093286838</v>
      </c>
      <c r="J175" s="156">
        <f>J$148*Input!G$26*$E175*$AA175</f>
        <v>0</v>
      </c>
      <c r="K175" s="156">
        <f>K$148*Input!H$26*$E175*$AA175</f>
        <v>0</v>
      </c>
      <c r="L175" s="156">
        <f>L$148*Input!I$26*$E175*$AA175</f>
        <v>0</v>
      </c>
      <c r="M175" s="156">
        <f>M$148*Input!J$26*$E175*$AA175</f>
        <v>0</v>
      </c>
      <c r="N175" s="156">
        <f>N$148*Input!K$26*$E175*$AA175</f>
        <v>0</v>
      </c>
      <c r="O175" s="156">
        <f>O$148*Input!L$26*$E175*$AA175</f>
        <v>0</v>
      </c>
      <c r="P175" s="156">
        <f>P$148*Input!M$26*$E175*$AA175</f>
        <v>0</v>
      </c>
      <c r="Q175" s="156">
        <f>Q$148*Input!N$26*$E175*$AA175</f>
        <v>0</v>
      </c>
      <c r="R175" s="156">
        <f>R$148*Input!O$26*$E175*$AA175</f>
        <v>0</v>
      </c>
      <c r="S175" s="156">
        <f>S$148*Input!P$26*$E175*$AA175</f>
        <v>0</v>
      </c>
      <c r="T175" s="156">
        <f>T$148*Input!Q$26*$E175*$AA175</f>
        <v>0</v>
      </c>
      <c r="U175" s="156">
        <f>U$148*Input!R$26*$E175*$AA175</f>
        <v>0</v>
      </c>
      <c r="V175" s="156">
        <f>V$148*Input!S$26*$E175*$AA175</f>
        <v>0</v>
      </c>
      <c r="W175" s="156">
        <f>W$148*Input!T$26*$E175*$AA175</f>
        <v>0</v>
      </c>
      <c r="X175" s="156">
        <f>X$148*Input!U$26*$E175*$AA175</f>
        <v>0</v>
      </c>
      <c r="Y175" s="156">
        <f>Y$148*Input!V$26*$E175*$AA175</f>
        <v>0</v>
      </c>
      <c r="Z175" s="156">
        <f>Z$148*Input!W$26*$E175*$AA175</f>
        <v>0</v>
      </c>
      <c r="AA175" s="188">
        <f t="shared" si="107"/>
        <v>1</v>
      </c>
      <c r="AB175" s="3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  <c r="AU175" s="158"/>
      <c r="AV175" s="158"/>
      <c r="AW175" s="158"/>
      <c r="AX175" s="158"/>
      <c r="AY175" s="158"/>
      <c r="AZ175" s="158"/>
      <c r="BA175" s="159"/>
      <c r="BB175" s="159"/>
      <c r="BC175" s="159"/>
      <c r="BD175" s="159"/>
      <c r="BE175" s="159"/>
      <c r="BF175" s="158"/>
      <c r="BG175" s="158"/>
      <c r="BH175" s="158"/>
      <c r="BI175" s="158"/>
      <c r="BJ175" s="158"/>
      <c r="BK175" s="158"/>
      <c r="BL175" s="158"/>
      <c r="BM175" s="158"/>
      <c r="BN175" s="158"/>
      <c r="BO175" s="158"/>
      <c r="BP175" s="158"/>
      <c r="BQ175" s="158"/>
      <c r="BR175" s="158"/>
      <c r="BS175" s="158"/>
      <c r="BT175" s="158"/>
      <c r="BU175" s="158"/>
    </row>
    <row r="176" spans="1:73" x14ac:dyDescent="0.15">
      <c r="A176" s="1"/>
      <c r="B176" s="20"/>
      <c r="C176" s="156">
        <f>Eksist!C176+Input!$D$48</f>
        <v>25</v>
      </c>
      <c r="D176" s="2" t="s">
        <v>98</v>
      </c>
      <c r="E176" s="187">
        <f>VLOOKUP(C176,Eksist!$C$151:$E$181,3)</f>
        <v>0.45551999999999998</v>
      </c>
      <c r="F176" s="156">
        <f t="shared" si="104"/>
        <v>141.17837749987308</v>
      </c>
      <c r="G176" s="156">
        <f>G$148*Input!D$26*$E176*$AA176</f>
        <v>0</v>
      </c>
      <c r="H176" s="156">
        <f>H$148*Input!E$26*$E176*$AA176</f>
        <v>68.355811406586227</v>
      </c>
      <c r="I176" s="156">
        <f>I$148*Input!F$26*$E176*$AA176</f>
        <v>72.822566093286838</v>
      </c>
      <c r="J176" s="156">
        <f>J$148*Input!G$26*$E176*$AA176</f>
        <v>0</v>
      </c>
      <c r="K176" s="156">
        <f>K$148*Input!H$26*$E176*$AA176</f>
        <v>0</v>
      </c>
      <c r="L176" s="156">
        <f>L$148*Input!I$26*$E176*$AA176</f>
        <v>0</v>
      </c>
      <c r="M176" s="156">
        <f>M$148*Input!J$26*$E176*$AA176</f>
        <v>0</v>
      </c>
      <c r="N176" s="156">
        <f>N$148*Input!K$26*$E176*$AA176</f>
        <v>0</v>
      </c>
      <c r="O176" s="156">
        <f>O$148*Input!L$26*$E176*$AA176</f>
        <v>0</v>
      </c>
      <c r="P176" s="156">
        <f>P$148*Input!M$26*$E176*$AA176</f>
        <v>0</v>
      </c>
      <c r="Q176" s="156">
        <f>Q$148*Input!N$26*$E176*$AA176</f>
        <v>0</v>
      </c>
      <c r="R176" s="156">
        <f>R$148*Input!O$26*$E176*$AA176</f>
        <v>0</v>
      </c>
      <c r="S176" s="156">
        <f>S$148*Input!P$26*$E176*$AA176</f>
        <v>0</v>
      </c>
      <c r="T176" s="156">
        <f>T$148*Input!Q$26*$E176*$AA176</f>
        <v>0</v>
      </c>
      <c r="U176" s="156">
        <f>U$148*Input!R$26*$E176*$AA176</f>
        <v>0</v>
      </c>
      <c r="V176" s="156">
        <f>V$148*Input!S$26*$E176*$AA176</f>
        <v>0</v>
      </c>
      <c r="W176" s="156">
        <f>W$148*Input!T$26*$E176*$AA176</f>
        <v>0</v>
      </c>
      <c r="X176" s="156">
        <f>X$148*Input!U$26*$E176*$AA176</f>
        <v>0</v>
      </c>
      <c r="Y176" s="156">
        <f>Y$148*Input!V$26*$E176*$AA176</f>
        <v>0</v>
      </c>
      <c r="Z176" s="156">
        <f>Z$148*Input!W$26*$E176*$AA176</f>
        <v>0</v>
      </c>
      <c r="AA176" s="188">
        <f t="shared" si="107"/>
        <v>1</v>
      </c>
      <c r="AB176" s="3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  <c r="AU176" s="158"/>
      <c r="AV176" s="158"/>
      <c r="AW176" s="158"/>
      <c r="AX176" s="158"/>
      <c r="AY176" s="158"/>
      <c r="AZ176" s="158"/>
      <c r="BA176" s="159"/>
      <c r="BB176" s="159"/>
      <c r="BC176" s="159"/>
      <c r="BD176" s="159"/>
      <c r="BE176" s="159"/>
      <c r="BF176" s="158"/>
      <c r="BG176" s="158"/>
      <c r="BH176" s="158"/>
      <c r="BI176" s="158"/>
      <c r="BJ176" s="158"/>
      <c r="BK176" s="158"/>
      <c r="BL176" s="158"/>
      <c r="BM176" s="158"/>
      <c r="BN176" s="158"/>
      <c r="BO176" s="158"/>
      <c r="BP176" s="158"/>
      <c r="BQ176" s="158"/>
      <c r="BR176" s="158"/>
      <c r="BS176" s="158"/>
      <c r="BT176" s="158"/>
      <c r="BU176" s="158"/>
    </row>
    <row r="177" spans="1:73" x14ac:dyDescent="0.15">
      <c r="A177" s="1"/>
      <c r="B177" s="20"/>
      <c r="C177" s="156">
        <f>Eksist!C177+Input!$D$48</f>
        <v>26</v>
      </c>
      <c r="D177" s="2" t="s">
        <v>98</v>
      </c>
      <c r="E177" s="187">
        <f>VLOOKUP(C177,Eksist!$C$151:$E$181,3)</f>
        <v>0.45551999999999998</v>
      </c>
      <c r="F177" s="156">
        <f t="shared" si="104"/>
        <v>141.17837749987308</v>
      </c>
      <c r="G177" s="156">
        <f>G$148*Input!D$26*$E177*$AA177</f>
        <v>0</v>
      </c>
      <c r="H177" s="156">
        <f>H$148*Input!E$26*$E177*$AA177</f>
        <v>68.355811406586227</v>
      </c>
      <c r="I177" s="156">
        <f>I$148*Input!F$26*$E177*$AA177</f>
        <v>72.822566093286838</v>
      </c>
      <c r="J177" s="156">
        <f>J$148*Input!G$26*$E177*$AA177</f>
        <v>0</v>
      </c>
      <c r="K177" s="156">
        <f>K$148*Input!H$26*$E177*$AA177</f>
        <v>0</v>
      </c>
      <c r="L177" s="156">
        <f>L$148*Input!I$26*$E177*$AA177</f>
        <v>0</v>
      </c>
      <c r="M177" s="156">
        <f>M$148*Input!J$26*$E177*$AA177</f>
        <v>0</v>
      </c>
      <c r="N177" s="156">
        <f>N$148*Input!K$26*$E177*$AA177</f>
        <v>0</v>
      </c>
      <c r="O177" s="156">
        <f>O$148*Input!L$26*$E177*$AA177</f>
        <v>0</v>
      </c>
      <c r="P177" s="156">
        <f>P$148*Input!M$26*$E177*$AA177</f>
        <v>0</v>
      </c>
      <c r="Q177" s="156">
        <f>Q$148*Input!N$26*$E177*$AA177</f>
        <v>0</v>
      </c>
      <c r="R177" s="156">
        <f>R$148*Input!O$26*$E177*$AA177</f>
        <v>0</v>
      </c>
      <c r="S177" s="156">
        <f>S$148*Input!P$26*$E177*$AA177</f>
        <v>0</v>
      </c>
      <c r="T177" s="156">
        <f>T$148*Input!Q$26*$E177*$AA177</f>
        <v>0</v>
      </c>
      <c r="U177" s="156">
        <f>U$148*Input!R$26*$E177*$AA177</f>
        <v>0</v>
      </c>
      <c r="V177" s="156">
        <f>V$148*Input!S$26*$E177*$AA177</f>
        <v>0</v>
      </c>
      <c r="W177" s="156">
        <f>W$148*Input!T$26*$E177*$AA177</f>
        <v>0</v>
      </c>
      <c r="X177" s="156">
        <f>X$148*Input!U$26*$E177*$AA177</f>
        <v>0</v>
      </c>
      <c r="Y177" s="156">
        <f>Y$148*Input!V$26*$E177*$AA177</f>
        <v>0</v>
      </c>
      <c r="Z177" s="156">
        <f>Z$148*Input!W$26*$E177*$AA177</f>
        <v>0</v>
      </c>
      <c r="AA177" s="188">
        <f t="shared" si="107"/>
        <v>1</v>
      </c>
      <c r="AB177" s="3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  <c r="AU177" s="158"/>
      <c r="AV177" s="158"/>
      <c r="AW177" s="158"/>
      <c r="AX177" s="158"/>
      <c r="AY177" s="158"/>
      <c r="AZ177" s="158"/>
      <c r="BA177" s="159"/>
      <c r="BB177" s="159"/>
      <c r="BC177" s="159"/>
      <c r="BD177" s="159"/>
      <c r="BE177" s="159"/>
      <c r="BF177" s="158"/>
      <c r="BG177" s="158"/>
      <c r="BH177" s="158"/>
      <c r="BI177" s="158"/>
      <c r="BJ177" s="158"/>
      <c r="BK177" s="158"/>
      <c r="BL177" s="158"/>
      <c r="BM177" s="158"/>
      <c r="BN177" s="158"/>
      <c r="BO177" s="158"/>
      <c r="BP177" s="158"/>
      <c r="BQ177" s="158"/>
      <c r="BR177" s="158"/>
      <c r="BS177" s="158"/>
      <c r="BT177" s="158"/>
      <c r="BU177" s="158"/>
    </row>
    <row r="178" spans="1:73" x14ac:dyDescent="0.15">
      <c r="A178" s="1"/>
      <c r="B178" s="20"/>
      <c r="C178" s="156">
        <f>Eksist!C178+Input!$D$48</f>
        <v>27</v>
      </c>
      <c r="D178" s="2" t="s">
        <v>98</v>
      </c>
      <c r="E178" s="187">
        <f>VLOOKUP(C178,Eksist!$C$151:$E$181,3)</f>
        <v>0.45551999999999998</v>
      </c>
      <c r="F178" s="156">
        <f t="shared" si="104"/>
        <v>141.17837749987308</v>
      </c>
      <c r="G178" s="156">
        <f>G$148*Input!D$26*$E178*$AA178</f>
        <v>0</v>
      </c>
      <c r="H178" s="156">
        <f>H$148*Input!E$26*$E178*$AA178</f>
        <v>68.355811406586227</v>
      </c>
      <c r="I178" s="156">
        <f>I$148*Input!F$26*$E178*$AA178</f>
        <v>72.822566093286838</v>
      </c>
      <c r="J178" s="156">
        <f>J$148*Input!G$26*$E178*$AA178</f>
        <v>0</v>
      </c>
      <c r="K178" s="156">
        <f>K$148*Input!H$26*$E178*$AA178</f>
        <v>0</v>
      </c>
      <c r="L178" s="156">
        <f>L$148*Input!I$26*$E178*$AA178</f>
        <v>0</v>
      </c>
      <c r="M178" s="156">
        <f>M$148*Input!J$26*$E178*$AA178</f>
        <v>0</v>
      </c>
      <c r="N178" s="156">
        <f>N$148*Input!K$26*$E178*$AA178</f>
        <v>0</v>
      </c>
      <c r="O178" s="156">
        <f>O$148*Input!L$26*$E178*$AA178</f>
        <v>0</v>
      </c>
      <c r="P178" s="156">
        <f>P$148*Input!M$26*$E178*$AA178</f>
        <v>0</v>
      </c>
      <c r="Q178" s="156">
        <f>Q$148*Input!N$26*$E178*$AA178</f>
        <v>0</v>
      </c>
      <c r="R178" s="156">
        <f>R$148*Input!O$26*$E178*$AA178</f>
        <v>0</v>
      </c>
      <c r="S178" s="156">
        <f>S$148*Input!P$26*$E178*$AA178</f>
        <v>0</v>
      </c>
      <c r="T178" s="156">
        <f>T$148*Input!Q$26*$E178*$AA178</f>
        <v>0</v>
      </c>
      <c r="U178" s="156">
        <f>U$148*Input!R$26*$E178*$AA178</f>
        <v>0</v>
      </c>
      <c r="V178" s="156">
        <f>V$148*Input!S$26*$E178*$AA178</f>
        <v>0</v>
      </c>
      <c r="W178" s="156">
        <f>W$148*Input!T$26*$E178*$AA178</f>
        <v>0</v>
      </c>
      <c r="X178" s="156">
        <f>X$148*Input!U$26*$E178*$AA178</f>
        <v>0</v>
      </c>
      <c r="Y178" s="156">
        <f>Y$148*Input!V$26*$E178*$AA178</f>
        <v>0</v>
      </c>
      <c r="Z178" s="156">
        <f>Z$148*Input!W$26*$E178*$AA178</f>
        <v>0</v>
      </c>
      <c r="AA178" s="188">
        <f t="shared" si="107"/>
        <v>1</v>
      </c>
      <c r="AB178" s="3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  <c r="AU178" s="158"/>
      <c r="AV178" s="158"/>
      <c r="AW178" s="158"/>
      <c r="AX178" s="158"/>
      <c r="AY178" s="158"/>
      <c r="AZ178" s="158"/>
      <c r="BA178" s="159"/>
      <c r="BB178" s="159"/>
      <c r="BC178" s="159"/>
      <c r="BD178" s="159"/>
      <c r="BE178" s="159"/>
      <c r="BF178" s="158"/>
      <c r="BG178" s="158"/>
      <c r="BH178" s="158"/>
      <c r="BI178" s="158"/>
      <c r="BJ178" s="158"/>
      <c r="BK178" s="158"/>
      <c r="BL178" s="158"/>
      <c r="BM178" s="158"/>
      <c r="BN178" s="158"/>
      <c r="BO178" s="158"/>
      <c r="BP178" s="158"/>
      <c r="BQ178" s="158"/>
      <c r="BR178" s="158"/>
      <c r="BS178" s="158"/>
      <c r="BT178" s="158"/>
      <c r="BU178" s="158"/>
    </row>
    <row r="179" spans="1:73" x14ac:dyDescent="0.15">
      <c r="A179" s="1"/>
      <c r="B179" s="20"/>
      <c r="C179" s="156">
        <f>Eksist!C179+Input!$D$48</f>
        <v>28</v>
      </c>
      <c r="D179" s="2" t="s">
        <v>98</v>
      </c>
      <c r="E179" s="187">
        <f>VLOOKUP(C179,Eksist!$C$151:$E$181,3)</f>
        <v>0.45551999999999998</v>
      </c>
      <c r="F179" s="156">
        <f t="shared" si="104"/>
        <v>141.17837749987308</v>
      </c>
      <c r="G179" s="156">
        <f>G$148*Input!D$26*$E179*$AA179</f>
        <v>0</v>
      </c>
      <c r="H179" s="156">
        <f>H$148*Input!E$26*$E179*$AA179</f>
        <v>68.355811406586227</v>
      </c>
      <c r="I179" s="156">
        <f>I$148*Input!F$26*$E179*$AA179</f>
        <v>72.822566093286838</v>
      </c>
      <c r="J179" s="156">
        <f>J$148*Input!G$26*$E179*$AA179</f>
        <v>0</v>
      </c>
      <c r="K179" s="156">
        <f>K$148*Input!H$26*$E179*$AA179</f>
        <v>0</v>
      </c>
      <c r="L179" s="156">
        <f>L$148*Input!I$26*$E179*$AA179</f>
        <v>0</v>
      </c>
      <c r="M179" s="156">
        <f>M$148*Input!J$26*$E179*$AA179</f>
        <v>0</v>
      </c>
      <c r="N179" s="156">
        <f>N$148*Input!K$26*$E179*$AA179</f>
        <v>0</v>
      </c>
      <c r="O179" s="156">
        <f>O$148*Input!L$26*$E179*$AA179</f>
        <v>0</v>
      </c>
      <c r="P179" s="156">
        <f>P$148*Input!M$26*$E179*$AA179</f>
        <v>0</v>
      </c>
      <c r="Q179" s="156">
        <f>Q$148*Input!N$26*$E179*$AA179</f>
        <v>0</v>
      </c>
      <c r="R179" s="156">
        <f>R$148*Input!O$26*$E179*$AA179</f>
        <v>0</v>
      </c>
      <c r="S179" s="156">
        <f>S$148*Input!P$26*$E179*$AA179</f>
        <v>0</v>
      </c>
      <c r="T179" s="156">
        <f>T$148*Input!Q$26*$E179*$AA179</f>
        <v>0</v>
      </c>
      <c r="U179" s="156">
        <f>U$148*Input!R$26*$E179*$AA179</f>
        <v>0</v>
      </c>
      <c r="V179" s="156">
        <f>V$148*Input!S$26*$E179*$AA179</f>
        <v>0</v>
      </c>
      <c r="W179" s="156">
        <f>W$148*Input!T$26*$E179*$AA179</f>
        <v>0</v>
      </c>
      <c r="X179" s="156">
        <f>X$148*Input!U$26*$E179*$AA179</f>
        <v>0</v>
      </c>
      <c r="Y179" s="156">
        <f>Y$148*Input!V$26*$E179*$AA179</f>
        <v>0</v>
      </c>
      <c r="Z179" s="156">
        <f>Z$148*Input!W$26*$E179*$AA179</f>
        <v>0</v>
      </c>
      <c r="AA179" s="188">
        <f>(AA$181-AA$171)/10+AA178</f>
        <v>1</v>
      </c>
      <c r="AB179" s="3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  <c r="AU179" s="158"/>
      <c r="AV179" s="158"/>
      <c r="AW179" s="158"/>
      <c r="AX179" s="158"/>
      <c r="AY179" s="158"/>
      <c r="AZ179" s="158"/>
      <c r="BA179" s="159"/>
      <c r="BB179" s="159"/>
      <c r="BC179" s="159"/>
      <c r="BD179" s="159"/>
      <c r="BE179" s="159"/>
      <c r="BF179" s="158"/>
      <c r="BG179" s="158"/>
      <c r="BH179" s="158"/>
      <c r="BI179" s="158"/>
      <c r="BJ179" s="158"/>
      <c r="BK179" s="158"/>
      <c r="BL179" s="158"/>
      <c r="BM179" s="158"/>
      <c r="BN179" s="158"/>
      <c r="BO179" s="158"/>
      <c r="BP179" s="158"/>
      <c r="BQ179" s="158"/>
      <c r="BR179" s="158"/>
      <c r="BS179" s="158"/>
      <c r="BT179" s="158"/>
      <c r="BU179" s="158"/>
    </row>
    <row r="180" spans="1:73" x14ac:dyDescent="0.15">
      <c r="A180" s="1"/>
      <c r="B180" s="20"/>
      <c r="C180" s="156">
        <f>Eksist!C180+Input!$D$48</f>
        <v>29</v>
      </c>
      <c r="D180" s="2" t="s">
        <v>98</v>
      </c>
      <c r="E180" s="187">
        <f>VLOOKUP(C180,Eksist!$C$151:$E$181,3)</f>
        <v>0.45551999999999998</v>
      </c>
      <c r="F180" s="156">
        <f t="shared" si="104"/>
        <v>141.17837749987308</v>
      </c>
      <c r="G180" s="156">
        <f>G$148*Input!D$26*$E180*$AA180</f>
        <v>0</v>
      </c>
      <c r="H180" s="156">
        <f>H$148*Input!E$26*$E180*$AA180</f>
        <v>68.355811406586227</v>
      </c>
      <c r="I180" s="156">
        <f>I$148*Input!F$26*$E180*$AA180</f>
        <v>72.822566093286838</v>
      </c>
      <c r="J180" s="156">
        <f>J$148*Input!G$26*$E180*$AA180</f>
        <v>0</v>
      </c>
      <c r="K180" s="156">
        <f>K$148*Input!H$26*$E180*$AA180</f>
        <v>0</v>
      </c>
      <c r="L180" s="156">
        <f>L$148*Input!I$26*$E180*$AA180</f>
        <v>0</v>
      </c>
      <c r="M180" s="156">
        <f>M$148*Input!J$26*$E180*$AA180</f>
        <v>0</v>
      </c>
      <c r="N180" s="156">
        <f>N$148*Input!K$26*$E180*$AA180</f>
        <v>0</v>
      </c>
      <c r="O180" s="156">
        <f>O$148*Input!L$26*$E180*$AA180</f>
        <v>0</v>
      </c>
      <c r="P180" s="156">
        <f>P$148*Input!M$26*$E180*$AA180</f>
        <v>0</v>
      </c>
      <c r="Q180" s="156">
        <f>Q$148*Input!N$26*$E180*$AA180</f>
        <v>0</v>
      </c>
      <c r="R180" s="156">
        <f>R$148*Input!O$26*$E180*$AA180</f>
        <v>0</v>
      </c>
      <c r="S180" s="156">
        <f>S$148*Input!P$26*$E180*$AA180</f>
        <v>0</v>
      </c>
      <c r="T180" s="156">
        <f>T$148*Input!Q$26*$E180*$AA180</f>
        <v>0</v>
      </c>
      <c r="U180" s="156">
        <f>U$148*Input!R$26*$E180*$AA180</f>
        <v>0</v>
      </c>
      <c r="V180" s="156">
        <f>V$148*Input!S$26*$E180*$AA180</f>
        <v>0</v>
      </c>
      <c r="W180" s="156">
        <f>W$148*Input!T$26*$E180*$AA180</f>
        <v>0</v>
      </c>
      <c r="X180" s="156">
        <f>X$148*Input!U$26*$E180*$AA180</f>
        <v>0</v>
      </c>
      <c r="Y180" s="156">
        <f>Y$148*Input!V$26*$E180*$AA180</f>
        <v>0</v>
      </c>
      <c r="Z180" s="156">
        <f>Z$148*Input!W$26*$E180*$AA180</f>
        <v>0</v>
      </c>
      <c r="AA180" s="188">
        <f t="shared" si="107"/>
        <v>1</v>
      </c>
      <c r="AB180" s="3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  <c r="AU180" s="158"/>
      <c r="AV180" s="158"/>
      <c r="AW180" s="158"/>
      <c r="AX180" s="158"/>
      <c r="AY180" s="158"/>
      <c r="AZ180" s="158"/>
      <c r="BA180" s="159"/>
      <c r="BB180" s="159"/>
      <c r="BC180" s="159"/>
      <c r="BD180" s="159"/>
      <c r="BE180" s="159"/>
      <c r="BF180" s="158"/>
      <c r="BG180" s="158"/>
      <c r="BH180" s="158"/>
      <c r="BI180" s="158"/>
      <c r="BJ180" s="158"/>
      <c r="BK180" s="158"/>
      <c r="BL180" s="158"/>
      <c r="BM180" s="158"/>
      <c r="BN180" s="158"/>
      <c r="BO180" s="158"/>
      <c r="BP180" s="158"/>
      <c r="BQ180" s="158"/>
      <c r="BR180" s="158"/>
      <c r="BS180" s="158"/>
      <c r="BT180" s="158"/>
      <c r="BU180" s="158"/>
    </row>
    <row r="181" spans="1:73" x14ac:dyDescent="0.15">
      <c r="A181" s="1"/>
      <c r="B181" s="20" t="s">
        <v>189</v>
      </c>
      <c r="C181" s="156">
        <f>Eksist!C181+Input!$D$48</f>
        <v>30</v>
      </c>
      <c r="D181" s="2" t="s">
        <v>98</v>
      </c>
      <c r="E181" s="187">
        <f>VLOOKUP(C181,Eksist!$C$151:$E$181,3)</f>
        <v>0.45551999999999998</v>
      </c>
      <c r="F181" s="156">
        <f t="shared" si="104"/>
        <v>141.17837749987308</v>
      </c>
      <c r="G181" s="156">
        <f>G$148*Input!D$26*$E181*$AA181</f>
        <v>0</v>
      </c>
      <c r="H181" s="156">
        <f>H$148*Input!E$26*$E181*$AA181</f>
        <v>68.355811406586227</v>
      </c>
      <c r="I181" s="156">
        <f>I$148*Input!F$26*$E181*$AA181</f>
        <v>72.822566093286838</v>
      </c>
      <c r="J181" s="156">
        <f>J$148*Input!G$26*$E181*$AA181</f>
        <v>0</v>
      </c>
      <c r="K181" s="156">
        <f>K$148*Input!H$26*$E181*$AA181</f>
        <v>0</v>
      </c>
      <c r="L181" s="156">
        <f>L$148*Input!I$26*$E181*$AA181</f>
        <v>0</v>
      </c>
      <c r="M181" s="156">
        <f>M$148*Input!J$26*$E181*$AA181</f>
        <v>0</v>
      </c>
      <c r="N181" s="156">
        <f>N$148*Input!K$26*$E181*$AA181</f>
        <v>0</v>
      </c>
      <c r="O181" s="156">
        <f>O$148*Input!L$26*$E181*$AA181</f>
        <v>0</v>
      </c>
      <c r="P181" s="156">
        <f>P$148*Input!M$26*$E181*$AA181</f>
        <v>0</v>
      </c>
      <c r="Q181" s="156">
        <f>Q$148*Input!N$26*$E181*$AA181</f>
        <v>0</v>
      </c>
      <c r="R181" s="156">
        <f>R$148*Input!O$26*$E181*$AA181</f>
        <v>0</v>
      </c>
      <c r="S181" s="156">
        <f>S$148*Input!P$26*$E181*$AA181</f>
        <v>0</v>
      </c>
      <c r="T181" s="156">
        <f>T$148*Input!Q$26*$E181*$AA181</f>
        <v>0</v>
      </c>
      <c r="U181" s="156">
        <f>U$148*Input!R$26*$E181*$AA181</f>
        <v>0</v>
      </c>
      <c r="V181" s="156">
        <f>V$148*Input!S$26*$E181*$AA181</f>
        <v>0</v>
      </c>
      <c r="W181" s="156">
        <f>W$148*Input!T$26*$E181*$AA181</f>
        <v>0</v>
      </c>
      <c r="X181" s="156">
        <f>X$148*Input!U$26*$E181*$AA181</f>
        <v>0</v>
      </c>
      <c r="Y181" s="156">
        <f>Y$148*Input!V$26*$E181*$AA181</f>
        <v>0</v>
      </c>
      <c r="Z181" s="156">
        <f>Z$148*Input!W$26*$E181*$AA181</f>
        <v>0</v>
      </c>
      <c r="AA181" s="188">
        <f>(1+Input!$G$69)</f>
        <v>1</v>
      </c>
      <c r="AB181" s="3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  <c r="AU181" s="158"/>
      <c r="AV181" s="158"/>
      <c r="AW181" s="158"/>
      <c r="AX181" s="158"/>
      <c r="AY181" s="158"/>
      <c r="AZ181" s="158"/>
      <c r="BA181" s="159"/>
      <c r="BB181" s="159"/>
      <c r="BC181" s="159"/>
      <c r="BD181" s="159"/>
      <c r="BE181" s="159"/>
      <c r="BF181" s="158"/>
      <c r="BG181" s="158"/>
      <c r="BH181" s="158"/>
      <c r="BI181" s="158"/>
      <c r="BJ181" s="158"/>
      <c r="BK181" s="158"/>
      <c r="BL181" s="158"/>
      <c r="BM181" s="158"/>
      <c r="BN181" s="158"/>
      <c r="BO181" s="158"/>
      <c r="BP181" s="158"/>
      <c r="BQ181" s="158"/>
      <c r="BR181" s="158"/>
      <c r="BS181" s="158"/>
      <c r="BT181" s="158"/>
      <c r="BU181" s="158"/>
    </row>
    <row r="182" spans="1:73" x14ac:dyDescent="0.15">
      <c r="A182" s="1"/>
      <c r="B182" s="20"/>
      <c r="C182" s="2"/>
      <c r="D182" s="2"/>
      <c r="E182" s="2"/>
      <c r="F182" s="1"/>
      <c r="G182" s="1"/>
      <c r="H182" s="2"/>
      <c r="I182" s="2"/>
      <c r="J182" s="2"/>
      <c r="K182" s="2"/>
      <c r="L182" s="2"/>
      <c r="M182" s="2"/>
      <c r="N182" s="2"/>
      <c r="O182" s="2"/>
      <c r="P182" s="135"/>
      <c r="Q182" s="2"/>
      <c r="R182" s="2"/>
      <c r="S182" s="2"/>
      <c r="T182" s="2"/>
      <c r="U182" s="2"/>
      <c r="V182" s="2"/>
      <c r="W182" s="1"/>
      <c r="X182" s="1"/>
      <c r="Y182" s="1"/>
      <c r="Z182" s="3"/>
      <c r="AA182" s="1"/>
      <c r="AB182" s="3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  <c r="AU182" s="158"/>
      <c r="AV182" s="158"/>
      <c r="AW182" s="158"/>
      <c r="AX182" s="158"/>
      <c r="AY182" s="158"/>
      <c r="AZ182" s="158"/>
      <c r="BA182" s="159"/>
      <c r="BB182" s="159"/>
      <c r="BC182" s="159"/>
      <c r="BD182" s="159"/>
      <c r="BE182" s="159"/>
      <c r="BF182" s="158"/>
      <c r="BG182" s="158"/>
      <c r="BH182" s="158"/>
      <c r="BI182" s="158"/>
      <c r="BJ182" s="158"/>
      <c r="BK182" s="158"/>
      <c r="BL182" s="158"/>
      <c r="BM182" s="158"/>
      <c r="BN182" s="158"/>
      <c r="BO182" s="158"/>
      <c r="BP182" s="158"/>
      <c r="BQ182" s="158"/>
      <c r="BR182" s="158"/>
      <c r="BS182" s="158"/>
      <c r="BT182" s="158"/>
      <c r="BU182" s="158"/>
    </row>
    <row r="183" spans="1:73" x14ac:dyDescent="0.15">
      <c r="A183" s="1"/>
      <c r="B183" s="1" t="s">
        <v>209</v>
      </c>
      <c r="C183" s="2"/>
      <c r="D183" s="2"/>
      <c r="E183" s="171" t="s">
        <v>97</v>
      </c>
      <c r="F183" s="156" t="s">
        <v>11</v>
      </c>
      <c r="G183" s="156"/>
      <c r="H183" s="2"/>
      <c r="I183" s="2"/>
      <c r="J183" s="2"/>
      <c r="K183" s="2"/>
      <c r="L183" s="2"/>
      <c r="M183" s="2"/>
      <c r="N183" s="2"/>
      <c r="O183" s="2"/>
      <c r="P183" s="135"/>
      <c r="Q183" s="2"/>
      <c r="R183" s="2"/>
      <c r="S183" s="2"/>
      <c r="T183" s="2"/>
      <c r="U183" s="2"/>
      <c r="V183" s="2"/>
      <c r="W183" s="1"/>
      <c r="X183" s="1"/>
      <c r="Y183" s="1"/>
      <c r="Z183" s="3"/>
      <c r="AA183" s="1"/>
      <c r="AB183" s="3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  <c r="AU183" s="158"/>
      <c r="AV183" s="158"/>
      <c r="AW183" s="158"/>
      <c r="AX183" s="158"/>
      <c r="AY183" s="158"/>
      <c r="AZ183" s="158"/>
      <c r="BA183" s="159"/>
      <c r="BB183" s="159"/>
      <c r="BC183" s="159"/>
      <c r="BD183" s="159"/>
      <c r="BE183" s="159"/>
      <c r="BF183" s="158"/>
      <c r="BG183" s="158"/>
      <c r="BH183" s="158"/>
      <c r="BI183" s="158"/>
      <c r="BJ183" s="158"/>
      <c r="BK183" s="158"/>
      <c r="BL183" s="158"/>
      <c r="BM183" s="158"/>
      <c r="BN183" s="158"/>
      <c r="BO183" s="158"/>
      <c r="BP183" s="158"/>
      <c r="BQ183" s="158"/>
      <c r="BR183" s="158"/>
      <c r="BS183" s="158"/>
      <c r="BT183" s="158"/>
      <c r="BU183" s="158"/>
    </row>
    <row r="184" spans="1:73" x14ac:dyDescent="0.15">
      <c r="A184" s="1"/>
      <c r="B184" s="20" t="s">
        <v>187</v>
      </c>
      <c r="C184" s="156">
        <f>Eksist!C184+Input!$D$48</f>
        <v>0</v>
      </c>
      <c r="D184" s="2" t="s">
        <v>99</v>
      </c>
      <c r="E184" s="175">
        <f>VLOOKUP(C184,Eksist!$C$184:$E$214,3)</f>
        <v>600</v>
      </c>
      <c r="F184" s="156">
        <f>SUM(G184:Z184)</f>
        <v>84.707026499923842</v>
      </c>
      <c r="G184" s="154">
        <f>$E184*G151/1000</f>
        <v>0</v>
      </c>
      <c r="H184" s="154">
        <f>$E184*H151/1000</f>
        <v>41.013486843951739</v>
      </c>
      <c r="I184" s="154">
        <f t="shared" ref="H184:K199" si="108">$E184*I151/1000</f>
        <v>43.693539655972103</v>
      </c>
      <c r="J184" s="154">
        <f t="shared" si="108"/>
        <v>0</v>
      </c>
      <c r="K184" s="154">
        <f t="shared" si="108"/>
        <v>0</v>
      </c>
      <c r="L184" s="154">
        <f t="shared" ref="L184:Z184" si="109">$E184*L151/1000</f>
        <v>0</v>
      </c>
      <c r="M184" s="154">
        <f t="shared" si="109"/>
        <v>0</v>
      </c>
      <c r="N184" s="154">
        <f t="shared" si="109"/>
        <v>0</v>
      </c>
      <c r="O184" s="154">
        <f t="shared" si="109"/>
        <v>0</v>
      </c>
      <c r="P184" s="154">
        <f t="shared" si="109"/>
        <v>0</v>
      </c>
      <c r="Q184" s="154">
        <f t="shared" si="109"/>
        <v>0</v>
      </c>
      <c r="R184" s="154">
        <f t="shared" si="109"/>
        <v>0</v>
      </c>
      <c r="S184" s="154">
        <f t="shared" si="109"/>
        <v>0</v>
      </c>
      <c r="T184" s="154">
        <f t="shared" si="109"/>
        <v>0</v>
      </c>
      <c r="U184" s="154">
        <f t="shared" si="109"/>
        <v>0</v>
      </c>
      <c r="V184" s="154">
        <f t="shared" si="109"/>
        <v>0</v>
      </c>
      <c r="W184" s="154">
        <f t="shared" si="109"/>
        <v>0</v>
      </c>
      <c r="X184" s="154">
        <f t="shared" si="109"/>
        <v>0</v>
      </c>
      <c r="Y184" s="154">
        <f t="shared" si="109"/>
        <v>0</v>
      </c>
      <c r="Z184" s="154">
        <f t="shared" si="109"/>
        <v>0</v>
      </c>
      <c r="AA184" s="1"/>
      <c r="AB184" s="3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  <c r="AU184" s="158"/>
      <c r="AV184" s="158"/>
      <c r="AW184" s="158"/>
      <c r="AX184" s="158"/>
      <c r="AY184" s="158"/>
      <c r="AZ184" s="158"/>
      <c r="BA184" s="159"/>
      <c r="BB184" s="159"/>
      <c r="BC184" s="159"/>
      <c r="BD184" s="159"/>
      <c r="BE184" s="159"/>
      <c r="BF184" s="158"/>
      <c r="BG184" s="158"/>
      <c r="BH184" s="158"/>
      <c r="BI184" s="158"/>
      <c r="BJ184" s="158"/>
      <c r="BK184" s="158"/>
      <c r="BL184" s="158"/>
      <c r="BM184" s="158"/>
      <c r="BN184" s="158"/>
      <c r="BO184" s="158"/>
      <c r="BP184" s="158"/>
      <c r="BQ184" s="158"/>
      <c r="BR184" s="158"/>
      <c r="BS184" s="158"/>
      <c r="BT184" s="158"/>
      <c r="BU184" s="158"/>
    </row>
    <row r="185" spans="1:73" x14ac:dyDescent="0.15">
      <c r="A185" s="1"/>
      <c r="B185" s="20"/>
      <c r="C185" s="156">
        <f>Eksist!C185+Input!$D$48</f>
        <v>1</v>
      </c>
      <c r="D185" s="2" t="s">
        <v>99</v>
      </c>
      <c r="E185" s="175">
        <f>VLOOKUP(C185,Eksist!$C$184:$E$214,3)</f>
        <v>605</v>
      </c>
      <c r="F185" s="156">
        <f t="shared" ref="F185:F214" si="110">SUM(G185:Z185)</f>
        <v>85.412918387423204</v>
      </c>
      <c r="G185" s="154">
        <f t="shared" ref="G185" si="111">$E185*G152/1000</f>
        <v>0</v>
      </c>
      <c r="H185" s="154">
        <f t="shared" si="108"/>
        <v>41.355265900984669</v>
      </c>
      <c r="I185" s="154">
        <f t="shared" si="108"/>
        <v>44.057652486438535</v>
      </c>
      <c r="J185" s="154">
        <f t="shared" si="108"/>
        <v>0</v>
      </c>
      <c r="K185" s="154">
        <f t="shared" si="108"/>
        <v>0</v>
      </c>
      <c r="L185" s="154">
        <f t="shared" ref="L185:Z185" si="112">$E185*L152/1000</f>
        <v>0</v>
      </c>
      <c r="M185" s="154">
        <f t="shared" si="112"/>
        <v>0</v>
      </c>
      <c r="N185" s="154">
        <f t="shared" si="112"/>
        <v>0</v>
      </c>
      <c r="O185" s="154">
        <f t="shared" si="112"/>
        <v>0</v>
      </c>
      <c r="P185" s="154">
        <f t="shared" si="112"/>
        <v>0</v>
      </c>
      <c r="Q185" s="154">
        <f t="shared" si="112"/>
        <v>0</v>
      </c>
      <c r="R185" s="154">
        <f t="shared" si="112"/>
        <v>0</v>
      </c>
      <c r="S185" s="154">
        <f t="shared" si="112"/>
        <v>0</v>
      </c>
      <c r="T185" s="154">
        <f t="shared" si="112"/>
        <v>0</v>
      </c>
      <c r="U185" s="154">
        <f t="shared" si="112"/>
        <v>0</v>
      </c>
      <c r="V185" s="154">
        <f t="shared" si="112"/>
        <v>0</v>
      </c>
      <c r="W185" s="154">
        <f t="shared" si="112"/>
        <v>0</v>
      </c>
      <c r="X185" s="154">
        <f t="shared" si="112"/>
        <v>0</v>
      </c>
      <c r="Y185" s="154">
        <f t="shared" si="112"/>
        <v>0</v>
      </c>
      <c r="Z185" s="154">
        <f t="shared" si="112"/>
        <v>0</v>
      </c>
      <c r="AA185" s="1"/>
      <c r="AB185" s="3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  <c r="AU185" s="158"/>
      <c r="AV185" s="158"/>
      <c r="AW185" s="158"/>
      <c r="AX185" s="158"/>
      <c r="AY185" s="158"/>
      <c r="AZ185" s="158"/>
      <c r="BA185" s="159"/>
      <c r="BB185" s="159"/>
      <c r="BC185" s="159"/>
      <c r="BD185" s="159"/>
      <c r="BE185" s="159"/>
      <c r="BF185" s="158"/>
      <c r="BG185" s="158"/>
      <c r="BH185" s="158"/>
      <c r="BI185" s="158"/>
      <c r="BJ185" s="158"/>
      <c r="BK185" s="158"/>
      <c r="BL185" s="158"/>
      <c r="BM185" s="158"/>
      <c r="BN185" s="158"/>
      <c r="BO185" s="158"/>
      <c r="BP185" s="158"/>
      <c r="BQ185" s="158"/>
      <c r="BR185" s="158"/>
      <c r="BS185" s="158"/>
      <c r="BT185" s="158"/>
      <c r="BU185" s="158"/>
    </row>
    <row r="186" spans="1:73" x14ac:dyDescent="0.15">
      <c r="A186" s="1"/>
      <c r="B186" s="20"/>
      <c r="C186" s="156">
        <f>Eksist!C186+Input!$D$48</f>
        <v>2</v>
      </c>
      <c r="D186" s="2" t="s">
        <v>99</v>
      </c>
      <c r="E186" s="175">
        <f>VLOOKUP(C186,Eksist!$C$184:$E$214,3)</f>
        <v>610</v>
      </c>
      <c r="F186" s="156">
        <f t="shared" si="110"/>
        <v>86.118810274922566</v>
      </c>
      <c r="G186" s="154">
        <f t="shared" ref="G186" si="113">$E186*G153/1000</f>
        <v>0</v>
      </c>
      <c r="H186" s="154">
        <f t="shared" si="108"/>
        <v>41.697044958017599</v>
      </c>
      <c r="I186" s="154">
        <f t="shared" si="108"/>
        <v>44.421765316904974</v>
      </c>
      <c r="J186" s="154">
        <f t="shared" si="108"/>
        <v>0</v>
      </c>
      <c r="K186" s="154">
        <f t="shared" si="108"/>
        <v>0</v>
      </c>
      <c r="L186" s="154">
        <f t="shared" ref="L186:Z186" si="114">$E186*L153/1000</f>
        <v>0</v>
      </c>
      <c r="M186" s="154">
        <f t="shared" si="114"/>
        <v>0</v>
      </c>
      <c r="N186" s="154">
        <f t="shared" si="114"/>
        <v>0</v>
      </c>
      <c r="O186" s="154">
        <f t="shared" si="114"/>
        <v>0</v>
      </c>
      <c r="P186" s="154">
        <f t="shared" si="114"/>
        <v>0</v>
      </c>
      <c r="Q186" s="154">
        <f t="shared" si="114"/>
        <v>0</v>
      </c>
      <c r="R186" s="154">
        <f t="shared" si="114"/>
        <v>0</v>
      </c>
      <c r="S186" s="154">
        <f t="shared" si="114"/>
        <v>0</v>
      </c>
      <c r="T186" s="154">
        <f t="shared" si="114"/>
        <v>0</v>
      </c>
      <c r="U186" s="154">
        <f t="shared" si="114"/>
        <v>0</v>
      </c>
      <c r="V186" s="154">
        <f t="shared" si="114"/>
        <v>0</v>
      </c>
      <c r="W186" s="154">
        <f t="shared" si="114"/>
        <v>0</v>
      </c>
      <c r="X186" s="154">
        <f t="shared" si="114"/>
        <v>0</v>
      </c>
      <c r="Y186" s="154">
        <f t="shared" si="114"/>
        <v>0</v>
      </c>
      <c r="Z186" s="154">
        <f t="shared" si="114"/>
        <v>0</v>
      </c>
      <c r="AA186" s="1"/>
      <c r="AB186" s="3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  <c r="AU186" s="158"/>
      <c r="AV186" s="158"/>
      <c r="AW186" s="158"/>
      <c r="AX186" s="158"/>
      <c r="AY186" s="158"/>
      <c r="AZ186" s="158"/>
      <c r="BA186" s="159"/>
      <c r="BB186" s="159"/>
      <c r="BC186" s="159"/>
      <c r="BD186" s="159"/>
      <c r="BE186" s="159"/>
      <c r="BF186" s="158"/>
      <c r="BG186" s="158"/>
      <c r="BH186" s="158"/>
      <c r="BI186" s="158"/>
      <c r="BJ186" s="158"/>
      <c r="BK186" s="158"/>
      <c r="BL186" s="158"/>
      <c r="BM186" s="158"/>
      <c r="BN186" s="158"/>
      <c r="BO186" s="158"/>
      <c r="BP186" s="158"/>
      <c r="BQ186" s="158"/>
      <c r="BR186" s="158"/>
      <c r="BS186" s="158"/>
      <c r="BT186" s="158"/>
      <c r="BU186" s="158"/>
    </row>
    <row r="187" spans="1:73" x14ac:dyDescent="0.15">
      <c r="A187" s="1"/>
      <c r="B187" s="20"/>
      <c r="C187" s="156">
        <f>Eksist!C187+Input!$D$48</f>
        <v>3</v>
      </c>
      <c r="D187" s="2" t="s">
        <v>99</v>
      </c>
      <c r="E187" s="175">
        <f>VLOOKUP(C187,Eksist!$C$184:$E$214,3)</f>
        <v>615</v>
      </c>
      <c r="F187" s="156">
        <f t="shared" si="110"/>
        <v>86.824702162421943</v>
      </c>
      <c r="G187" s="154">
        <f t="shared" ref="G187" si="115">$E187*G154/1000</f>
        <v>0</v>
      </c>
      <c r="H187" s="154">
        <f t="shared" si="108"/>
        <v>42.03882401505053</v>
      </c>
      <c r="I187" s="154">
        <f t="shared" si="108"/>
        <v>44.785878147371406</v>
      </c>
      <c r="J187" s="154">
        <f t="shared" si="108"/>
        <v>0</v>
      </c>
      <c r="K187" s="154">
        <f t="shared" si="108"/>
        <v>0</v>
      </c>
      <c r="L187" s="154">
        <f t="shared" ref="L187:Z187" si="116">$E187*L154/1000</f>
        <v>0</v>
      </c>
      <c r="M187" s="154">
        <f t="shared" si="116"/>
        <v>0</v>
      </c>
      <c r="N187" s="154">
        <f t="shared" si="116"/>
        <v>0</v>
      </c>
      <c r="O187" s="154">
        <f t="shared" si="116"/>
        <v>0</v>
      </c>
      <c r="P187" s="154">
        <f t="shared" si="116"/>
        <v>0</v>
      </c>
      <c r="Q187" s="154">
        <f t="shared" si="116"/>
        <v>0</v>
      </c>
      <c r="R187" s="154">
        <f t="shared" si="116"/>
        <v>0</v>
      </c>
      <c r="S187" s="154">
        <f t="shared" si="116"/>
        <v>0</v>
      </c>
      <c r="T187" s="154">
        <f t="shared" si="116"/>
        <v>0</v>
      </c>
      <c r="U187" s="154">
        <f t="shared" si="116"/>
        <v>0</v>
      </c>
      <c r="V187" s="154">
        <f t="shared" si="116"/>
        <v>0</v>
      </c>
      <c r="W187" s="154">
        <f t="shared" si="116"/>
        <v>0</v>
      </c>
      <c r="X187" s="154">
        <f t="shared" si="116"/>
        <v>0</v>
      </c>
      <c r="Y187" s="154">
        <f t="shared" si="116"/>
        <v>0</v>
      </c>
      <c r="Z187" s="154">
        <f t="shared" si="116"/>
        <v>0</v>
      </c>
      <c r="AA187" s="1"/>
      <c r="AB187" s="3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  <c r="AU187" s="158"/>
      <c r="AV187" s="158"/>
      <c r="AW187" s="158"/>
      <c r="AX187" s="158"/>
      <c r="AY187" s="158"/>
      <c r="AZ187" s="158"/>
      <c r="BA187" s="159"/>
      <c r="BB187" s="159"/>
      <c r="BC187" s="159"/>
      <c r="BD187" s="159"/>
      <c r="BE187" s="159"/>
      <c r="BF187" s="158"/>
      <c r="BG187" s="158"/>
      <c r="BH187" s="158"/>
      <c r="BI187" s="158"/>
      <c r="BJ187" s="158"/>
      <c r="BK187" s="158"/>
      <c r="BL187" s="158"/>
      <c r="BM187" s="158"/>
      <c r="BN187" s="158"/>
      <c r="BO187" s="158"/>
      <c r="BP187" s="158"/>
      <c r="BQ187" s="158"/>
      <c r="BR187" s="158"/>
      <c r="BS187" s="158"/>
      <c r="BT187" s="158"/>
      <c r="BU187" s="158"/>
    </row>
    <row r="188" spans="1:73" x14ac:dyDescent="0.15">
      <c r="A188" s="1"/>
      <c r="B188" s="20"/>
      <c r="C188" s="156">
        <f>Eksist!C188+Input!$D$48</f>
        <v>4</v>
      </c>
      <c r="D188" s="2" t="s">
        <v>99</v>
      </c>
      <c r="E188" s="175">
        <f>VLOOKUP(C188,Eksist!$C$184:$E$214,3)</f>
        <v>620</v>
      </c>
      <c r="F188" s="156">
        <f t="shared" si="110"/>
        <v>87.530594049921305</v>
      </c>
      <c r="G188" s="154">
        <f t="shared" ref="G188" si="117">$E188*G155/1000</f>
        <v>0</v>
      </c>
      <c r="H188" s="154">
        <f t="shared" si="108"/>
        <v>42.38060307208346</v>
      </c>
      <c r="I188" s="154">
        <f t="shared" si="108"/>
        <v>45.149990977837845</v>
      </c>
      <c r="J188" s="154">
        <f t="shared" si="108"/>
        <v>0</v>
      </c>
      <c r="K188" s="154">
        <f t="shared" si="108"/>
        <v>0</v>
      </c>
      <c r="L188" s="154">
        <f t="shared" ref="L188:Z188" si="118">$E188*L155/1000</f>
        <v>0</v>
      </c>
      <c r="M188" s="154">
        <f t="shared" si="118"/>
        <v>0</v>
      </c>
      <c r="N188" s="154">
        <f t="shared" si="118"/>
        <v>0</v>
      </c>
      <c r="O188" s="154">
        <f t="shared" si="118"/>
        <v>0</v>
      </c>
      <c r="P188" s="154">
        <f t="shared" si="118"/>
        <v>0</v>
      </c>
      <c r="Q188" s="154">
        <f t="shared" si="118"/>
        <v>0</v>
      </c>
      <c r="R188" s="154">
        <f t="shared" si="118"/>
        <v>0</v>
      </c>
      <c r="S188" s="154">
        <f t="shared" si="118"/>
        <v>0</v>
      </c>
      <c r="T188" s="154">
        <f t="shared" si="118"/>
        <v>0</v>
      </c>
      <c r="U188" s="154">
        <f t="shared" si="118"/>
        <v>0</v>
      </c>
      <c r="V188" s="154">
        <f t="shared" si="118"/>
        <v>0</v>
      </c>
      <c r="W188" s="154">
        <f t="shared" si="118"/>
        <v>0</v>
      </c>
      <c r="X188" s="154">
        <f t="shared" si="118"/>
        <v>0</v>
      </c>
      <c r="Y188" s="154">
        <f t="shared" si="118"/>
        <v>0</v>
      </c>
      <c r="Z188" s="154">
        <f t="shared" si="118"/>
        <v>0</v>
      </c>
      <c r="AA188" s="1"/>
      <c r="AB188" s="3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  <c r="AU188" s="158"/>
      <c r="AV188" s="158"/>
      <c r="AW188" s="158"/>
      <c r="AX188" s="158"/>
      <c r="AY188" s="158"/>
      <c r="AZ188" s="158"/>
      <c r="BA188" s="159"/>
      <c r="BB188" s="159"/>
      <c r="BC188" s="159"/>
      <c r="BD188" s="159"/>
      <c r="BE188" s="159"/>
      <c r="BF188" s="158"/>
      <c r="BG188" s="158"/>
      <c r="BH188" s="158"/>
      <c r="BI188" s="158"/>
      <c r="BJ188" s="158"/>
      <c r="BK188" s="158"/>
      <c r="BL188" s="158"/>
      <c r="BM188" s="158"/>
      <c r="BN188" s="158"/>
      <c r="BO188" s="158"/>
      <c r="BP188" s="158"/>
      <c r="BQ188" s="158"/>
      <c r="BR188" s="158"/>
      <c r="BS188" s="158"/>
      <c r="BT188" s="158"/>
      <c r="BU188" s="158"/>
    </row>
    <row r="189" spans="1:73" x14ac:dyDescent="0.15">
      <c r="A189" s="1"/>
      <c r="B189" s="20"/>
      <c r="C189" s="156">
        <f>Eksist!C189+Input!$D$48</f>
        <v>5</v>
      </c>
      <c r="D189" s="2" t="s">
        <v>99</v>
      </c>
      <c r="E189" s="175">
        <f>VLOOKUP(C189,Eksist!$C$184:$E$214,3)</f>
        <v>625</v>
      </c>
      <c r="F189" s="156">
        <f t="shared" si="110"/>
        <v>88.236485937420667</v>
      </c>
      <c r="G189" s="154">
        <f t="shared" ref="G189" si="119">$E189*G156/1000</f>
        <v>0</v>
      </c>
      <c r="H189" s="154">
        <f t="shared" si="108"/>
        <v>42.72238212911639</v>
      </c>
      <c r="I189" s="154">
        <f t="shared" si="108"/>
        <v>45.51410380830427</v>
      </c>
      <c r="J189" s="154">
        <f t="shared" si="108"/>
        <v>0</v>
      </c>
      <c r="K189" s="154">
        <f t="shared" si="108"/>
        <v>0</v>
      </c>
      <c r="L189" s="154">
        <f t="shared" ref="L189:Z189" si="120">$E189*L156/1000</f>
        <v>0</v>
      </c>
      <c r="M189" s="154">
        <f t="shared" si="120"/>
        <v>0</v>
      </c>
      <c r="N189" s="154">
        <f t="shared" si="120"/>
        <v>0</v>
      </c>
      <c r="O189" s="154">
        <f t="shared" si="120"/>
        <v>0</v>
      </c>
      <c r="P189" s="154">
        <f t="shared" si="120"/>
        <v>0</v>
      </c>
      <c r="Q189" s="154">
        <f t="shared" si="120"/>
        <v>0</v>
      </c>
      <c r="R189" s="154">
        <f t="shared" si="120"/>
        <v>0</v>
      </c>
      <c r="S189" s="154">
        <f t="shared" si="120"/>
        <v>0</v>
      </c>
      <c r="T189" s="154">
        <f t="shared" si="120"/>
        <v>0</v>
      </c>
      <c r="U189" s="154">
        <f t="shared" si="120"/>
        <v>0</v>
      </c>
      <c r="V189" s="154">
        <f t="shared" si="120"/>
        <v>0</v>
      </c>
      <c r="W189" s="154">
        <f t="shared" si="120"/>
        <v>0</v>
      </c>
      <c r="X189" s="154">
        <f t="shared" si="120"/>
        <v>0</v>
      </c>
      <c r="Y189" s="154">
        <f t="shared" si="120"/>
        <v>0</v>
      </c>
      <c r="Z189" s="154">
        <f t="shared" si="120"/>
        <v>0</v>
      </c>
      <c r="AA189" s="1"/>
      <c r="AB189" s="3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  <c r="AU189" s="158"/>
      <c r="AV189" s="158"/>
      <c r="AW189" s="158"/>
      <c r="AX189" s="158"/>
      <c r="AY189" s="158"/>
      <c r="AZ189" s="158"/>
      <c r="BA189" s="159"/>
      <c r="BB189" s="159"/>
      <c r="BC189" s="159"/>
      <c r="BD189" s="159"/>
      <c r="BE189" s="159"/>
      <c r="BF189" s="158"/>
      <c r="BG189" s="158"/>
      <c r="BH189" s="158"/>
      <c r="BI189" s="158"/>
      <c r="BJ189" s="158"/>
      <c r="BK189" s="158"/>
      <c r="BL189" s="158"/>
      <c r="BM189" s="158"/>
      <c r="BN189" s="158"/>
      <c r="BO189" s="158"/>
      <c r="BP189" s="158"/>
      <c r="BQ189" s="158"/>
      <c r="BR189" s="158"/>
      <c r="BS189" s="158"/>
      <c r="BT189" s="158"/>
      <c r="BU189" s="158"/>
    </row>
    <row r="190" spans="1:73" x14ac:dyDescent="0.15">
      <c r="A190" s="1"/>
      <c r="B190" s="20"/>
      <c r="C190" s="156">
        <f>Eksist!C190+Input!$D$48</f>
        <v>6</v>
      </c>
      <c r="D190" s="2" t="s">
        <v>99</v>
      </c>
      <c r="E190" s="175">
        <f>VLOOKUP(C190,Eksist!$C$184:$E$214,3)</f>
        <v>630</v>
      </c>
      <c r="F190" s="156">
        <f t="shared" si="110"/>
        <v>88.94237782492003</v>
      </c>
      <c r="G190" s="154">
        <f t="shared" ref="G190" si="121">$E190*G157/1000</f>
        <v>0</v>
      </c>
      <c r="H190" s="154">
        <f t="shared" si="108"/>
        <v>43.06416118614932</v>
      </c>
      <c r="I190" s="154">
        <f t="shared" si="108"/>
        <v>45.878216638770709</v>
      </c>
      <c r="J190" s="154">
        <f t="shared" si="108"/>
        <v>0</v>
      </c>
      <c r="K190" s="154">
        <f t="shared" si="108"/>
        <v>0</v>
      </c>
      <c r="L190" s="154">
        <f t="shared" ref="L190:Z190" si="122">$E190*L157/1000</f>
        <v>0</v>
      </c>
      <c r="M190" s="154">
        <f t="shared" si="122"/>
        <v>0</v>
      </c>
      <c r="N190" s="154">
        <f t="shared" si="122"/>
        <v>0</v>
      </c>
      <c r="O190" s="154">
        <f t="shared" si="122"/>
        <v>0</v>
      </c>
      <c r="P190" s="154">
        <f t="shared" si="122"/>
        <v>0</v>
      </c>
      <c r="Q190" s="154">
        <f t="shared" si="122"/>
        <v>0</v>
      </c>
      <c r="R190" s="154">
        <f t="shared" si="122"/>
        <v>0</v>
      </c>
      <c r="S190" s="154">
        <f t="shared" si="122"/>
        <v>0</v>
      </c>
      <c r="T190" s="154">
        <f t="shared" si="122"/>
        <v>0</v>
      </c>
      <c r="U190" s="154">
        <f t="shared" si="122"/>
        <v>0</v>
      </c>
      <c r="V190" s="154">
        <f t="shared" si="122"/>
        <v>0</v>
      </c>
      <c r="W190" s="154">
        <f t="shared" si="122"/>
        <v>0</v>
      </c>
      <c r="X190" s="154">
        <f t="shared" si="122"/>
        <v>0</v>
      </c>
      <c r="Y190" s="154">
        <f t="shared" si="122"/>
        <v>0</v>
      </c>
      <c r="Z190" s="154">
        <f t="shared" si="122"/>
        <v>0</v>
      </c>
      <c r="AA190" s="1"/>
      <c r="AB190" s="3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  <c r="AU190" s="158"/>
      <c r="AV190" s="158"/>
      <c r="AW190" s="158"/>
      <c r="AX190" s="158"/>
      <c r="AY190" s="158"/>
      <c r="AZ190" s="158"/>
      <c r="BA190" s="159"/>
      <c r="BB190" s="159"/>
      <c r="BC190" s="159"/>
      <c r="BD190" s="159"/>
      <c r="BE190" s="159"/>
      <c r="BF190" s="158"/>
      <c r="BG190" s="158"/>
      <c r="BH190" s="158"/>
      <c r="BI190" s="158"/>
      <c r="BJ190" s="158"/>
      <c r="BK190" s="158"/>
      <c r="BL190" s="158"/>
      <c r="BM190" s="158"/>
      <c r="BN190" s="158"/>
      <c r="BO190" s="158"/>
      <c r="BP190" s="158"/>
      <c r="BQ190" s="158"/>
      <c r="BR190" s="158"/>
      <c r="BS190" s="158"/>
      <c r="BT190" s="158"/>
      <c r="BU190" s="158"/>
    </row>
    <row r="191" spans="1:73" x14ac:dyDescent="0.15">
      <c r="A191" s="1"/>
      <c r="B191" s="20"/>
      <c r="C191" s="156">
        <f>Eksist!C191+Input!$D$48</f>
        <v>7</v>
      </c>
      <c r="D191" s="2" t="s">
        <v>99</v>
      </c>
      <c r="E191" s="175">
        <f>VLOOKUP(C191,Eksist!$C$184:$E$214,3)</f>
        <v>635</v>
      </c>
      <c r="F191" s="156">
        <f t="shared" si="110"/>
        <v>89.648269712419392</v>
      </c>
      <c r="G191" s="154">
        <f t="shared" ref="G191" si="123">$E191*G158/1000</f>
        <v>0</v>
      </c>
      <c r="H191" s="154">
        <f t="shared" si="108"/>
        <v>43.405940243182251</v>
      </c>
      <c r="I191" s="154">
        <f t="shared" si="108"/>
        <v>46.242329469237141</v>
      </c>
      <c r="J191" s="154">
        <f t="shared" si="108"/>
        <v>0</v>
      </c>
      <c r="K191" s="154">
        <f t="shared" si="108"/>
        <v>0</v>
      </c>
      <c r="L191" s="154">
        <f t="shared" ref="L191:Z191" si="124">$E191*L158/1000</f>
        <v>0</v>
      </c>
      <c r="M191" s="154">
        <f t="shared" si="124"/>
        <v>0</v>
      </c>
      <c r="N191" s="154">
        <f t="shared" si="124"/>
        <v>0</v>
      </c>
      <c r="O191" s="154">
        <f t="shared" si="124"/>
        <v>0</v>
      </c>
      <c r="P191" s="154">
        <f t="shared" si="124"/>
        <v>0</v>
      </c>
      <c r="Q191" s="154">
        <f t="shared" si="124"/>
        <v>0</v>
      </c>
      <c r="R191" s="154">
        <f t="shared" si="124"/>
        <v>0</v>
      </c>
      <c r="S191" s="154">
        <f t="shared" si="124"/>
        <v>0</v>
      </c>
      <c r="T191" s="154">
        <f t="shared" si="124"/>
        <v>0</v>
      </c>
      <c r="U191" s="154">
        <f t="shared" si="124"/>
        <v>0</v>
      </c>
      <c r="V191" s="154">
        <f t="shared" si="124"/>
        <v>0</v>
      </c>
      <c r="W191" s="154">
        <f t="shared" si="124"/>
        <v>0</v>
      </c>
      <c r="X191" s="154">
        <f t="shared" si="124"/>
        <v>0</v>
      </c>
      <c r="Y191" s="154">
        <f t="shared" si="124"/>
        <v>0</v>
      </c>
      <c r="Z191" s="154">
        <f t="shared" si="124"/>
        <v>0</v>
      </c>
      <c r="AA191" s="1"/>
      <c r="AB191" s="3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  <c r="AU191" s="158"/>
      <c r="AV191" s="158"/>
      <c r="AW191" s="158"/>
      <c r="AX191" s="158"/>
      <c r="AY191" s="158"/>
      <c r="AZ191" s="158"/>
      <c r="BA191" s="159"/>
      <c r="BB191" s="159"/>
      <c r="BC191" s="159"/>
      <c r="BD191" s="159"/>
      <c r="BE191" s="159"/>
      <c r="BF191" s="158"/>
      <c r="BG191" s="158"/>
      <c r="BH191" s="158"/>
      <c r="BI191" s="158"/>
      <c r="BJ191" s="158"/>
      <c r="BK191" s="158"/>
      <c r="BL191" s="158"/>
      <c r="BM191" s="158"/>
      <c r="BN191" s="158"/>
      <c r="BO191" s="158"/>
      <c r="BP191" s="158"/>
      <c r="BQ191" s="158"/>
      <c r="BR191" s="158"/>
      <c r="BS191" s="158"/>
      <c r="BT191" s="158"/>
      <c r="BU191" s="158"/>
    </row>
    <row r="192" spans="1:73" x14ac:dyDescent="0.15">
      <c r="A192" s="1"/>
      <c r="B192" s="20"/>
      <c r="C192" s="156">
        <f>Eksist!C192+Input!$D$48</f>
        <v>8</v>
      </c>
      <c r="D192" s="2" t="s">
        <v>99</v>
      </c>
      <c r="E192" s="175">
        <f>VLOOKUP(C192,Eksist!$C$184:$E$214,3)</f>
        <v>640</v>
      </c>
      <c r="F192" s="156">
        <f t="shared" si="110"/>
        <v>90.354161599918754</v>
      </c>
      <c r="G192" s="154">
        <f t="shared" ref="G192" si="125">$E192*G159/1000</f>
        <v>0</v>
      </c>
      <c r="H192" s="154">
        <f t="shared" si="108"/>
        <v>43.747719300215181</v>
      </c>
      <c r="I192" s="154">
        <f t="shared" si="108"/>
        <v>46.606442299703573</v>
      </c>
      <c r="J192" s="154">
        <f t="shared" si="108"/>
        <v>0</v>
      </c>
      <c r="K192" s="154">
        <f t="shared" si="108"/>
        <v>0</v>
      </c>
      <c r="L192" s="154">
        <f t="shared" ref="L192:Z192" si="126">$E192*L159/1000</f>
        <v>0</v>
      </c>
      <c r="M192" s="154">
        <f t="shared" si="126"/>
        <v>0</v>
      </c>
      <c r="N192" s="154">
        <f t="shared" si="126"/>
        <v>0</v>
      </c>
      <c r="O192" s="154">
        <f t="shared" si="126"/>
        <v>0</v>
      </c>
      <c r="P192" s="154">
        <f t="shared" si="126"/>
        <v>0</v>
      </c>
      <c r="Q192" s="154">
        <f t="shared" si="126"/>
        <v>0</v>
      </c>
      <c r="R192" s="154">
        <f t="shared" si="126"/>
        <v>0</v>
      </c>
      <c r="S192" s="154">
        <f t="shared" si="126"/>
        <v>0</v>
      </c>
      <c r="T192" s="154">
        <f t="shared" si="126"/>
        <v>0</v>
      </c>
      <c r="U192" s="154">
        <f t="shared" si="126"/>
        <v>0</v>
      </c>
      <c r="V192" s="154">
        <f t="shared" si="126"/>
        <v>0</v>
      </c>
      <c r="W192" s="154">
        <f t="shared" si="126"/>
        <v>0</v>
      </c>
      <c r="X192" s="154">
        <f t="shared" si="126"/>
        <v>0</v>
      </c>
      <c r="Y192" s="154">
        <f t="shared" si="126"/>
        <v>0</v>
      </c>
      <c r="Z192" s="154">
        <f t="shared" si="126"/>
        <v>0</v>
      </c>
      <c r="AA192" s="1"/>
      <c r="AB192" s="3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  <c r="AU192" s="158"/>
      <c r="AV192" s="158"/>
      <c r="AW192" s="158"/>
      <c r="AX192" s="158"/>
      <c r="AY192" s="158"/>
      <c r="AZ192" s="158"/>
      <c r="BA192" s="159"/>
      <c r="BB192" s="159"/>
      <c r="BC192" s="159"/>
      <c r="BD192" s="159"/>
      <c r="BE192" s="159"/>
      <c r="BF192" s="158"/>
      <c r="BG192" s="158"/>
      <c r="BH192" s="158"/>
      <c r="BI192" s="158"/>
      <c r="BJ192" s="158"/>
      <c r="BK192" s="158"/>
      <c r="BL192" s="158"/>
      <c r="BM192" s="158"/>
      <c r="BN192" s="158"/>
      <c r="BO192" s="158"/>
      <c r="BP192" s="158"/>
      <c r="BQ192" s="158"/>
      <c r="BR192" s="158"/>
      <c r="BS192" s="158"/>
      <c r="BT192" s="158"/>
      <c r="BU192" s="158"/>
    </row>
    <row r="193" spans="1:73" x14ac:dyDescent="0.15">
      <c r="A193" s="1"/>
      <c r="B193" s="20"/>
      <c r="C193" s="156">
        <f>Eksist!C193+Input!$D$48</f>
        <v>9</v>
      </c>
      <c r="D193" s="2" t="s">
        <v>99</v>
      </c>
      <c r="E193" s="175">
        <f>VLOOKUP(C193,Eksist!$C$184:$E$214,3)</f>
        <v>645</v>
      </c>
      <c r="F193" s="156">
        <f t="shared" si="110"/>
        <v>91.060053487418116</v>
      </c>
      <c r="G193" s="154">
        <f t="shared" ref="G193" si="127">$E193*G160/1000</f>
        <v>0</v>
      </c>
      <c r="H193" s="154">
        <f t="shared" si="108"/>
        <v>44.089498357248111</v>
      </c>
      <c r="I193" s="154">
        <f t="shared" si="108"/>
        <v>46.970555130170013</v>
      </c>
      <c r="J193" s="154">
        <f t="shared" si="108"/>
        <v>0</v>
      </c>
      <c r="K193" s="154">
        <f t="shared" si="108"/>
        <v>0</v>
      </c>
      <c r="L193" s="154">
        <f t="shared" ref="L193:Z193" si="128">$E193*L160/1000</f>
        <v>0</v>
      </c>
      <c r="M193" s="154">
        <f t="shared" si="128"/>
        <v>0</v>
      </c>
      <c r="N193" s="154">
        <f t="shared" si="128"/>
        <v>0</v>
      </c>
      <c r="O193" s="154">
        <f t="shared" si="128"/>
        <v>0</v>
      </c>
      <c r="P193" s="154">
        <f t="shared" si="128"/>
        <v>0</v>
      </c>
      <c r="Q193" s="154">
        <f t="shared" si="128"/>
        <v>0</v>
      </c>
      <c r="R193" s="154">
        <f t="shared" si="128"/>
        <v>0</v>
      </c>
      <c r="S193" s="154">
        <f t="shared" si="128"/>
        <v>0</v>
      </c>
      <c r="T193" s="154">
        <f t="shared" si="128"/>
        <v>0</v>
      </c>
      <c r="U193" s="154">
        <f t="shared" si="128"/>
        <v>0</v>
      </c>
      <c r="V193" s="154">
        <f t="shared" si="128"/>
        <v>0</v>
      </c>
      <c r="W193" s="154">
        <f t="shared" si="128"/>
        <v>0</v>
      </c>
      <c r="X193" s="154">
        <f t="shared" si="128"/>
        <v>0</v>
      </c>
      <c r="Y193" s="154">
        <f t="shared" si="128"/>
        <v>0</v>
      </c>
      <c r="Z193" s="154">
        <f t="shared" si="128"/>
        <v>0</v>
      </c>
      <c r="AA193" s="1"/>
      <c r="AB193" s="3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  <c r="AU193" s="158"/>
      <c r="AV193" s="158"/>
      <c r="AW193" s="158"/>
      <c r="AX193" s="158"/>
      <c r="AY193" s="158"/>
      <c r="AZ193" s="158"/>
      <c r="BA193" s="159"/>
      <c r="BB193" s="159"/>
      <c r="BC193" s="159"/>
      <c r="BD193" s="159"/>
      <c r="BE193" s="159"/>
      <c r="BF193" s="158"/>
      <c r="BG193" s="158"/>
      <c r="BH193" s="158"/>
      <c r="BI193" s="158"/>
      <c r="BJ193" s="158"/>
      <c r="BK193" s="158"/>
      <c r="BL193" s="158"/>
      <c r="BM193" s="158"/>
      <c r="BN193" s="158"/>
      <c r="BO193" s="158"/>
      <c r="BP193" s="158"/>
      <c r="BQ193" s="158"/>
      <c r="BR193" s="158"/>
      <c r="BS193" s="158"/>
      <c r="BT193" s="158"/>
      <c r="BU193" s="158"/>
    </row>
    <row r="194" spans="1:73" x14ac:dyDescent="0.15">
      <c r="A194" s="1"/>
      <c r="B194" s="20" t="s">
        <v>186</v>
      </c>
      <c r="C194" s="156">
        <f>Eksist!C194+Input!$D$48</f>
        <v>10</v>
      </c>
      <c r="D194" s="2" t="s">
        <v>99</v>
      </c>
      <c r="E194" s="175">
        <f>VLOOKUP(C194,Eksist!$C$184:$E$214,3)</f>
        <v>650</v>
      </c>
      <c r="F194" s="156">
        <f t="shared" si="110"/>
        <v>91.765945374917493</v>
      </c>
      <c r="G194" s="154">
        <f t="shared" ref="G194" si="129">$E194*G161/1000</f>
        <v>0</v>
      </c>
      <c r="H194" s="154">
        <f t="shared" si="108"/>
        <v>44.431277414281048</v>
      </c>
      <c r="I194" s="154">
        <f t="shared" si="108"/>
        <v>47.334667960636445</v>
      </c>
      <c r="J194" s="154">
        <f t="shared" si="108"/>
        <v>0</v>
      </c>
      <c r="K194" s="154">
        <f t="shared" si="108"/>
        <v>0</v>
      </c>
      <c r="L194" s="154">
        <f t="shared" ref="L194:Z194" si="130">$E194*L161/1000</f>
        <v>0</v>
      </c>
      <c r="M194" s="154">
        <f t="shared" si="130"/>
        <v>0</v>
      </c>
      <c r="N194" s="154">
        <f t="shared" si="130"/>
        <v>0</v>
      </c>
      <c r="O194" s="154">
        <f t="shared" si="130"/>
        <v>0</v>
      </c>
      <c r="P194" s="154">
        <f t="shared" si="130"/>
        <v>0</v>
      </c>
      <c r="Q194" s="154">
        <f t="shared" si="130"/>
        <v>0</v>
      </c>
      <c r="R194" s="154">
        <f t="shared" si="130"/>
        <v>0</v>
      </c>
      <c r="S194" s="154">
        <f t="shared" si="130"/>
        <v>0</v>
      </c>
      <c r="T194" s="154">
        <f t="shared" si="130"/>
        <v>0</v>
      </c>
      <c r="U194" s="154">
        <f t="shared" si="130"/>
        <v>0</v>
      </c>
      <c r="V194" s="154">
        <f t="shared" si="130"/>
        <v>0</v>
      </c>
      <c r="W194" s="154">
        <f t="shared" si="130"/>
        <v>0</v>
      </c>
      <c r="X194" s="154">
        <f t="shared" si="130"/>
        <v>0</v>
      </c>
      <c r="Y194" s="154">
        <f t="shared" si="130"/>
        <v>0</v>
      </c>
      <c r="Z194" s="154">
        <f t="shared" si="130"/>
        <v>0</v>
      </c>
      <c r="AA194" s="1"/>
      <c r="AB194" s="3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  <c r="AU194" s="158"/>
      <c r="AV194" s="158"/>
      <c r="AW194" s="158"/>
      <c r="AX194" s="158"/>
      <c r="AY194" s="158"/>
      <c r="AZ194" s="158"/>
      <c r="BA194" s="159"/>
      <c r="BB194" s="159"/>
      <c r="BC194" s="159"/>
      <c r="BD194" s="159"/>
      <c r="BE194" s="159"/>
      <c r="BF194" s="158"/>
      <c r="BG194" s="158"/>
      <c r="BH194" s="158"/>
      <c r="BI194" s="158"/>
      <c r="BJ194" s="158"/>
      <c r="BK194" s="158"/>
      <c r="BL194" s="158"/>
      <c r="BM194" s="158"/>
      <c r="BN194" s="158"/>
      <c r="BO194" s="158"/>
      <c r="BP194" s="158"/>
      <c r="BQ194" s="158"/>
      <c r="BR194" s="158"/>
      <c r="BS194" s="158"/>
      <c r="BT194" s="158"/>
      <c r="BU194" s="158"/>
    </row>
    <row r="195" spans="1:73" x14ac:dyDescent="0.15">
      <c r="A195" s="1"/>
      <c r="B195" s="20"/>
      <c r="C195" s="156">
        <f>Eksist!C195+Input!$D$48</f>
        <v>11</v>
      </c>
      <c r="D195" s="2" t="s">
        <v>99</v>
      </c>
      <c r="E195" s="175">
        <f>VLOOKUP(C195,Eksist!$C$184:$E$214,3)</f>
        <v>650</v>
      </c>
      <c r="F195" s="156">
        <f t="shared" si="110"/>
        <v>91.765945374917493</v>
      </c>
      <c r="G195" s="154">
        <f t="shared" ref="G195" si="131">$E195*G162/1000</f>
        <v>0</v>
      </c>
      <c r="H195" s="154">
        <f t="shared" si="108"/>
        <v>44.431277414281048</v>
      </c>
      <c r="I195" s="154">
        <f t="shared" si="108"/>
        <v>47.334667960636445</v>
      </c>
      <c r="J195" s="154">
        <f t="shared" si="108"/>
        <v>0</v>
      </c>
      <c r="K195" s="154">
        <f t="shared" si="108"/>
        <v>0</v>
      </c>
      <c r="L195" s="154">
        <f t="shared" ref="L195:Z195" si="132">$E195*L162/1000</f>
        <v>0</v>
      </c>
      <c r="M195" s="154">
        <f t="shared" si="132"/>
        <v>0</v>
      </c>
      <c r="N195" s="154">
        <f t="shared" si="132"/>
        <v>0</v>
      </c>
      <c r="O195" s="154">
        <f t="shared" si="132"/>
        <v>0</v>
      </c>
      <c r="P195" s="154">
        <f t="shared" si="132"/>
        <v>0</v>
      </c>
      <c r="Q195" s="154">
        <f t="shared" si="132"/>
        <v>0</v>
      </c>
      <c r="R195" s="154">
        <f t="shared" si="132"/>
        <v>0</v>
      </c>
      <c r="S195" s="154">
        <f t="shared" si="132"/>
        <v>0</v>
      </c>
      <c r="T195" s="154">
        <f t="shared" si="132"/>
        <v>0</v>
      </c>
      <c r="U195" s="154">
        <f t="shared" si="132"/>
        <v>0</v>
      </c>
      <c r="V195" s="154">
        <f t="shared" si="132"/>
        <v>0</v>
      </c>
      <c r="W195" s="154">
        <f t="shared" si="132"/>
        <v>0</v>
      </c>
      <c r="X195" s="154">
        <f t="shared" si="132"/>
        <v>0</v>
      </c>
      <c r="Y195" s="154">
        <f t="shared" si="132"/>
        <v>0</v>
      </c>
      <c r="Z195" s="154">
        <f t="shared" si="132"/>
        <v>0</v>
      </c>
      <c r="AA195" s="1"/>
      <c r="AB195" s="3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  <c r="AU195" s="158"/>
      <c r="AV195" s="158"/>
      <c r="AW195" s="158"/>
      <c r="AX195" s="158"/>
      <c r="AY195" s="158"/>
      <c r="AZ195" s="158"/>
      <c r="BA195" s="159"/>
      <c r="BB195" s="159"/>
      <c r="BC195" s="159"/>
      <c r="BD195" s="159"/>
      <c r="BE195" s="159"/>
      <c r="BF195" s="158"/>
      <c r="BG195" s="158"/>
      <c r="BH195" s="158"/>
      <c r="BI195" s="158"/>
      <c r="BJ195" s="158"/>
      <c r="BK195" s="158"/>
      <c r="BL195" s="158"/>
      <c r="BM195" s="158"/>
      <c r="BN195" s="158"/>
      <c r="BO195" s="158"/>
      <c r="BP195" s="158"/>
      <c r="BQ195" s="158"/>
      <c r="BR195" s="158"/>
      <c r="BS195" s="158"/>
      <c r="BT195" s="158"/>
      <c r="BU195" s="158"/>
    </row>
    <row r="196" spans="1:73" x14ac:dyDescent="0.15">
      <c r="A196" s="1"/>
      <c r="B196" s="20"/>
      <c r="C196" s="156">
        <f>Eksist!C196+Input!$D$48</f>
        <v>12</v>
      </c>
      <c r="D196" s="2" t="s">
        <v>99</v>
      </c>
      <c r="E196" s="175">
        <f>VLOOKUP(C196,Eksist!$C$184:$E$214,3)</f>
        <v>650</v>
      </c>
      <c r="F196" s="156">
        <f t="shared" si="110"/>
        <v>91.765945374917493</v>
      </c>
      <c r="G196" s="154">
        <f t="shared" ref="G196" si="133">$E196*G163/1000</f>
        <v>0</v>
      </c>
      <c r="H196" s="154">
        <f t="shared" si="108"/>
        <v>44.431277414281048</v>
      </c>
      <c r="I196" s="154">
        <f t="shared" si="108"/>
        <v>47.334667960636445</v>
      </c>
      <c r="J196" s="154">
        <f t="shared" si="108"/>
        <v>0</v>
      </c>
      <c r="K196" s="154">
        <f t="shared" si="108"/>
        <v>0</v>
      </c>
      <c r="L196" s="154">
        <f t="shared" ref="L196:Z196" si="134">$E196*L163/1000</f>
        <v>0</v>
      </c>
      <c r="M196" s="154">
        <f t="shared" si="134"/>
        <v>0</v>
      </c>
      <c r="N196" s="154">
        <f t="shared" si="134"/>
        <v>0</v>
      </c>
      <c r="O196" s="154">
        <f t="shared" si="134"/>
        <v>0</v>
      </c>
      <c r="P196" s="154">
        <f t="shared" si="134"/>
        <v>0</v>
      </c>
      <c r="Q196" s="154">
        <f t="shared" si="134"/>
        <v>0</v>
      </c>
      <c r="R196" s="154">
        <f t="shared" si="134"/>
        <v>0</v>
      </c>
      <c r="S196" s="154">
        <f t="shared" si="134"/>
        <v>0</v>
      </c>
      <c r="T196" s="154">
        <f t="shared" si="134"/>
        <v>0</v>
      </c>
      <c r="U196" s="154">
        <f t="shared" si="134"/>
        <v>0</v>
      </c>
      <c r="V196" s="154">
        <f t="shared" si="134"/>
        <v>0</v>
      </c>
      <c r="W196" s="154">
        <f t="shared" si="134"/>
        <v>0</v>
      </c>
      <c r="X196" s="154">
        <f t="shared" si="134"/>
        <v>0</v>
      </c>
      <c r="Y196" s="154">
        <f t="shared" si="134"/>
        <v>0</v>
      </c>
      <c r="Z196" s="154">
        <f t="shared" si="134"/>
        <v>0</v>
      </c>
      <c r="AA196" s="1"/>
      <c r="AB196" s="3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  <c r="AU196" s="158"/>
      <c r="AV196" s="158"/>
      <c r="AW196" s="158"/>
      <c r="AX196" s="158"/>
      <c r="AY196" s="158"/>
      <c r="AZ196" s="158"/>
      <c r="BA196" s="159"/>
      <c r="BB196" s="159"/>
      <c r="BC196" s="159"/>
      <c r="BD196" s="159"/>
      <c r="BE196" s="159"/>
      <c r="BF196" s="158"/>
      <c r="BG196" s="158"/>
      <c r="BH196" s="158"/>
      <c r="BI196" s="158"/>
      <c r="BJ196" s="158"/>
      <c r="BK196" s="158"/>
      <c r="BL196" s="158"/>
      <c r="BM196" s="158"/>
      <c r="BN196" s="158"/>
      <c r="BO196" s="158"/>
      <c r="BP196" s="158"/>
      <c r="BQ196" s="158"/>
      <c r="BR196" s="158"/>
      <c r="BS196" s="158"/>
      <c r="BT196" s="158"/>
      <c r="BU196" s="158"/>
    </row>
    <row r="197" spans="1:73" x14ac:dyDescent="0.15">
      <c r="A197" s="1"/>
      <c r="B197" s="20"/>
      <c r="C197" s="156">
        <f>Eksist!C197+Input!$D$48</f>
        <v>13</v>
      </c>
      <c r="D197" s="2" t="s">
        <v>99</v>
      </c>
      <c r="E197" s="175">
        <f>VLOOKUP(C197,Eksist!$C$184:$E$214,3)</f>
        <v>650</v>
      </c>
      <c r="F197" s="156">
        <f t="shared" si="110"/>
        <v>91.765945374917493</v>
      </c>
      <c r="G197" s="154">
        <f>$E197*G164/1000</f>
        <v>0</v>
      </c>
      <c r="H197" s="154">
        <f t="shared" si="108"/>
        <v>44.431277414281048</v>
      </c>
      <c r="I197" s="154">
        <f t="shared" si="108"/>
        <v>47.334667960636445</v>
      </c>
      <c r="J197" s="154">
        <f t="shared" si="108"/>
        <v>0</v>
      </c>
      <c r="K197" s="154">
        <f t="shared" si="108"/>
        <v>0</v>
      </c>
      <c r="L197" s="154">
        <f t="shared" ref="L197:Z197" si="135">$E197*L164/1000</f>
        <v>0</v>
      </c>
      <c r="M197" s="154">
        <f t="shared" si="135"/>
        <v>0</v>
      </c>
      <c r="N197" s="154">
        <f t="shared" si="135"/>
        <v>0</v>
      </c>
      <c r="O197" s="154">
        <f t="shared" si="135"/>
        <v>0</v>
      </c>
      <c r="P197" s="154">
        <f t="shared" si="135"/>
        <v>0</v>
      </c>
      <c r="Q197" s="154">
        <f t="shared" si="135"/>
        <v>0</v>
      </c>
      <c r="R197" s="154">
        <f t="shared" si="135"/>
        <v>0</v>
      </c>
      <c r="S197" s="154">
        <f t="shared" si="135"/>
        <v>0</v>
      </c>
      <c r="T197" s="154">
        <f t="shared" si="135"/>
        <v>0</v>
      </c>
      <c r="U197" s="154">
        <f t="shared" si="135"/>
        <v>0</v>
      </c>
      <c r="V197" s="154">
        <f t="shared" si="135"/>
        <v>0</v>
      </c>
      <c r="W197" s="154">
        <f t="shared" si="135"/>
        <v>0</v>
      </c>
      <c r="X197" s="154">
        <f t="shared" si="135"/>
        <v>0</v>
      </c>
      <c r="Y197" s="154">
        <f t="shared" si="135"/>
        <v>0</v>
      </c>
      <c r="Z197" s="154">
        <f t="shared" si="135"/>
        <v>0</v>
      </c>
      <c r="AA197" s="1"/>
      <c r="AB197" s="3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  <c r="AU197" s="158"/>
      <c r="AV197" s="158"/>
      <c r="AW197" s="158"/>
      <c r="AX197" s="158"/>
      <c r="AY197" s="158"/>
      <c r="AZ197" s="158"/>
      <c r="BA197" s="159"/>
      <c r="BB197" s="159"/>
      <c r="BC197" s="159"/>
      <c r="BD197" s="159"/>
      <c r="BE197" s="159"/>
      <c r="BF197" s="158"/>
      <c r="BG197" s="158"/>
      <c r="BH197" s="158"/>
      <c r="BI197" s="158"/>
      <c r="BJ197" s="158"/>
      <c r="BK197" s="158"/>
      <c r="BL197" s="158"/>
      <c r="BM197" s="158"/>
      <c r="BN197" s="158"/>
      <c r="BO197" s="158"/>
      <c r="BP197" s="158"/>
      <c r="BQ197" s="158"/>
      <c r="BR197" s="158"/>
      <c r="BS197" s="158"/>
      <c r="BT197" s="158"/>
      <c r="BU197" s="158"/>
    </row>
    <row r="198" spans="1:73" x14ac:dyDescent="0.15">
      <c r="A198" s="1"/>
      <c r="B198" s="20"/>
      <c r="C198" s="156">
        <f>Eksist!C198+Input!$D$48</f>
        <v>14</v>
      </c>
      <c r="D198" s="2" t="s">
        <v>99</v>
      </c>
      <c r="E198" s="175">
        <f>VLOOKUP(C198,Eksist!$C$184:$E$214,3)</f>
        <v>650</v>
      </c>
      <c r="F198" s="156">
        <f t="shared" si="110"/>
        <v>91.765945374917493</v>
      </c>
      <c r="G198" s="154">
        <f t="shared" ref="G198" si="136">$E198*G165/1000</f>
        <v>0</v>
      </c>
      <c r="H198" s="154">
        <f t="shared" si="108"/>
        <v>44.431277414281048</v>
      </c>
      <c r="I198" s="154">
        <f t="shared" si="108"/>
        <v>47.334667960636445</v>
      </c>
      <c r="J198" s="154">
        <f t="shared" si="108"/>
        <v>0</v>
      </c>
      <c r="K198" s="154">
        <f t="shared" si="108"/>
        <v>0</v>
      </c>
      <c r="L198" s="154">
        <f t="shared" ref="L198:Z198" si="137">$E198*L165/1000</f>
        <v>0</v>
      </c>
      <c r="M198" s="154">
        <f t="shared" si="137"/>
        <v>0</v>
      </c>
      <c r="N198" s="154">
        <f t="shared" si="137"/>
        <v>0</v>
      </c>
      <c r="O198" s="154">
        <f t="shared" si="137"/>
        <v>0</v>
      </c>
      <c r="P198" s="154">
        <f t="shared" si="137"/>
        <v>0</v>
      </c>
      <c r="Q198" s="154">
        <f t="shared" si="137"/>
        <v>0</v>
      </c>
      <c r="R198" s="154">
        <f t="shared" si="137"/>
        <v>0</v>
      </c>
      <c r="S198" s="154">
        <f t="shared" si="137"/>
        <v>0</v>
      </c>
      <c r="T198" s="154">
        <f t="shared" si="137"/>
        <v>0</v>
      </c>
      <c r="U198" s="154">
        <f t="shared" si="137"/>
        <v>0</v>
      </c>
      <c r="V198" s="154">
        <f t="shared" si="137"/>
        <v>0</v>
      </c>
      <c r="W198" s="154">
        <f t="shared" si="137"/>
        <v>0</v>
      </c>
      <c r="X198" s="154">
        <f t="shared" si="137"/>
        <v>0</v>
      </c>
      <c r="Y198" s="154">
        <f t="shared" si="137"/>
        <v>0</v>
      </c>
      <c r="Z198" s="154">
        <f t="shared" si="137"/>
        <v>0</v>
      </c>
      <c r="AA198" s="1"/>
      <c r="AB198" s="3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  <c r="AU198" s="158"/>
      <c r="AV198" s="158"/>
      <c r="AW198" s="158"/>
      <c r="AX198" s="158"/>
      <c r="AY198" s="158"/>
      <c r="AZ198" s="158"/>
      <c r="BA198" s="159"/>
      <c r="BB198" s="159"/>
      <c r="BC198" s="159"/>
      <c r="BD198" s="159"/>
      <c r="BE198" s="159"/>
      <c r="BF198" s="158"/>
      <c r="BG198" s="158"/>
      <c r="BH198" s="158"/>
      <c r="BI198" s="158"/>
      <c r="BJ198" s="158"/>
      <c r="BK198" s="158"/>
      <c r="BL198" s="158"/>
      <c r="BM198" s="158"/>
      <c r="BN198" s="158"/>
      <c r="BO198" s="158"/>
      <c r="BP198" s="158"/>
      <c r="BQ198" s="158"/>
      <c r="BR198" s="158"/>
      <c r="BS198" s="158"/>
      <c r="BT198" s="158"/>
      <c r="BU198" s="158"/>
    </row>
    <row r="199" spans="1:73" x14ac:dyDescent="0.15">
      <c r="A199" s="1"/>
      <c r="B199" s="20"/>
      <c r="C199" s="156">
        <f>Eksist!C199+Input!$D$48</f>
        <v>15</v>
      </c>
      <c r="D199" s="2" t="s">
        <v>99</v>
      </c>
      <c r="E199" s="175">
        <f>VLOOKUP(C199,Eksist!$C$184:$E$214,3)</f>
        <v>650</v>
      </c>
      <c r="F199" s="156">
        <f t="shared" si="110"/>
        <v>91.765945374917493</v>
      </c>
      <c r="G199" s="154">
        <f t="shared" ref="G199" si="138">$E199*G166/1000</f>
        <v>0</v>
      </c>
      <c r="H199" s="154">
        <f t="shared" si="108"/>
        <v>44.431277414281048</v>
      </c>
      <c r="I199" s="154">
        <f t="shared" si="108"/>
        <v>47.334667960636445</v>
      </c>
      <c r="J199" s="154">
        <f t="shared" si="108"/>
        <v>0</v>
      </c>
      <c r="K199" s="154">
        <f t="shared" si="108"/>
        <v>0</v>
      </c>
      <c r="L199" s="154">
        <f t="shared" ref="L199:Z199" si="139">$E199*L166/1000</f>
        <v>0</v>
      </c>
      <c r="M199" s="154">
        <f t="shared" si="139"/>
        <v>0</v>
      </c>
      <c r="N199" s="154">
        <f t="shared" si="139"/>
        <v>0</v>
      </c>
      <c r="O199" s="154">
        <f t="shared" si="139"/>
        <v>0</v>
      </c>
      <c r="P199" s="154">
        <f t="shared" si="139"/>
        <v>0</v>
      </c>
      <c r="Q199" s="154">
        <f t="shared" si="139"/>
        <v>0</v>
      </c>
      <c r="R199" s="154">
        <f t="shared" si="139"/>
        <v>0</v>
      </c>
      <c r="S199" s="154">
        <f t="shared" si="139"/>
        <v>0</v>
      </c>
      <c r="T199" s="154">
        <f t="shared" si="139"/>
        <v>0</v>
      </c>
      <c r="U199" s="154">
        <f t="shared" si="139"/>
        <v>0</v>
      </c>
      <c r="V199" s="154">
        <f t="shared" si="139"/>
        <v>0</v>
      </c>
      <c r="W199" s="154">
        <f t="shared" si="139"/>
        <v>0</v>
      </c>
      <c r="X199" s="154">
        <f t="shared" si="139"/>
        <v>0</v>
      </c>
      <c r="Y199" s="154">
        <f t="shared" si="139"/>
        <v>0</v>
      </c>
      <c r="Z199" s="154">
        <f t="shared" si="139"/>
        <v>0</v>
      </c>
      <c r="AA199" s="1"/>
      <c r="AB199" s="3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  <c r="AU199" s="158"/>
      <c r="AV199" s="158"/>
      <c r="AW199" s="158"/>
      <c r="AX199" s="158"/>
      <c r="AY199" s="158"/>
      <c r="AZ199" s="158"/>
      <c r="BA199" s="159"/>
      <c r="BB199" s="159"/>
      <c r="BC199" s="159"/>
      <c r="BD199" s="159"/>
      <c r="BE199" s="159"/>
      <c r="BF199" s="158"/>
      <c r="BG199" s="158"/>
      <c r="BH199" s="158"/>
      <c r="BI199" s="158"/>
      <c r="BJ199" s="158"/>
      <c r="BK199" s="158"/>
      <c r="BL199" s="158"/>
      <c r="BM199" s="158"/>
      <c r="BN199" s="158"/>
      <c r="BO199" s="158"/>
      <c r="BP199" s="158"/>
      <c r="BQ199" s="158"/>
      <c r="BR199" s="158"/>
      <c r="BS199" s="158"/>
      <c r="BT199" s="158"/>
      <c r="BU199" s="158"/>
    </row>
    <row r="200" spans="1:73" x14ac:dyDescent="0.15">
      <c r="A200" s="1"/>
      <c r="B200" s="20"/>
      <c r="C200" s="156">
        <f>Eksist!C200+Input!$D$48</f>
        <v>16</v>
      </c>
      <c r="D200" s="2" t="s">
        <v>99</v>
      </c>
      <c r="E200" s="175">
        <f>VLOOKUP(C200,Eksist!$C$184:$E$214,3)</f>
        <v>650</v>
      </c>
      <c r="F200" s="156">
        <f t="shared" si="110"/>
        <v>91.765945374917493</v>
      </c>
      <c r="G200" s="154">
        <f t="shared" ref="G200" si="140">$E200*G167/1000</f>
        <v>0</v>
      </c>
      <c r="H200" s="154">
        <f t="shared" ref="H200:K214" si="141">$E200*H167/1000</f>
        <v>44.431277414281048</v>
      </c>
      <c r="I200" s="154">
        <f t="shared" si="141"/>
        <v>47.334667960636445</v>
      </c>
      <c r="J200" s="154">
        <f t="shared" si="141"/>
        <v>0</v>
      </c>
      <c r="K200" s="154">
        <f t="shared" si="141"/>
        <v>0</v>
      </c>
      <c r="L200" s="154">
        <f t="shared" ref="L200:Z200" si="142">$E200*L167/1000</f>
        <v>0</v>
      </c>
      <c r="M200" s="154">
        <f t="shared" si="142"/>
        <v>0</v>
      </c>
      <c r="N200" s="154">
        <f t="shared" si="142"/>
        <v>0</v>
      </c>
      <c r="O200" s="154">
        <f t="shared" si="142"/>
        <v>0</v>
      </c>
      <c r="P200" s="154">
        <f t="shared" si="142"/>
        <v>0</v>
      </c>
      <c r="Q200" s="154">
        <f t="shared" si="142"/>
        <v>0</v>
      </c>
      <c r="R200" s="154">
        <f t="shared" si="142"/>
        <v>0</v>
      </c>
      <c r="S200" s="154">
        <f t="shared" si="142"/>
        <v>0</v>
      </c>
      <c r="T200" s="154">
        <f t="shared" si="142"/>
        <v>0</v>
      </c>
      <c r="U200" s="154">
        <f t="shared" si="142"/>
        <v>0</v>
      </c>
      <c r="V200" s="154">
        <f t="shared" si="142"/>
        <v>0</v>
      </c>
      <c r="W200" s="154">
        <f t="shared" si="142"/>
        <v>0</v>
      </c>
      <c r="X200" s="154">
        <f t="shared" si="142"/>
        <v>0</v>
      </c>
      <c r="Y200" s="154">
        <f t="shared" si="142"/>
        <v>0</v>
      </c>
      <c r="Z200" s="154">
        <f t="shared" si="142"/>
        <v>0</v>
      </c>
      <c r="AA200" s="1"/>
      <c r="AB200" s="3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  <c r="AU200" s="158"/>
      <c r="AV200" s="158"/>
      <c r="AW200" s="158"/>
      <c r="AX200" s="158"/>
      <c r="AY200" s="158"/>
      <c r="AZ200" s="158"/>
      <c r="BA200" s="159"/>
      <c r="BB200" s="159"/>
      <c r="BC200" s="159"/>
      <c r="BD200" s="159"/>
      <c r="BE200" s="159"/>
      <c r="BF200" s="158"/>
      <c r="BG200" s="158"/>
      <c r="BH200" s="158"/>
      <c r="BI200" s="158"/>
      <c r="BJ200" s="158"/>
      <c r="BK200" s="158"/>
      <c r="BL200" s="158"/>
      <c r="BM200" s="158"/>
      <c r="BN200" s="158"/>
      <c r="BO200" s="158"/>
      <c r="BP200" s="158"/>
      <c r="BQ200" s="158"/>
      <c r="BR200" s="158"/>
      <c r="BS200" s="158"/>
      <c r="BT200" s="158"/>
      <c r="BU200" s="158"/>
    </row>
    <row r="201" spans="1:73" x14ac:dyDescent="0.15">
      <c r="A201" s="1"/>
      <c r="B201" s="20"/>
      <c r="C201" s="156">
        <f>Eksist!C201+Input!$D$48</f>
        <v>17</v>
      </c>
      <c r="D201" s="2" t="s">
        <v>99</v>
      </c>
      <c r="E201" s="175">
        <f>VLOOKUP(C201,Eksist!$C$184:$E$214,3)</f>
        <v>650</v>
      </c>
      <c r="F201" s="156">
        <f t="shared" si="110"/>
        <v>91.765945374917493</v>
      </c>
      <c r="G201" s="154">
        <f t="shared" ref="G201" si="143">$E201*G168/1000</f>
        <v>0</v>
      </c>
      <c r="H201" s="154">
        <f t="shared" si="141"/>
        <v>44.431277414281048</v>
      </c>
      <c r="I201" s="154">
        <f t="shared" si="141"/>
        <v>47.334667960636445</v>
      </c>
      <c r="J201" s="154">
        <f t="shared" si="141"/>
        <v>0</v>
      </c>
      <c r="K201" s="154">
        <f t="shared" si="141"/>
        <v>0</v>
      </c>
      <c r="L201" s="154">
        <f t="shared" ref="L201:Z201" si="144">$E201*L168/1000</f>
        <v>0</v>
      </c>
      <c r="M201" s="154">
        <f t="shared" si="144"/>
        <v>0</v>
      </c>
      <c r="N201" s="154">
        <f t="shared" si="144"/>
        <v>0</v>
      </c>
      <c r="O201" s="154">
        <f t="shared" si="144"/>
        <v>0</v>
      </c>
      <c r="P201" s="154">
        <f t="shared" si="144"/>
        <v>0</v>
      </c>
      <c r="Q201" s="154">
        <f t="shared" si="144"/>
        <v>0</v>
      </c>
      <c r="R201" s="154">
        <f t="shared" si="144"/>
        <v>0</v>
      </c>
      <c r="S201" s="154">
        <f t="shared" si="144"/>
        <v>0</v>
      </c>
      <c r="T201" s="154">
        <f t="shared" si="144"/>
        <v>0</v>
      </c>
      <c r="U201" s="154">
        <f t="shared" si="144"/>
        <v>0</v>
      </c>
      <c r="V201" s="154">
        <f t="shared" si="144"/>
        <v>0</v>
      </c>
      <c r="W201" s="154">
        <f t="shared" si="144"/>
        <v>0</v>
      </c>
      <c r="X201" s="154">
        <f t="shared" si="144"/>
        <v>0</v>
      </c>
      <c r="Y201" s="154">
        <f t="shared" si="144"/>
        <v>0</v>
      </c>
      <c r="Z201" s="154">
        <f t="shared" si="144"/>
        <v>0</v>
      </c>
      <c r="AA201" s="1"/>
      <c r="AB201" s="3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  <c r="AU201" s="158"/>
      <c r="AV201" s="158"/>
      <c r="AW201" s="158"/>
      <c r="AX201" s="158"/>
      <c r="AY201" s="158"/>
      <c r="AZ201" s="158"/>
      <c r="BA201" s="159"/>
      <c r="BB201" s="159"/>
      <c r="BC201" s="159"/>
      <c r="BD201" s="159"/>
      <c r="BE201" s="159"/>
      <c r="BF201" s="158"/>
      <c r="BG201" s="158"/>
      <c r="BH201" s="158"/>
      <c r="BI201" s="158"/>
      <c r="BJ201" s="158"/>
      <c r="BK201" s="158"/>
      <c r="BL201" s="158"/>
      <c r="BM201" s="158"/>
      <c r="BN201" s="158"/>
      <c r="BO201" s="158"/>
      <c r="BP201" s="158"/>
      <c r="BQ201" s="158"/>
      <c r="BR201" s="158"/>
      <c r="BS201" s="158"/>
      <c r="BT201" s="158"/>
      <c r="BU201" s="158"/>
    </row>
    <row r="202" spans="1:73" x14ac:dyDescent="0.15">
      <c r="A202" s="1"/>
      <c r="B202" s="20"/>
      <c r="C202" s="156">
        <f>Eksist!C202+Input!$D$48</f>
        <v>18</v>
      </c>
      <c r="D202" s="2" t="s">
        <v>99</v>
      </c>
      <c r="E202" s="175">
        <f>VLOOKUP(C202,Eksist!$C$184:$E$214,3)</f>
        <v>650</v>
      </c>
      <c r="F202" s="156">
        <f t="shared" si="110"/>
        <v>91.765945374917493</v>
      </c>
      <c r="G202" s="154">
        <f t="shared" ref="G202" si="145">$E202*G169/1000</f>
        <v>0</v>
      </c>
      <c r="H202" s="154">
        <f t="shared" si="141"/>
        <v>44.431277414281048</v>
      </c>
      <c r="I202" s="154">
        <f t="shared" si="141"/>
        <v>47.334667960636445</v>
      </c>
      <c r="J202" s="154">
        <f t="shared" si="141"/>
        <v>0</v>
      </c>
      <c r="K202" s="154">
        <f t="shared" si="141"/>
        <v>0</v>
      </c>
      <c r="L202" s="154">
        <f t="shared" ref="L202:Z202" si="146">$E202*L169/1000</f>
        <v>0</v>
      </c>
      <c r="M202" s="154">
        <f t="shared" si="146"/>
        <v>0</v>
      </c>
      <c r="N202" s="154">
        <f t="shared" si="146"/>
        <v>0</v>
      </c>
      <c r="O202" s="154">
        <f t="shared" si="146"/>
        <v>0</v>
      </c>
      <c r="P202" s="154">
        <f t="shared" si="146"/>
        <v>0</v>
      </c>
      <c r="Q202" s="154">
        <f t="shared" si="146"/>
        <v>0</v>
      </c>
      <c r="R202" s="154">
        <f t="shared" si="146"/>
        <v>0</v>
      </c>
      <c r="S202" s="154">
        <f t="shared" si="146"/>
        <v>0</v>
      </c>
      <c r="T202" s="154">
        <f t="shared" si="146"/>
        <v>0</v>
      </c>
      <c r="U202" s="154">
        <f t="shared" si="146"/>
        <v>0</v>
      </c>
      <c r="V202" s="154">
        <f t="shared" si="146"/>
        <v>0</v>
      </c>
      <c r="W202" s="154">
        <f t="shared" si="146"/>
        <v>0</v>
      </c>
      <c r="X202" s="154">
        <f t="shared" si="146"/>
        <v>0</v>
      </c>
      <c r="Y202" s="154">
        <f t="shared" si="146"/>
        <v>0</v>
      </c>
      <c r="Z202" s="154">
        <f t="shared" si="146"/>
        <v>0</v>
      </c>
      <c r="AA202" s="1"/>
      <c r="AB202" s="3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  <c r="AU202" s="158"/>
      <c r="AV202" s="158"/>
      <c r="AW202" s="158"/>
      <c r="AX202" s="158"/>
      <c r="AY202" s="158"/>
      <c r="AZ202" s="158"/>
      <c r="BA202" s="159"/>
      <c r="BB202" s="159"/>
      <c r="BC202" s="159"/>
      <c r="BD202" s="159"/>
      <c r="BE202" s="159"/>
      <c r="BF202" s="158"/>
      <c r="BG202" s="158"/>
      <c r="BH202" s="158"/>
      <c r="BI202" s="158"/>
      <c r="BJ202" s="158"/>
      <c r="BK202" s="158"/>
      <c r="BL202" s="158"/>
      <c r="BM202" s="158"/>
      <c r="BN202" s="158"/>
      <c r="BO202" s="158"/>
      <c r="BP202" s="158"/>
      <c r="BQ202" s="158"/>
      <c r="BR202" s="158"/>
      <c r="BS202" s="158"/>
      <c r="BT202" s="158"/>
      <c r="BU202" s="158"/>
    </row>
    <row r="203" spans="1:73" x14ac:dyDescent="0.15">
      <c r="A203" s="1"/>
      <c r="B203" s="20"/>
      <c r="C203" s="156">
        <f>Eksist!C203+Input!$D$48</f>
        <v>19</v>
      </c>
      <c r="D203" s="2" t="s">
        <v>99</v>
      </c>
      <c r="E203" s="175">
        <f>VLOOKUP(C203,Eksist!$C$184:$E$214,3)</f>
        <v>650</v>
      </c>
      <c r="F203" s="156">
        <f t="shared" si="110"/>
        <v>91.765945374917493</v>
      </c>
      <c r="G203" s="154">
        <f t="shared" ref="G203" si="147">$E203*G170/1000</f>
        <v>0</v>
      </c>
      <c r="H203" s="154">
        <f t="shared" si="141"/>
        <v>44.431277414281048</v>
      </c>
      <c r="I203" s="154">
        <f t="shared" si="141"/>
        <v>47.334667960636445</v>
      </c>
      <c r="J203" s="154">
        <f t="shared" si="141"/>
        <v>0</v>
      </c>
      <c r="K203" s="154">
        <f t="shared" si="141"/>
        <v>0</v>
      </c>
      <c r="L203" s="154">
        <f t="shared" ref="L203:Z203" si="148">$E203*L170/1000</f>
        <v>0</v>
      </c>
      <c r="M203" s="154">
        <f t="shared" si="148"/>
        <v>0</v>
      </c>
      <c r="N203" s="154">
        <f t="shared" si="148"/>
        <v>0</v>
      </c>
      <c r="O203" s="154">
        <f t="shared" si="148"/>
        <v>0</v>
      </c>
      <c r="P203" s="154">
        <f t="shared" si="148"/>
        <v>0</v>
      </c>
      <c r="Q203" s="154">
        <f t="shared" si="148"/>
        <v>0</v>
      </c>
      <c r="R203" s="154">
        <f t="shared" si="148"/>
        <v>0</v>
      </c>
      <c r="S203" s="154">
        <f t="shared" si="148"/>
        <v>0</v>
      </c>
      <c r="T203" s="154">
        <f t="shared" si="148"/>
        <v>0</v>
      </c>
      <c r="U203" s="154">
        <f t="shared" si="148"/>
        <v>0</v>
      </c>
      <c r="V203" s="154">
        <f t="shared" si="148"/>
        <v>0</v>
      </c>
      <c r="W203" s="154">
        <f t="shared" si="148"/>
        <v>0</v>
      </c>
      <c r="X203" s="154">
        <f t="shared" si="148"/>
        <v>0</v>
      </c>
      <c r="Y203" s="154">
        <f t="shared" si="148"/>
        <v>0</v>
      </c>
      <c r="Z203" s="154">
        <f t="shared" si="148"/>
        <v>0</v>
      </c>
      <c r="AA203" s="1"/>
      <c r="AB203" s="3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  <c r="AU203" s="158"/>
      <c r="AV203" s="158"/>
      <c r="AW203" s="158"/>
      <c r="AX203" s="158"/>
      <c r="AY203" s="158"/>
      <c r="AZ203" s="158"/>
      <c r="BA203" s="159"/>
      <c r="BB203" s="159"/>
      <c r="BC203" s="159"/>
      <c r="BD203" s="159"/>
      <c r="BE203" s="159"/>
      <c r="BF203" s="158"/>
      <c r="BG203" s="158"/>
      <c r="BH203" s="158"/>
      <c r="BI203" s="158"/>
      <c r="BJ203" s="158"/>
      <c r="BK203" s="158"/>
      <c r="BL203" s="158"/>
      <c r="BM203" s="158"/>
      <c r="BN203" s="158"/>
      <c r="BO203" s="158"/>
      <c r="BP203" s="158"/>
      <c r="BQ203" s="158"/>
      <c r="BR203" s="158"/>
      <c r="BS203" s="158"/>
      <c r="BT203" s="158"/>
      <c r="BU203" s="158"/>
    </row>
    <row r="204" spans="1:73" x14ac:dyDescent="0.15">
      <c r="A204" s="1"/>
      <c r="B204" s="20" t="s">
        <v>188</v>
      </c>
      <c r="C204" s="156">
        <f>Eksist!C204+Input!$D$48</f>
        <v>20</v>
      </c>
      <c r="D204" s="2" t="s">
        <v>99</v>
      </c>
      <c r="E204" s="175">
        <f>VLOOKUP(C204,Eksist!$C$184:$E$214,3)</f>
        <v>650</v>
      </c>
      <c r="F204" s="156">
        <f t="shared" si="110"/>
        <v>91.765945374917493</v>
      </c>
      <c r="G204" s="154">
        <f t="shared" ref="G204" si="149">$E204*G171/1000</f>
        <v>0</v>
      </c>
      <c r="H204" s="154">
        <f t="shared" si="141"/>
        <v>44.431277414281048</v>
      </c>
      <c r="I204" s="154">
        <f t="shared" si="141"/>
        <v>47.334667960636445</v>
      </c>
      <c r="J204" s="154">
        <f t="shared" si="141"/>
        <v>0</v>
      </c>
      <c r="K204" s="154">
        <f t="shared" si="141"/>
        <v>0</v>
      </c>
      <c r="L204" s="154">
        <f t="shared" ref="L204:Z204" si="150">$E204*L171/1000</f>
        <v>0</v>
      </c>
      <c r="M204" s="154">
        <f t="shared" si="150"/>
        <v>0</v>
      </c>
      <c r="N204" s="154">
        <f t="shared" si="150"/>
        <v>0</v>
      </c>
      <c r="O204" s="154">
        <f t="shared" si="150"/>
        <v>0</v>
      </c>
      <c r="P204" s="154">
        <f t="shared" si="150"/>
        <v>0</v>
      </c>
      <c r="Q204" s="154">
        <f t="shared" si="150"/>
        <v>0</v>
      </c>
      <c r="R204" s="154">
        <f t="shared" si="150"/>
        <v>0</v>
      </c>
      <c r="S204" s="154">
        <f t="shared" si="150"/>
        <v>0</v>
      </c>
      <c r="T204" s="154">
        <f t="shared" si="150"/>
        <v>0</v>
      </c>
      <c r="U204" s="154">
        <f t="shared" si="150"/>
        <v>0</v>
      </c>
      <c r="V204" s="154">
        <f t="shared" si="150"/>
        <v>0</v>
      </c>
      <c r="W204" s="154">
        <f t="shared" si="150"/>
        <v>0</v>
      </c>
      <c r="X204" s="154">
        <f t="shared" si="150"/>
        <v>0</v>
      </c>
      <c r="Y204" s="154">
        <f t="shared" si="150"/>
        <v>0</v>
      </c>
      <c r="Z204" s="154">
        <f t="shared" si="150"/>
        <v>0</v>
      </c>
      <c r="AA204" s="1"/>
      <c r="AB204" s="3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  <c r="AU204" s="158"/>
      <c r="AV204" s="158"/>
      <c r="AW204" s="158"/>
      <c r="AX204" s="158"/>
      <c r="AY204" s="158"/>
      <c r="AZ204" s="158"/>
      <c r="BA204" s="159"/>
      <c r="BB204" s="159"/>
      <c r="BC204" s="159"/>
      <c r="BD204" s="159"/>
      <c r="BE204" s="159"/>
      <c r="BF204" s="158"/>
      <c r="BG204" s="158"/>
      <c r="BH204" s="158"/>
      <c r="BI204" s="158"/>
      <c r="BJ204" s="158"/>
      <c r="BK204" s="158"/>
      <c r="BL204" s="158"/>
      <c r="BM204" s="158"/>
      <c r="BN204" s="158"/>
      <c r="BO204" s="158"/>
      <c r="BP204" s="158"/>
      <c r="BQ204" s="158"/>
      <c r="BR204" s="158"/>
      <c r="BS204" s="158"/>
      <c r="BT204" s="158"/>
      <c r="BU204" s="158"/>
    </row>
    <row r="205" spans="1:73" x14ac:dyDescent="0.15">
      <c r="A205" s="1"/>
      <c r="B205" s="20"/>
      <c r="C205" s="156">
        <f>Eksist!C205+Input!$D$48</f>
        <v>21</v>
      </c>
      <c r="D205" s="2" t="s">
        <v>99</v>
      </c>
      <c r="E205" s="175">
        <f>VLOOKUP(C205,Eksist!$C$184:$E$214,3)</f>
        <v>650</v>
      </c>
      <c r="F205" s="156">
        <f t="shared" si="110"/>
        <v>91.765945374917493</v>
      </c>
      <c r="G205" s="154">
        <f t="shared" ref="G205" si="151">$E205*G172/1000</f>
        <v>0</v>
      </c>
      <c r="H205" s="154">
        <f t="shared" si="141"/>
        <v>44.431277414281048</v>
      </c>
      <c r="I205" s="154">
        <f t="shared" si="141"/>
        <v>47.334667960636445</v>
      </c>
      <c r="J205" s="154">
        <f t="shared" si="141"/>
        <v>0</v>
      </c>
      <c r="K205" s="154">
        <f t="shared" si="141"/>
        <v>0</v>
      </c>
      <c r="L205" s="154">
        <f t="shared" ref="L205:Z205" si="152">$E205*L172/1000</f>
        <v>0</v>
      </c>
      <c r="M205" s="154">
        <f t="shared" si="152"/>
        <v>0</v>
      </c>
      <c r="N205" s="154">
        <f t="shared" si="152"/>
        <v>0</v>
      </c>
      <c r="O205" s="154">
        <f t="shared" si="152"/>
        <v>0</v>
      </c>
      <c r="P205" s="154">
        <f t="shared" si="152"/>
        <v>0</v>
      </c>
      <c r="Q205" s="154">
        <f t="shared" si="152"/>
        <v>0</v>
      </c>
      <c r="R205" s="154">
        <f t="shared" si="152"/>
        <v>0</v>
      </c>
      <c r="S205" s="154">
        <f t="shared" si="152"/>
        <v>0</v>
      </c>
      <c r="T205" s="154">
        <f t="shared" si="152"/>
        <v>0</v>
      </c>
      <c r="U205" s="154">
        <f t="shared" si="152"/>
        <v>0</v>
      </c>
      <c r="V205" s="154">
        <f t="shared" si="152"/>
        <v>0</v>
      </c>
      <c r="W205" s="154">
        <f t="shared" si="152"/>
        <v>0</v>
      </c>
      <c r="X205" s="154">
        <f t="shared" si="152"/>
        <v>0</v>
      </c>
      <c r="Y205" s="154">
        <f t="shared" si="152"/>
        <v>0</v>
      </c>
      <c r="Z205" s="154">
        <f t="shared" si="152"/>
        <v>0</v>
      </c>
      <c r="AA205" s="1"/>
      <c r="AB205" s="3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  <c r="AU205" s="158"/>
      <c r="AV205" s="158"/>
      <c r="AW205" s="158"/>
      <c r="AX205" s="158"/>
      <c r="AY205" s="158"/>
      <c r="AZ205" s="158"/>
      <c r="BA205" s="159"/>
      <c r="BB205" s="159"/>
      <c r="BC205" s="159"/>
      <c r="BD205" s="159"/>
      <c r="BE205" s="159"/>
      <c r="BF205" s="158"/>
      <c r="BG205" s="158"/>
      <c r="BH205" s="158"/>
      <c r="BI205" s="158"/>
      <c r="BJ205" s="158"/>
      <c r="BK205" s="158"/>
      <c r="BL205" s="158"/>
      <c r="BM205" s="158"/>
      <c r="BN205" s="158"/>
      <c r="BO205" s="158"/>
      <c r="BP205" s="158"/>
      <c r="BQ205" s="158"/>
      <c r="BR205" s="158"/>
      <c r="BS205" s="158"/>
      <c r="BT205" s="158"/>
      <c r="BU205" s="158"/>
    </row>
    <row r="206" spans="1:73" x14ac:dyDescent="0.15">
      <c r="A206" s="1"/>
      <c r="B206" s="20"/>
      <c r="C206" s="156">
        <f>Eksist!C206+Input!$D$48</f>
        <v>22</v>
      </c>
      <c r="D206" s="2" t="s">
        <v>99</v>
      </c>
      <c r="E206" s="175">
        <f>VLOOKUP(C206,Eksist!$C$184:$E$214,3)</f>
        <v>650</v>
      </c>
      <c r="F206" s="156">
        <f t="shared" si="110"/>
        <v>91.765945374917493</v>
      </c>
      <c r="G206" s="154">
        <f t="shared" ref="G206" si="153">$E206*G173/1000</f>
        <v>0</v>
      </c>
      <c r="H206" s="154">
        <f t="shared" si="141"/>
        <v>44.431277414281048</v>
      </c>
      <c r="I206" s="154">
        <f t="shared" si="141"/>
        <v>47.334667960636445</v>
      </c>
      <c r="J206" s="154">
        <f t="shared" si="141"/>
        <v>0</v>
      </c>
      <c r="K206" s="154">
        <f t="shared" si="141"/>
        <v>0</v>
      </c>
      <c r="L206" s="154">
        <f t="shared" ref="L206:Z206" si="154">$E206*L173/1000</f>
        <v>0</v>
      </c>
      <c r="M206" s="154">
        <f t="shared" si="154"/>
        <v>0</v>
      </c>
      <c r="N206" s="154">
        <f t="shared" si="154"/>
        <v>0</v>
      </c>
      <c r="O206" s="154">
        <f t="shared" si="154"/>
        <v>0</v>
      </c>
      <c r="P206" s="154">
        <f t="shared" si="154"/>
        <v>0</v>
      </c>
      <c r="Q206" s="154">
        <f t="shared" si="154"/>
        <v>0</v>
      </c>
      <c r="R206" s="154">
        <f t="shared" si="154"/>
        <v>0</v>
      </c>
      <c r="S206" s="154">
        <f t="shared" si="154"/>
        <v>0</v>
      </c>
      <c r="T206" s="154">
        <f t="shared" si="154"/>
        <v>0</v>
      </c>
      <c r="U206" s="154">
        <f t="shared" si="154"/>
        <v>0</v>
      </c>
      <c r="V206" s="154">
        <f t="shared" si="154"/>
        <v>0</v>
      </c>
      <c r="W206" s="154">
        <f t="shared" si="154"/>
        <v>0</v>
      </c>
      <c r="X206" s="154">
        <f t="shared" si="154"/>
        <v>0</v>
      </c>
      <c r="Y206" s="154">
        <f t="shared" si="154"/>
        <v>0</v>
      </c>
      <c r="Z206" s="154">
        <f t="shared" si="154"/>
        <v>0</v>
      </c>
      <c r="AA206" s="1"/>
      <c r="AB206" s="3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  <c r="AU206" s="158"/>
      <c r="AV206" s="158"/>
      <c r="AW206" s="158"/>
      <c r="AX206" s="158"/>
      <c r="AY206" s="158"/>
      <c r="AZ206" s="158"/>
      <c r="BA206" s="159"/>
      <c r="BB206" s="159"/>
      <c r="BC206" s="159"/>
      <c r="BD206" s="159"/>
      <c r="BE206" s="159"/>
      <c r="BF206" s="158"/>
      <c r="BG206" s="158"/>
      <c r="BH206" s="158"/>
      <c r="BI206" s="158"/>
      <c r="BJ206" s="158"/>
      <c r="BK206" s="158"/>
      <c r="BL206" s="158"/>
      <c r="BM206" s="158"/>
      <c r="BN206" s="158"/>
      <c r="BO206" s="158"/>
      <c r="BP206" s="158"/>
      <c r="BQ206" s="158"/>
      <c r="BR206" s="158"/>
      <c r="BS206" s="158"/>
      <c r="BT206" s="158"/>
      <c r="BU206" s="158"/>
    </row>
    <row r="207" spans="1:73" x14ac:dyDescent="0.15">
      <c r="A207" s="1"/>
      <c r="B207" s="20"/>
      <c r="C207" s="156">
        <f>Eksist!C207+Input!$D$48</f>
        <v>23</v>
      </c>
      <c r="D207" s="2" t="s">
        <v>99</v>
      </c>
      <c r="E207" s="175">
        <f>VLOOKUP(C207,Eksist!$C$184:$E$214,3)</f>
        <v>650</v>
      </c>
      <c r="F207" s="156">
        <f t="shared" si="110"/>
        <v>91.765945374917493</v>
      </c>
      <c r="G207" s="154">
        <f t="shared" ref="G207" si="155">$E207*G174/1000</f>
        <v>0</v>
      </c>
      <c r="H207" s="154">
        <f t="shared" si="141"/>
        <v>44.431277414281048</v>
      </c>
      <c r="I207" s="154">
        <f t="shared" si="141"/>
        <v>47.334667960636445</v>
      </c>
      <c r="J207" s="154">
        <f t="shared" si="141"/>
        <v>0</v>
      </c>
      <c r="K207" s="154">
        <f t="shared" si="141"/>
        <v>0</v>
      </c>
      <c r="L207" s="154">
        <f t="shared" ref="L207:Z207" si="156">$E207*L174/1000</f>
        <v>0</v>
      </c>
      <c r="M207" s="154">
        <f t="shared" si="156"/>
        <v>0</v>
      </c>
      <c r="N207" s="154">
        <f t="shared" si="156"/>
        <v>0</v>
      </c>
      <c r="O207" s="154">
        <f t="shared" si="156"/>
        <v>0</v>
      </c>
      <c r="P207" s="154">
        <f t="shared" si="156"/>
        <v>0</v>
      </c>
      <c r="Q207" s="154">
        <f t="shared" si="156"/>
        <v>0</v>
      </c>
      <c r="R207" s="154">
        <f t="shared" si="156"/>
        <v>0</v>
      </c>
      <c r="S207" s="154">
        <f t="shared" si="156"/>
        <v>0</v>
      </c>
      <c r="T207" s="154">
        <f t="shared" si="156"/>
        <v>0</v>
      </c>
      <c r="U207" s="154">
        <f t="shared" si="156"/>
        <v>0</v>
      </c>
      <c r="V207" s="154">
        <f t="shared" si="156"/>
        <v>0</v>
      </c>
      <c r="W207" s="154">
        <f t="shared" si="156"/>
        <v>0</v>
      </c>
      <c r="X207" s="154">
        <f t="shared" si="156"/>
        <v>0</v>
      </c>
      <c r="Y207" s="154">
        <f t="shared" si="156"/>
        <v>0</v>
      </c>
      <c r="Z207" s="154">
        <f t="shared" si="156"/>
        <v>0</v>
      </c>
      <c r="AA207" s="1"/>
      <c r="AB207" s="3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  <c r="AU207" s="158"/>
      <c r="AV207" s="158"/>
      <c r="AW207" s="158"/>
      <c r="AX207" s="158"/>
      <c r="AY207" s="158"/>
      <c r="AZ207" s="158"/>
      <c r="BA207" s="159"/>
      <c r="BB207" s="159"/>
      <c r="BC207" s="159"/>
      <c r="BD207" s="159"/>
      <c r="BE207" s="159"/>
      <c r="BF207" s="158"/>
      <c r="BG207" s="158"/>
      <c r="BH207" s="158"/>
      <c r="BI207" s="158"/>
      <c r="BJ207" s="158"/>
      <c r="BK207" s="158"/>
      <c r="BL207" s="158"/>
      <c r="BM207" s="158"/>
      <c r="BN207" s="158"/>
      <c r="BO207" s="158"/>
      <c r="BP207" s="158"/>
      <c r="BQ207" s="158"/>
      <c r="BR207" s="158"/>
      <c r="BS207" s="158"/>
      <c r="BT207" s="158"/>
      <c r="BU207" s="158"/>
    </row>
    <row r="208" spans="1:73" x14ac:dyDescent="0.15">
      <c r="A208" s="1"/>
      <c r="B208" s="20"/>
      <c r="C208" s="156">
        <f>Eksist!C208+Input!$D$48</f>
        <v>24</v>
      </c>
      <c r="D208" s="2" t="s">
        <v>99</v>
      </c>
      <c r="E208" s="175">
        <f>VLOOKUP(C208,Eksist!$C$184:$E$214,3)</f>
        <v>650</v>
      </c>
      <c r="F208" s="156">
        <f t="shared" si="110"/>
        <v>91.765945374917493</v>
      </c>
      <c r="G208" s="154">
        <f t="shared" ref="G208" si="157">$E208*G175/1000</f>
        <v>0</v>
      </c>
      <c r="H208" s="154">
        <f t="shared" si="141"/>
        <v>44.431277414281048</v>
      </c>
      <c r="I208" s="154">
        <f t="shared" si="141"/>
        <v>47.334667960636445</v>
      </c>
      <c r="J208" s="154">
        <f t="shared" si="141"/>
        <v>0</v>
      </c>
      <c r="K208" s="154">
        <f t="shared" si="141"/>
        <v>0</v>
      </c>
      <c r="L208" s="154">
        <f t="shared" ref="L208:Z208" si="158">$E208*L175/1000</f>
        <v>0</v>
      </c>
      <c r="M208" s="154">
        <f t="shared" si="158"/>
        <v>0</v>
      </c>
      <c r="N208" s="154">
        <f t="shared" si="158"/>
        <v>0</v>
      </c>
      <c r="O208" s="154">
        <f t="shared" si="158"/>
        <v>0</v>
      </c>
      <c r="P208" s="154">
        <f t="shared" si="158"/>
        <v>0</v>
      </c>
      <c r="Q208" s="154">
        <f t="shared" si="158"/>
        <v>0</v>
      </c>
      <c r="R208" s="154">
        <f t="shared" si="158"/>
        <v>0</v>
      </c>
      <c r="S208" s="154">
        <f t="shared" si="158"/>
        <v>0</v>
      </c>
      <c r="T208" s="154">
        <f t="shared" si="158"/>
        <v>0</v>
      </c>
      <c r="U208" s="154">
        <f t="shared" si="158"/>
        <v>0</v>
      </c>
      <c r="V208" s="154">
        <f t="shared" si="158"/>
        <v>0</v>
      </c>
      <c r="W208" s="154">
        <f t="shared" si="158"/>
        <v>0</v>
      </c>
      <c r="X208" s="154">
        <f t="shared" si="158"/>
        <v>0</v>
      </c>
      <c r="Y208" s="154">
        <f t="shared" si="158"/>
        <v>0</v>
      </c>
      <c r="Z208" s="154">
        <f t="shared" si="158"/>
        <v>0</v>
      </c>
      <c r="AA208" s="1"/>
      <c r="AB208" s="3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  <c r="AU208" s="158"/>
      <c r="AV208" s="158"/>
      <c r="AW208" s="158"/>
      <c r="AX208" s="158"/>
      <c r="AY208" s="158"/>
      <c r="AZ208" s="158"/>
      <c r="BA208" s="159"/>
      <c r="BB208" s="159"/>
      <c r="BC208" s="159"/>
      <c r="BD208" s="159"/>
      <c r="BE208" s="159"/>
      <c r="BF208" s="158"/>
      <c r="BG208" s="158"/>
      <c r="BH208" s="158"/>
      <c r="BI208" s="158"/>
      <c r="BJ208" s="158"/>
      <c r="BK208" s="158"/>
      <c r="BL208" s="158"/>
      <c r="BM208" s="158"/>
      <c r="BN208" s="158"/>
      <c r="BO208" s="158"/>
      <c r="BP208" s="158"/>
      <c r="BQ208" s="158"/>
      <c r="BR208" s="158"/>
      <c r="BS208" s="158"/>
      <c r="BT208" s="158"/>
      <c r="BU208" s="158"/>
    </row>
    <row r="209" spans="1:73" x14ac:dyDescent="0.15">
      <c r="A209" s="1"/>
      <c r="B209" s="20"/>
      <c r="C209" s="156">
        <f>Eksist!C209+Input!$D$48</f>
        <v>25</v>
      </c>
      <c r="D209" s="2" t="s">
        <v>99</v>
      </c>
      <c r="E209" s="175">
        <f>VLOOKUP(C209,Eksist!$C$184:$E$214,3)</f>
        <v>650</v>
      </c>
      <c r="F209" s="156">
        <f t="shared" si="110"/>
        <v>91.765945374917493</v>
      </c>
      <c r="G209" s="154">
        <f t="shared" ref="G209" si="159">$E209*G176/1000</f>
        <v>0</v>
      </c>
      <c r="H209" s="154">
        <f t="shared" si="141"/>
        <v>44.431277414281048</v>
      </c>
      <c r="I209" s="154">
        <f t="shared" si="141"/>
        <v>47.334667960636445</v>
      </c>
      <c r="J209" s="154">
        <f t="shared" si="141"/>
        <v>0</v>
      </c>
      <c r="K209" s="154">
        <f t="shared" si="141"/>
        <v>0</v>
      </c>
      <c r="L209" s="154">
        <f t="shared" ref="L209:Z209" si="160">$E209*L176/1000</f>
        <v>0</v>
      </c>
      <c r="M209" s="154">
        <f t="shared" si="160"/>
        <v>0</v>
      </c>
      <c r="N209" s="154">
        <f t="shared" si="160"/>
        <v>0</v>
      </c>
      <c r="O209" s="154">
        <f t="shared" si="160"/>
        <v>0</v>
      </c>
      <c r="P209" s="154">
        <f t="shared" si="160"/>
        <v>0</v>
      </c>
      <c r="Q209" s="154">
        <f t="shared" si="160"/>
        <v>0</v>
      </c>
      <c r="R209" s="154">
        <f t="shared" si="160"/>
        <v>0</v>
      </c>
      <c r="S209" s="154">
        <f t="shared" si="160"/>
        <v>0</v>
      </c>
      <c r="T209" s="154">
        <f t="shared" si="160"/>
        <v>0</v>
      </c>
      <c r="U209" s="154">
        <f t="shared" si="160"/>
        <v>0</v>
      </c>
      <c r="V209" s="154">
        <f t="shared" si="160"/>
        <v>0</v>
      </c>
      <c r="W209" s="154">
        <f t="shared" si="160"/>
        <v>0</v>
      </c>
      <c r="X209" s="154">
        <f t="shared" si="160"/>
        <v>0</v>
      </c>
      <c r="Y209" s="154">
        <f t="shared" si="160"/>
        <v>0</v>
      </c>
      <c r="Z209" s="154">
        <f t="shared" si="160"/>
        <v>0</v>
      </c>
      <c r="AA209" s="1"/>
      <c r="AB209" s="3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  <c r="AU209" s="158"/>
      <c r="AV209" s="158"/>
      <c r="AW209" s="158"/>
      <c r="AX209" s="158"/>
      <c r="AY209" s="158"/>
      <c r="AZ209" s="158"/>
      <c r="BA209" s="159"/>
      <c r="BB209" s="159"/>
      <c r="BC209" s="159"/>
      <c r="BD209" s="159"/>
      <c r="BE209" s="159"/>
      <c r="BF209" s="158"/>
      <c r="BG209" s="158"/>
      <c r="BH209" s="158"/>
      <c r="BI209" s="158"/>
      <c r="BJ209" s="158"/>
      <c r="BK209" s="158"/>
      <c r="BL209" s="158"/>
      <c r="BM209" s="158"/>
      <c r="BN209" s="158"/>
      <c r="BO209" s="158"/>
      <c r="BP209" s="158"/>
      <c r="BQ209" s="158"/>
      <c r="BR209" s="158"/>
      <c r="BS209" s="158"/>
      <c r="BT209" s="158"/>
      <c r="BU209" s="158"/>
    </row>
    <row r="210" spans="1:73" x14ac:dyDescent="0.15">
      <c r="A210" s="1"/>
      <c r="B210" s="20"/>
      <c r="C210" s="156">
        <f>Eksist!C210+Input!$D$48</f>
        <v>26</v>
      </c>
      <c r="D210" s="2" t="s">
        <v>99</v>
      </c>
      <c r="E210" s="175">
        <f>VLOOKUP(C210,Eksist!$C$184:$E$214,3)</f>
        <v>650</v>
      </c>
      <c r="F210" s="156">
        <f t="shared" si="110"/>
        <v>91.765945374917493</v>
      </c>
      <c r="G210" s="154">
        <f t="shared" ref="G210" si="161">$E210*G177/1000</f>
        <v>0</v>
      </c>
      <c r="H210" s="154">
        <f t="shared" si="141"/>
        <v>44.431277414281048</v>
      </c>
      <c r="I210" s="154">
        <f t="shared" si="141"/>
        <v>47.334667960636445</v>
      </c>
      <c r="J210" s="154">
        <f t="shared" si="141"/>
        <v>0</v>
      </c>
      <c r="K210" s="154">
        <f t="shared" si="141"/>
        <v>0</v>
      </c>
      <c r="L210" s="154">
        <f t="shared" ref="L210:Z210" si="162">$E210*L177/1000</f>
        <v>0</v>
      </c>
      <c r="M210" s="154">
        <f t="shared" si="162"/>
        <v>0</v>
      </c>
      <c r="N210" s="154">
        <f t="shared" si="162"/>
        <v>0</v>
      </c>
      <c r="O210" s="154">
        <f t="shared" si="162"/>
        <v>0</v>
      </c>
      <c r="P210" s="154">
        <f t="shared" si="162"/>
        <v>0</v>
      </c>
      <c r="Q210" s="154">
        <f t="shared" si="162"/>
        <v>0</v>
      </c>
      <c r="R210" s="154">
        <f t="shared" si="162"/>
        <v>0</v>
      </c>
      <c r="S210" s="154">
        <f t="shared" si="162"/>
        <v>0</v>
      </c>
      <c r="T210" s="154">
        <f t="shared" si="162"/>
        <v>0</v>
      </c>
      <c r="U210" s="154">
        <f t="shared" si="162"/>
        <v>0</v>
      </c>
      <c r="V210" s="154">
        <f t="shared" si="162"/>
        <v>0</v>
      </c>
      <c r="W210" s="154">
        <f t="shared" si="162"/>
        <v>0</v>
      </c>
      <c r="X210" s="154">
        <f t="shared" si="162"/>
        <v>0</v>
      </c>
      <c r="Y210" s="154">
        <f t="shared" si="162"/>
        <v>0</v>
      </c>
      <c r="Z210" s="154">
        <f t="shared" si="162"/>
        <v>0</v>
      </c>
      <c r="AA210" s="1"/>
      <c r="AB210" s="3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  <c r="AU210" s="158"/>
      <c r="AV210" s="158"/>
      <c r="AW210" s="158"/>
      <c r="AX210" s="158"/>
      <c r="AY210" s="158"/>
      <c r="AZ210" s="158"/>
      <c r="BA210" s="159"/>
      <c r="BB210" s="159"/>
      <c r="BC210" s="159"/>
      <c r="BD210" s="159"/>
      <c r="BE210" s="159"/>
      <c r="BF210" s="158"/>
      <c r="BG210" s="158"/>
      <c r="BH210" s="158"/>
      <c r="BI210" s="158"/>
      <c r="BJ210" s="158"/>
      <c r="BK210" s="158"/>
      <c r="BL210" s="158"/>
      <c r="BM210" s="158"/>
      <c r="BN210" s="158"/>
      <c r="BO210" s="158"/>
      <c r="BP210" s="158"/>
      <c r="BQ210" s="158"/>
      <c r="BR210" s="158"/>
      <c r="BS210" s="158"/>
      <c r="BT210" s="158"/>
      <c r="BU210" s="158"/>
    </row>
    <row r="211" spans="1:73" x14ac:dyDescent="0.15">
      <c r="A211" s="1"/>
      <c r="B211" s="20"/>
      <c r="C211" s="156">
        <f>Eksist!C211+Input!$D$48</f>
        <v>27</v>
      </c>
      <c r="D211" s="2" t="s">
        <v>99</v>
      </c>
      <c r="E211" s="175">
        <f>VLOOKUP(C211,Eksist!$C$184:$E$214,3)</f>
        <v>650</v>
      </c>
      <c r="F211" s="156">
        <f t="shared" si="110"/>
        <v>91.765945374917493</v>
      </c>
      <c r="G211" s="154">
        <f t="shared" ref="G211" si="163">$E211*G178/1000</f>
        <v>0</v>
      </c>
      <c r="H211" s="154">
        <f t="shared" si="141"/>
        <v>44.431277414281048</v>
      </c>
      <c r="I211" s="154">
        <f t="shared" si="141"/>
        <v>47.334667960636445</v>
      </c>
      <c r="J211" s="154">
        <f t="shared" si="141"/>
        <v>0</v>
      </c>
      <c r="K211" s="154">
        <f t="shared" si="141"/>
        <v>0</v>
      </c>
      <c r="L211" s="154">
        <f t="shared" ref="L211:Z211" si="164">$E211*L178/1000</f>
        <v>0</v>
      </c>
      <c r="M211" s="154">
        <f t="shared" si="164"/>
        <v>0</v>
      </c>
      <c r="N211" s="154">
        <f t="shared" si="164"/>
        <v>0</v>
      </c>
      <c r="O211" s="154">
        <f t="shared" si="164"/>
        <v>0</v>
      </c>
      <c r="P211" s="154">
        <f t="shared" si="164"/>
        <v>0</v>
      </c>
      <c r="Q211" s="154">
        <f t="shared" si="164"/>
        <v>0</v>
      </c>
      <c r="R211" s="154">
        <f t="shared" si="164"/>
        <v>0</v>
      </c>
      <c r="S211" s="154">
        <f t="shared" si="164"/>
        <v>0</v>
      </c>
      <c r="T211" s="154">
        <f t="shared" si="164"/>
        <v>0</v>
      </c>
      <c r="U211" s="154">
        <f t="shared" si="164"/>
        <v>0</v>
      </c>
      <c r="V211" s="154">
        <f t="shared" si="164"/>
        <v>0</v>
      </c>
      <c r="W211" s="154">
        <f t="shared" si="164"/>
        <v>0</v>
      </c>
      <c r="X211" s="154">
        <f t="shared" si="164"/>
        <v>0</v>
      </c>
      <c r="Y211" s="154">
        <f t="shared" si="164"/>
        <v>0</v>
      </c>
      <c r="Z211" s="154">
        <f t="shared" si="164"/>
        <v>0</v>
      </c>
      <c r="AA211" s="1"/>
      <c r="AB211" s="3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  <c r="AU211" s="158"/>
      <c r="AV211" s="158"/>
      <c r="AW211" s="158"/>
      <c r="AX211" s="158"/>
      <c r="AY211" s="158"/>
      <c r="AZ211" s="158"/>
      <c r="BA211" s="159"/>
      <c r="BB211" s="159"/>
      <c r="BC211" s="159"/>
      <c r="BD211" s="159"/>
      <c r="BE211" s="159"/>
      <c r="BF211" s="158"/>
      <c r="BG211" s="158"/>
      <c r="BH211" s="158"/>
      <c r="BI211" s="158"/>
      <c r="BJ211" s="158"/>
      <c r="BK211" s="158"/>
      <c r="BL211" s="158"/>
      <c r="BM211" s="158"/>
      <c r="BN211" s="158"/>
      <c r="BO211" s="158"/>
      <c r="BP211" s="158"/>
      <c r="BQ211" s="158"/>
      <c r="BR211" s="158"/>
      <c r="BS211" s="158"/>
      <c r="BT211" s="158"/>
      <c r="BU211" s="158"/>
    </row>
    <row r="212" spans="1:73" x14ac:dyDescent="0.15">
      <c r="A212" s="1"/>
      <c r="B212" s="20"/>
      <c r="C212" s="156">
        <f>Eksist!C212+Input!$D$48</f>
        <v>28</v>
      </c>
      <c r="D212" s="2" t="s">
        <v>99</v>
      </c>
      <c r="E212" s="175">
        <f>VLOOKUP(C212,Eksist!$C$184:$E$214,3)</f>
        <v>650</v>
      </c>
      <c r="F212" s="156">
        <f t="shared" si="110"/>
        <v>91.765945374917493</v>
      </c>
      <c r="G212" s="154">
        <f t="shared" ref="G212" si="165">$E212*G179/1000</f>
        <v>0</v>
      </c>
      <c r="H212" s="154">
        <f t="shared" si="141"/>
        <v>44.431277414281048</v>
      </c>
      <c r="I212" s="154">
        <f t="shared" si="141"/>
        <v>47.334667960636445</v>
      </c>
      <c r="J212" s="154">
        <f t="shared" si="141"/>
        <v>0</v>
      </c>
      <c r="K212" s="154">
        <f t="shared" si="141"/>
        <v>0</v>
      </c>
      <c r="L212" s="154">
        <f t="shared" ref="L212:Z212" si="166">$E212*L179/1000</f>
        <v>0</v>
      </c>
      <c r="M212" s="154">
        <f t="shared" si="166"/>
        <v>0</v>
      </c>
      <c r="N212" s="154">
        <f t="shared" si="166"/>
        <v>0</v>
      </c>
      <c r="O212" s="154">
        <f t="shared" si="166"/>
        <v>0</v>
      </c>
      <c r="P212" s="154">
        <f t="shared" si="166"/>
        <v>0</v>
      </c>
      <c r="Q212" s="154">
        <f t="shared" si="166"/>
        <v>0</v>
      </c>
      <c r="R212" s="154">
        <f t="shared" si="166"/>
        <v>0</v>
      </c>
      <c r="S212" s="154">
        <f t="shared" si="166"/>
        <v>0</v>
      </c>
      <c r="T212" s="154">
        <f t="shared" si="166"/>
        <v>0</v>
      </c>
      <c r="U212" s="154">
        <f t="shared" si="166"/>
        <v>0</v>
      </c>
      <c r="V212" s="154">
        <f t="shared" si="166"/>
        <v>0</v>
      </c>
      <c r="W212" s="154">
        <f t="shared" si="166"/>
        <v>0</v>
      </c>
      <c r="X212" s="154">
        <f t="shared" si="166"/>
        <v>0</v>
      </c>
      <c r="Y212" s="154">
        <f t="shared" si="166"/>
        <v>0</v>
      </c>
      <c r="Z212" s="154">
        <f t="shared" si="166"/>
        <v>0</v>
      </c>
      <c r="AA212" s="1"/>
      <c r="AB212" s="3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  <c r="AU212" s="158"/>
      <c r="AV212" s="158"/>
      <c r="AW212" s="158"/>
      <c r="AX212" s="158"/>
      <c r="AY212" s="158"/>
      <c r="AZ212" s="158"/>
      <c r="BA212" s="159"/>
      <c r="BB212" s="159"/>
      <c r="BC212" s="159"/>
      <c r="BD212" s="159"/>
      <c r="BE212" s="159"/>
      <c r="BF212" s="158"/>
      <c r="BG212" s="158"/>
      <c r="BH212" s="158"/>
      <c r="BI212" s="158"/>
      <c r="BJ212" s="158"/>
      <c r="BK212" s="158"/>
      <c r="BL212" s="158"/>
      <c r="BM212" s="158"/>
      <c r="BN212" s="158"/>
      <c r="BO212" s="158"/>
      <c r="BP212" s="158"/>
      <c r="BQ212" s="158"/>
      <c r="BR212" s="158"/>
      <c r="BS212" s="158"/>
      <c r="BT212" s="158"/>
      <c r="BU212" s="158"/>
    </row>
    <row r="213" spans="1:73" x14ac:dyDescent="0.15">
      <c r="A213" s="1"/>
      <c r="B213" s="20"/>
      <c r="C213" s="156">
        <f>Eksist!C213+Input!$D$48</f>
        <v>29</v>
      </c>
      <c r="D213" s="2" t="s">
        <v>99</v>
      </c>
      <c r="E213" s="175">
        <f>VLOOKUP(C213,Eksist!$C$184:$E$214,3)</f>
        <v>650</v>
      </c>
      <c r="F213" s="156">
        <f t="shared" si="110"/>
        <v>91.765945374917493</v>
      </c>
      <c r="G213" s="154">
        <f t="shared" ref="G213" si="167">$E213*G180/1000</f>
        <v>0</v>
      </c>
      <c r="H213" s="154">
        <f t="shared" si="141"/>
        <v>44.431277414281048</v>
      </c>
      <c r="I213" s="154">
        <f t="shared" si="141"/>
        <v>47.334667960636445</v>
      </c>
      <c r="J213" s="154">
        <f t="shared" si="141"/>
        <v>0</v>
      </c>
      <c r="K213" s="154">
        <f t="shared" si="141"/>
        <v>0</v>
      </c>
      <c r="L213" s="154">
        <f t="shared" ref="L213:Z213" si="168">$E213*L180/1000</f>
        <v>0</v>
      </c>
      <c r="M213" s="154">
        <f t="shared" si="168"/>
        <v>0</v>
      </c>
      <c r="N213" s="154">
        <f t="shared" si="168"/>
        <v>0</v>
      </c>
      <c r="O213" s="154">
        <f t="shared" si="168"/>
        <v>0</v>
      </c>
      <c r="P213" s="154">
        <f t="shared" si="168"/>
        <v>0</v>
      </c>
      <c r="Q213" s="154">
        <f t="shared" si="168"/>
        <v>0</v>
      </c>
      <c r="R213" s="154">
        <f t="shared" si="168"/>
        <v>0</v>
      </c>
      <c r="S213" s="154">
        <f t="shared" si="168"/>
        <v>0</v>
      </c>
      <c r="T213" s="154">
        <f t="shared" si="168"/>
        <v>0</v>
      </c>
      <c r="U213" s="154">
        <f t="shared" si="168"/>
        <v>0</v>
      </c>
      <c r="V213" s="154">
        <f t="shared" si="168"/>
        <v>0</v>
      </c>
      <c r="W213" s="154">
        <f t="shared" si="168"/>
        <v>0</v>
      </c>
      <c r="X213" s="154">
        <f t="shared" si="168"/>
        <v>0</v>
      </c>
      <c r="Y213" s="154">
        <f t="shared" si="168"/>
        <v>0</v>
      </c>
      <c r="Z213" s="154">
        <f t="shared" si="168"/>
        <v>0</v>
      </c>
      <c r="AA213" s="1"/>
      <c r="AB213" s="3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  <c r="AU213" s="158"/>
      <c r="AV213" s="158"/>
      <c r="AW213" s="158"/>
      <c r="AX213" s="158"/>
      <c r="AY213" s="158"/>
      <c r="AZ213" s="158"/>
      <c r="BA213" s="159"/>
      <c r="BB213" s="159"/>
      <c r="BC213" s="159"/>
      <c r="BD213" s="159"/>
      <c r="BE213" s="159"/>
      <c r="BF213" s="158"/>
      <c r="BG213" s="158"/>
      <c r="BH213" s="158"/>
      <c r="BI213" s="158"/>
      <c r="BJ213" s="158"/>
      <c r="BK213" s="158"/>
      <c r="BL213" s="158"/>
      <c r="BM213" s="158"/>
      <c r="BN213" s="158"/>
      <c r="BO213" s="158"/>
      <c r="BP213" s="158"/>
      <c r="BQ213" s="158"/>
      <c r="BR213" s="158"/>
      <c r="BS213" s="158"/>
      <c r="BT213" s="158"/>
      <c r="BU213" s="158"/>
    </row>
    <row r="214" spans="1:73" x14ac:dyDescent="0.15">
      <c r="A214" s="1"/>
      <c r="B214" s="20" t="s">
        <v>189</v>
      </c>
      <c r="C214" s="156">
        <f>Eksist!C214+Input!$D$48</f>
        <v>30</v>
      </c>
      <c r="D214" s="2" t="s">
        <v>99</v>
      </c>
      <c r="E214" s="175">
        <f>VLOOKUP(C214,Eksist!$C$184:$E$214,3)</f>
        <v>650</v>
      </c>
      <c r="F214" s="156">
        <f t="shared" si="110"/>
        <v>91.765945374917493</v>
      </c>
      <c r="G214" s="154">
        <f t="shared" ref="G214" si="169">$E214*G181/1000</f>
        <v>0</v>
      </c>
      <c r="H214" s="154">
        <f t="shared" si="141"/>
        <v>44.431277414281048</v>
      </c>
      <c r="I214" s="154">
        <f t="shared" si="141"/>
        <v>47.334667960636445</v>
      </c>
      <c r="J214" s="154">
        <f t="shared" si="141"/>
        <v>0</v>
      </c>
      <c r="K214" s="154">
        <f t="shared" si="141"/>
        <v>0</v>
      </c>
      <c r="L214" s="154">
        <f t="shared" ref="L214:Z214" si="170">$E214*L181/1000</f>
        <v>0</v>
      </c>
      <c r="M214" s="154">
        <f t="shared" si="170"/>
        <v>0</v>
      </c>
      <c r="N214" s="154">
        <f t="shared" si="170"/>
        <v>0</v>
      </c>
      <c r="O214" s="154">
        <f t="shared" si="170"/>
        <v>0</v>
      </c>
      <c r="P214" s="154">
        <f t="shared" si="170"/>
        <v>0</v>
      </c>
      <c r="Q214" s="154">
        <f t="shared" si="170"/>
        <v>0</v>
      </c>
      <c r="R214" s="154">
        <f t="shared" si="170"/>
        <v>0</v>
      </c>
      <c r="S214" s="154">
        <f t="shared" si="170"/>
        <v>0</v>
      </c>
      <c r="T214" s="154">
        <f t="shared" si="170"/>
        <v>0</v>
      </c>
      <c r="U214" s="154">
        <f t="shared" si="170"/>
        <v>0</v>
      </c>
      <c r="V214" s="154">
        <f t="shared" si="170"/>
        <v>0</v>
      </c>
      <c r="W214" s="154">
        <f t="shared" si="170"/>
        <v>0</v>
      </c>
      <c r="X214" s="154">
        <f t="shared" si="170"/>
        <v>0</v>
      </c>
      <c r="Y214" s="154">
        <f t="shared" si="170"/>
        <v>0</v>
      </c>
      <c r="Z214" s="154">
        <f t="shared" si="170"/>
        <v>0</v>
      </c>
      <c r="AA214" s="1"/>
      <c r="AB214" s="3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  <c r="AU214" s="158"/>
      <c r="AV214" s="158"/>
      <c r="AW214" s="158"/>
      <c r="AX214" s="158"/>
      <c r="AY214" s="158"/>
      <c r="AZ214" s="158"/>
      <c r="BA214" s="159"/>
      <c r="BB214" s="159"/>
      <c r="BC214" s="159"/>
      <c r="BD214" s="159"/>
      <c r="BE214" s="159"/>
      <c r="BF214" s="158"/>
      <c r="BG214" s="158"/>
      <c r="BH214" s="158"/>
      <c r="BI214" s="158"/>
      <c r="BJ214" s="158"/>
      <c r="BK214" s="158"/>
      <c r="BL214" s="158"/>
      <c r="BM214" s="158"/>
      <c r="BN214" s="158"/>
      <c r="BO214" s="158"/>
      <c r="BP214" s="158"/>
      <c r="BQ214" s="158"/>
      <c r="BR214" s="158"/>
      <c r="BS214" s="158"/>
      <c r="BT214" s="158"/>
      <c r="BU214" s="158"/>
    </row>
    <row r="215" spans="1:73" x14ac:dyDescent="0.15">
      <c r="A215" s="1"/>
      <c r="B215" s="20"/>
      <c r="C215" s="2"/>
      <c r="D215" s="2"/>
      <c r="E215" s="2"/>
      <c r="F215" s="1"/>
      <c r="G215" s="1"/>
      <c r="H215" s="2"/>
      <c r="I215" s="2"/>
      <c r="J215" s="2"/>
      <c r="K215" s="2"/>
      <c r="L215" s="2"/>
      <c r="M215" s="2"/>
      <c r="N215" s="2"/>
      <c r="O215" s="2"/>
      <c r="P215" s="135"/>
      <c r="Q215" s="2"/>
      <c r="R215" s="2"/>
      <c r="S215" s="2"/>
      <c r="T215" s="2"/>
      <c r="U215" s="2"/>
      <c r="V215" s="2"/>
      <c r="W215" s="1"/>
      <c r="X215" s="1"/>
      <c r="Y215" s="1"/>
      <c r="Z215" s="3"/>
      <c r="AA215" s="1"/>
      <c r="AB215" s="3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  <c r="AU215" s="158"/>
      <c r="AV215" s="158"/>
      <c r="AW215" s="158"/>
      <c r="AX215" s="158"/>
      <c r="AY215" s="158"/>
      <c r="AZ215" s="158"/>
      <c r="BA215" s="159"/>
      <c r="BB215" s="159"/>
      <c r="BC215" s="159"/>
      <c r="BD215" s="159"/>
      <c r="BE215" s="159"/>
      <c r="BF215" s="158"/>
      <c r="BG215" s="158"/>
      <c r="BH215" s="158"/>
      <c r="BI215" s="158"/>
      <c r="BJ215" s="158"/>
      <c r="BK215" s="158"/>
      <c r="BL215" s="158"/>
      <c r="BM215" s="158"/>
      <c r="BN215" s="158"/>
      <c r="BO215" s="158"/>
      <c r="BP215" s="158"/>
      <c r="BQ215" s="158"/>
      <c r="BR215" s="158"/>
      <c r="BS215" s="158"/>
      <c r="BT215" s="158"/>
      <c r="BU215" s="158"/>
    </row>
    <row r="216" spans="1:73" x14ac:dyDescent="0.15">
      <c r="A216" s="1"/>
      <c r="B216" s="170" t="s">
        <v>195</v>
      </c>
      <c r="C216" s="171"/>
      <c r="D216" s="171"/>
      <c r="E216" s="172"/>
      <c r="F216" s="168"/>
      <c r="G216" s="168"/>
      <c r="H216" s="172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"/>
      <c r="AB216" s="3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  <c r="AU216" s="158"/>
      <c r="AV216" s="158"/>
      <c r="AW216" s="158"/>
      <c r="AX216" s="158"/>
      <c r="AY216" s="158"/>
      <c r="AZ216" s="158"/>
      <c r="BA216" s="159"/>
      <c r="BB216" s="159"/>
      <c r="BC216" s="159"/>
      <c r="BD216" s="159"/>
      <c r="BE216" s="159"/>
      <c r="BF216" s="158"/>
      <c r="BG216" s="158"/>
      <c r="BH216" s="158"/>
      <c r="BI216" s="158"/>
      <c r="BJ216" s="158"/>
      <c r="BK216" s="158"/>
      <c r="BL216" s="158"/>
      <c r="BM216" s="158"/>
      <c r="BN216" s="158"/>
      <c r="BO216" s="158"/>
      <c r="BP216" s="158"/>
      <c r="BQ216" s="158"/>
      <c r="BR216" s="158"/>
      <c r="BS216" s="158"/>
      <c r="BT216" s="158"/>
      <c r="BU216" s="158"/>
    </row>
    <row r="217" spans="1:73" x14ac:dyDescent="0.15">
      <c r="A217" s="1"/>
      <c r="B217" s="20"/>
      <c r="C217" s="2"/>
      <c r="D217" s="2"/>
      <c r="E217" s="2"/>
      <c r="F217" s="1"/>
      <c r="G217" s="1"/>
      <c r="H217" s="2"/>
      <c r="I217" s="2"/>
      <c r="J217" s="2"/>
      <c r="K217" s="2"/>
      <c r="L217" s="2"/>
      <c r="M217" s="2"/>
      <c r="N217" s="2"/>
      <c r="O217" s="2"/>
      <c r="P217" s="135"/>
      <c r="Q217" s="2"/>
      <c r="R217" s="2"/>
      <c r="S217" s="2"/>
      <c r="T217" s="2"/>
      <c r="U217" s="2"/>
      <c r="V217" s="2"/>
      <c r="W217" s="1"/>
      <c r="X217" s="1"/>
      <c r="Y217" s="1"/>
      <c r="Z217" s="3"/>
      <c r="AA217" s="1"/>
      <c r="AB217" s="3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  <c r="AU217" s="158"/>
      <c r="AV217" s="158"/>
      <c r="AW217" s="158"/>
      <c r="AX217" s="158"/>
      <c r="AY217" s="158"/>
      <c r="AZ217" s="158"/>
      <c r="BA217" s="159"/>
      <c r="BB217" s="159"/>
      <c r="BC217" s="159"/>
      <c r="BD217" s="159"/>
      <c r="BE217" s="159"/>
      <c r="BF217" s="158"/>
      <c r="BG217" s="158"/>
      <c r="BH217" s="158"/>
      <c r="BI217" s="158"/>
      <c r="BJ217" s="158"/>
      <c r="BK217" s="158"/>
      <c r="BL217" s="158"/>
      <c r="BM217" s="158"/>
      <c r="BN217" s="158"/>
      <c r="BO217" s="158"/>
      <c r="BP217" s="158"/>
      <c r="BQ217" s="158"/>
      <c r="BR217" s="158"/>
      <c r="BS217" s="158"/>
      <c r="BT217" s="158"/>
      <c r="BU217" s="158"/>
    </row>
    <row r="218" spans="1:73" x14ac:dyDescent="0.15">
      <c r="A218" s="1"/>
      <c r="B218" s="1" t="s">
        <v>210</v>
      </c>
      <c r="C218" s="2"/>
      <c r="D218" s="2"/>
      <c r="E218" s="1"/>
      <c r="F218" s="156" t="s">
        <v>11</v>
      </c>
      <c r="G218" s="156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3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  <c r="AU218" s="158"/>
      <c r="AV218" s="158"/>
      <c r="AW218" s="158"/>
      <c r="AX218" s="158"/>
      <c r="AY218" s="158"/>
      <c r="AZ218" s="158"/>
      <c r="BA218" s="159"/>
      <c r="BB218" s="159"/>
      <c r="BC218" s="159"/>
      <c r="BD218" s="159"/>
      <c r="BE218" s="159"/>
      <c r="BF218" s="158"/>
      <c r="BG218" s="158"/>
      <c r="BH218" s="158"/>
      <c r="BI218" s="158"/>
      <c r="BJ218" s="158"/>
      <c r="BK218" s="158"/>
      <c r="BL218" s="158"/>
      <c r="BM218" s="158"/>
      <c r="BN218" s="158"/>
      <c r="BO218" s="158"/>
      <c r="BP218" s="158"/>
      <c r="BQ218" s="158"/>
      <c r="BR218" s="158"/>
      <c r="BS218" s="158"/>
      <c r="BT218" s="158"/>
      <c r="BU218" s="158"/>
    </row>
    <row r="219" spans="1:73" x14ac:dyDescent="0.15">
      <c r="A219" s="1"/>
      <c r="B219" s="20" t="s">
        <v>187</v>
      </c>
      <c r="C219" s="156">
        <f>Eksist!C219+Input!$D$48</f>
        <v>0</v>
      </c>
      <c r="D219" s="2" t="s">
        <v>193</v>
      </c>
      <c r="E219" s="161"/>
      <c r="F219" s="156">
        <f>SUM(G219:Z219)</f>
        <v>0</v>
      </c>
      <c r="G219" s="173">
        <f>Input!$D$70*Input!D$26*365/1000</f>
        <v>0</v>
      </c>
      <c r="H219" s="173">
        <f>Input!$D$70*Input!E$26*365/1000</f>
        <v>0</v>
      </c>
      <c r="I219" s="173">
        <f>Input!$D$70*Input!F$26*365/1000</f>
        <v>0</v>
      </c>
      <c r="J219" s="173">
        <f>Input!$D$70*Input!G$26*365/1000</f>
        <v>0</v>
      </c>
      <c r="K219" s="173">
        <f>Input!$D$70*Input!H$26*365/1000</f>
        <v>0</v>
      </c>
      <c r="L219" s="173">
        <f>Input!$D$70*Input!I$26*365/1000</f>
        <v>0</v>
      </c>
      <c r="M219" s="173">
        <f>Input!$D$70*Input!J$26*365/1000</f>
        <v>0</v>
      </c>
      <c r="N219" s="173">
        <f>Input!$D$70*Input!K$26*365/1000</f>
        <v>0</v>
      </c>
      <c r="O219" s="173">
        <f>Input!$D$70*Input!L$26*365/1000</f>
        <v>0</v>
      </c>
      <c r="P219" s="173">
        <f>Input!$D$70*Input!M$26*365/1000</f>
        <v>0</v>
      </c>
      <c r="Q219" s="173">
        <f>Input!$D$70*Input!N$26*365/1000</f>
        <v>0</v>
      </c>
      <c r="R219" s="173">
        <f>Input!$D$70*Input!O$26*365/1000</f>
        <v>0</v>
      </c>
      <c r="S219" s="173">
        <f>Input!$D$70*Input!P$26*365/1000</f>
        <v>0</v>
      </c>
      <c r="T219" s="173">
        <f>Input!$D$70*Input!Q$26*365/1000</f>
        <v>0</v>
      </c>
      <c r="U219" s="173">
        <f>Input!$D$70*Input!R$26*365/1000</f>
        <v>0</v>
      </c>
      <c r="V219" s="173">
        <f>Input!$D$70*Input!S$26*365/1000</f>
        <v>0</v>
      </c>
      <c r="W219" s="173">
        <f>Input!$D$70*Input!T$26*365/1000</f>
        <v>0</v>
      </c>
      <c r="X219" s="173">
        <f>Input!$D$70*Input!U$26*365/1000</f>
        <v>0</v>
      </c>
      <c r="Y219" s="173">
        <f>Input!$D$70*Input!V$26*365/1000</f>
        <v>0</v>
      </c>
      <c r="Z219" s="173">
        <f>Input!$D$70*Input!W$26*365/1000</f>
        <v>0</v>
      </c>
      <c r="AA219" s="1"/>
      <c r="AB219" s="3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  <c r="AU219" s="158"/>
      <c r="AV219" s="158"/>
      <c r="AW219" s="158"/>
      <c r="AX219" s="158"/>
      <c r="AY219" s="158"/>
      <c r="AZ219" s="158"/>
      <c r="BA219" s="159"/>
      <c r="BB219" s="159"/>
      <c r="BC219" s="159"/>
      <c r="BD219" s="159"/>
      <c r="BE219" s="159"/>
      <c r="BF219" s="158"/>
      <c r="BG219" s="158"/>
      <c r="BH219" s="158"/>
      <c r="BI219" s="158"/>
      <c r="BJ219" s="158"/>
      <c r="BK219" s="158"/>
      <c r="BL219" s="158"/>
      <c r="BM219" s="158"/>
      <c r="BN219" s="158"/>
      <c r="BO219" s="158"/>
      <c r="BP219" s="158"/>
      <c r="BQ219" s="158"/>
      <c r="BR219" s="158"/>
      <c r="BS219" s="158"/>
      <c r="BT219" s="158"/>
      <c r="BU219" s="158"/>
    </row>
    <row r="220" spans="1:73" x14ac:dyDescent="0.15">
      <c r="A220" s="1"/>
      <c r="B220" s="20"/>
      <c r="C220" s="156">
        <f>Eksist!C220+Input!$D$48</f>
        <v>1</v>
      </c>
      <c r="D220" s="2" t="s">
        <v>193</v>
      </c>
      <c r="E220" s="161"/>
      <c r="F220" s="156">
        <f t="shared" ref="F220:F249" si="171">SUM(G220:Z220)</f>
        <v>0</v>
      </c>
      <c r="G220" s="173">
        <f t="shared" ref="G220:H228" si="172">(G$229-G$219)/10+G219</f>
        <v>0</v>
      </c>
      <c r="H220" s="173">
        <f t="shared" si="172"/>
        <v>0</v>
      </c>
      <c r="I220" s="173">
        <f t="shared" ref="I220:I228" si="173">(I$229-I$219)/10+I219</f>
        <v>0</v>
      </c>
      <c r="J220" s="173">
        <f t="shared" ref="J220:J228" si="174">(J$229-J$219)/10+J219</f>
        <v>0</v>
      </c>
      <c r="K220" s="173">
        <f t="shared" ref="K220:K228" si="175">(K$229-K$219)/10+K219</f>
        <v>0</v>
      </c>
      <c r="L220" s="173">
        <f t="shared" ref="L220:L228" si="176">(L$229-L$219)/10+L219</f>
        <v>0</v>
      </c>
      <c r="M220" s="173">
        <f t="shared" ref="M220:M228" si="177">(M$229-M$219)/10+M219</f>
        <v>0</v>
      </c>
      <c r="N220" s="173">
        <f t="shared" ref="N220:N228" si="178">(N$229-N$219)/10+N219</f>
        <v>0</v>
      </c>
      <c r="O220" s="173">
        <f t="shared" ref="O220:O228" si="179">(O$229-O$219)/10+O219</f>
        <v>0</v>
      </c>
      <c r="P220" s="173">
        <f t="shared" ref="P220:P228" si="180">(P$229-P$219)/10+P219</f>
        <v>0</v>
      </c>
      <c r="Q220" s="173">
        <f t="shared" ref="Q220:Q228" si="181">(Q$229-Q$219)/10+Q219</f>
        <v>0</v>
      </c>
      <c r="R220" s="173">
        <f t="shared" ref="R220:R228" si="182">(R$229-R$219)/10+R219</f>
        <v>0</v>
      </c>
      <c r="S220" s="173">
        <f t="shared" ref="S220:S228" si="183">(S$229-S$219)/10+S219</f>
        <v>0</v>
      </c>
      <c r="T220" s="173">
        <f t="shared" ref="T220:T228" si="184">(T$229-T$219)/10+T219</f>
        <v>0</v>
      </c>
      <c r="U220" s="173">
        <f t="shared" ref="U220:U228" si="185">(U$229-U$219)/10+U219</f>
        <v>0</v>
      </c>
      <c r="V220" s="173">
        <f t="shared" ref="V220:V228" si="186">(V$229-V$219)/10+V219</f>
        <v>0</v>
      </c>
      <c r="W220" s="173">
        <f t="shared" ref="W220:W228" si="187">(W$229-W$219)/10+W219</f>
        <v>0</v>
      </c>
      <c r="X220" s="173">
        <f t="shared" ref="X220:X228" si="188">(X$229-X$219)/10+X219</f>
        <v>0</v>
      </c>
      <c r="Y220" s="173">
        <f t="shared" ref="Y220:Y228" si="189">(Y$229-Y$219)/10+Y219</f>
        <v>0</v>
      </c>
      <c r="Z220" s="173">
        <f t="shared" ref="Z220:Z228" si="190">(Z$229-Z$219)/10+Z219</f>
        <v>0</v>
      </c>
      <c r="AA220" s="1"/>
      <c r="AB220" s="3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  <c r="AU220" s="158"/>
      <c r="AV220" s="158"/>
      <c r="AW220" s="158"/>
      <c r="AX220" s="158"/>
      <c r="AY220" s="158"/>
      <c r="AZ220" s="158"/>
      <c r="BA220" s="159"/>
      <c r="BB220" s="159"/>
      <c r="BC220" s="159"/>
      <c r="BD220" s="159"/>
      <c r="BE220" s="159"/>
      <c r="BF220" s="158"/>
      <c r="BG220" s="158"/>
      <c r="BH220" s="158"/>
      <c r="BI220" s="158"/>
      <c r="BJ220" s="158"/>
      <c r="BK220" s="158"/>
      <c r="BL220" s="158"/>
      <c r="BM220" s="158"/>
      <c r="BN220" s="158"/>
      <c r="BO220" s="158"/>
      <c r="BP220" s="158"/>
      <c r="BQ220" s="158"/>
      <c r="BR220" s="158"/>
      <c r="BS220" s="158"/>
      <c r="BT220" s="158"/>
      <c r="BU220" s="158"/>
    </row>
    <row r="221" spans="1:73" x14ac:dyDescent="0.15">
      <c r="A221" s="1"/>
      <c r="B221" s="20"/>
      <c r="C221" s="156">
        <f>Eksist!C221+Input!$D$48</f>
        <v>2</v>
      </c>
      <c r="D221" s="2" t="s">
        <v>193</v>
      </c>
      <c r="E221" s="161"/>
      <c r="F221" s="156">
        <f t="shared" si="171"/>
        <v>0</v>
      </c>
      <c r="G221" s="173">
        <f t="shared" si="172"/>
        <v>0</v>
      </c>
      <c r="H221" s="173">
        <f t="shared" si="172"/>
        <v>0</v>
      </c>
      <c r="I221" s="173">
        <f t="shared" si="173"/>
        <v>0</v>
      </c>
      <c r="J221" s="173">
        <f t="shared" si="174"/>
        <v>0</v>
      </c>
      <c r="K221" s="173">
        <f t="shared" si="175"/>
        <v>0</v>
      </c>
      <c r="L221" s="173">
        <f t="shared" si="176"/>
        <v>0</v>
      </c>
      <c r="M221" s="173">
        <f t="shared" si="177"/>
        <v>0</v>
      </c>
      <c r="N221" s="173">
        <f t="shared" si="178"/>
        <v>0</v>
      </c>
      <c r="O221" s="173">
        <f t="shared" si="179"/>
        <v>0</v>
      </c>
      <c r="P221" s="173">
        <f t="shared" si="180"/>
        <v>0</v>
      </c>
      <c r="Q221" s="173">
        <f t="shared" si="181"/>
        <v>0</v>
      </c>
      <c r="R221" s="173">
        <f t="shared" si="182"/>
        <v>0</v>
      </c>
      <c r="S221" s="173">
        <f t="shared" si="183"/>
        <v>0</v>
      </c>
      <c r="T221" s="173">
        <f t="shared" si="184"/>
        <v>0</v>
      </c>
      <c r="U221" s="173">
        <f t="shared" si="185"/>
        <v>0</v>
      </c>
      <c r="V221" s="173">
        <f t="shared" si="186"/>
        <v>0</v>
      </c>
      <c r="W221" s="173">
        <f t="shared" si="187"/>
        <v>0</v>
      </c>
      <c r="X221" s="173">
        <f t="shared" si="188"/>
        <v>0</v>
      </c>
      <c r="Y221" s="173">
        <f t="shared" si="189"/>
        <v>0</v>
      </c>
      <c r="Z221" s="173">
        <f t="shared" si="190"/>
        <v>0</v>
      </c>
      <c r="AA221" s="1"/>
      <c r="AB221" s="3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  <c r="AU221" s="158"/>
      <c r="AV221" s="158"/>
      <c r="AW221" s="158"/>
      <c r="AX221" s="158"/>
      <c r="AY221" s="158"/>
      <c r="AZ221" s="158"/>
      <c r="BA221" s="159"/>
      <c r="BB221" s="159"/>
      <c r="BC221" s="159"/>
      <c r="BD221" s="159"/>
      <c r="BE221" s="159"/>
      <c r="BF221" s="158"/>
      <c r="BG221" s="158"/>
      <c r="BH221" s="158"/>
      <c r="BI221" s="158"/>
      <c r="BJ221" s="158"/>
      <c r="BK221" s="158"/>
      <c r="BL221" s="158"/>
      <c r="BM221" s="158"/>
      <c r="BN221" s="158"/>
      <c r="BO221" s="158"/>
      <c r="BP221" s="158"/>
      <c r="BQ221" s="158"/>
      <c r="BR221" s="158"/>
      <c r="BS221" s="158"/>
      <c r="BT221" s="158"/>
      <c r="BU221" s="158"/>
    </row>
    <row r="222" spans="1:73" x14ac:dyDescent="0.15">
      <c r="A222" s="1"/>
      <c r="B222" s="20"/>
      <c r="C222" s="156">
        <f>Eksist!C222+Input!$D$48</f>
        <v>3</v>
      </c>
      <c r="D222" s="2" t="s">
        <v>193</v>
      </c>
      <c r="E222" s="161"/>
      <c r="F222" s="156">
        <f t="shared" si="171"/>
        <v>0</v>
      </c>
      <c r="G222" s="173">
        <f t="shared" si="172"/>
        <v>0</v>
      </c>
      <c r="H222" s="173">
        <f t="shared" si="172"/>
        <v>0</v>
      </c>
      <c r="I222" s="173">
        <f t="shared" si="173"/>
        <v>0</v>
      </c>
      <c r="J222" s="173">
        <f t="shared" si="174"/>
        <v>0</v>
      </c>
      <c r="K222" s="173">
        <f t="shared" si="175"/>
        <v>0</v>
      </c>
      <c r="L222" s="173">
        <f t="shared" si="176"/>
        <v>0</v>
      </c>
      <c r="M222" s="173">
        <f t="shared" si="177"/>
        <v>0</v>
      </c>
      <c r="N222" s="173">
        <f t="shared" si="178"/>
        <v>0</v>
      </c>
      <c r="O222" s="173">
        <f t="shared" si="179"/>
        <v>0</v>
      </c>
      <c r="P222" s="173">
        <f t="shared" si="180"/>
        <v>0</v>
      </c>
      <c r="Q222" s="173">
        <f t="shared" si="181"/>
        <v>0</v>
      </c>
      <c r="R222" s="173">
        <f t="shared" si="182"/>
        <v>0</v>
      </c>
      <c r="S222" s="173">
        <f t="shared" si="183"/>
        <v>0</v>
      </c>
      <c r="T222" s="173">
        <f t="shared" si="184"/>
        <v>0</v>
      </c>
      <c r="U222" s="173">
        <f t="shared" si="185"/>
        <v>0</v>
      </c>
      <c r="V222" s="173">
        <f t="shared" si="186"/>
        <v>0</v>
      </c>
      <c r="W222" s="173">
        <f t="shared" si="187"/>
        <v>0</v>
      </c>
      <c r="X222" s="173">
        <f t="shared" si="188"/>
        <v>0</v>
      </c>
      <c r="Y222" s="173">
        <f t="shared" si="189"/>
        <v>0</v>
      </c>
      <c r="Z222" s="173">
        <f t="shared" si="190"/>
        <v>0</v>
      </c>
      <c r="AA222" s="1"/>
      <c r="AB222" s="3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  <c r="AU222" s="158"/>
      <c r="AV222" s="158"/>
      <c r="AW222" s="158"/>
      <c r="AX222" s="158"/>
      <c r="AY222" s="158"/>
      <c r="AZ222" s="158"/>
      <c r="BA222" s="159"/>
      <c r="BB222" s="159"/>
      <c r="BC222" s="159"/>
      <c r="BD222" s="159"/>
      <c r="BE222" s="159"/>
      <c r="BF222" s="158"/>
      <c r="BG222" s="158"/>
      <c r="BH222" s="158"/>
      <c r="BI222" s="158"/>
      <c r="BJ222" s="158"/>
      <c r="BK222" s="158"/>
      <c r="BL222" s="158"/>
      <c r="BM222" s="158"/>
      <c r="BN222" s="158"/>
      <c r="BO222" s="158"/>
      <c r="BP222" s="158"/>
      <c r="BQ222" s="158"/>
      <c r="BR222" s="158"/>
      <c r="BS222" s="158"/>
      <c r="BT222" s="158"/>
      <c r="BU222" s="158"/>
    </row>
    <row r="223" spans="1:73" x14ac:dyDescent="0.15">
      <c r="A223" s="1"/>
      <c r="B223" s="20"/>
      <c r="C223" s="156">
        <f>Eksist!C223+Input!$D$48</f>
        <v>4</v>
      </c>
      <c r="D223" s="2" t="s">
        <v>193</v>
      </c>
      <c r="E223" s="161"/>
      <c r="F223" s="156">
        <f t="shared" si="171"/>
        <v>0</v>
      </c>
      <c r="G223" s="173">
        <f t="shared" si="172"/>
        <v>0</v>
      </c>
      <c r="H223" s="173">
        <f t="shared" si="172"/>
        <v>0</v>
      </c>
      <c r="I223" s="173">
        <f t="shared" si="173"/>
        <v>0</v>
      </c>
      <c r="J223" s="173">
        <f t="shared" si="174"/>
        <v>0</v>
      </c>
      <c r="K223" s="173">
        <f t="shared" si="175"/>
        <v>0</v>
      </c>
      <c r="L223" s="173">
        <f t="shared" si="176"/>
        <v>0</v>
      </c>
      <c r="M223" s="173">
        <f t="shared" si="177"/>
        <v>0</v>
      </c>
      <c r="N223" s="173">
        <f t="shared" si="178"/>
        <v>0</v>
      </c>
      <c r="O223" s="173">
        <f t="shared" si="179"/>
        <v>0</v>
      </c>
      <c r="P223" s="173">
        <f t="shared" si="180"/>
        <v>0</v>
      </c>
      <c r="Q223" s="173">
        <f t="shared" si="181"/>
        <v>0</v>
      </c>
      <c r="R223" s="173">
        <f t="shared" si="182"/>
        <v>0</v>
      </c>
      <c r="S223" s="173">
        <f t="shared" si="183"/>
        <v>0</v>
      </c>
      <c r="T223" s="173">
        <f t="shared" si="184"/>
        <v>0</v>
      </c>
      <c r="U223" s="173">
        <f t="shared" si="185"/>
        <v>0</v>
      </c>
      <c r="V223" s="173">
        <f t="shared" si="186"/>
        <v>0</v>
      </c>
      <c r="W223" s="173">
        <f t="shared" si="187"/>
        <v>0</v>
      </c>
      <c r="X223" s="173">
        <f t="shared" si="188"/>
        <v>0</v>
      </c>
      <c r="Y223" s="173">
        <f t="shared" si="189"/>
        <v>0</v>
      </c>
      <c r="Z223" s="173">
        <f t="shared" si="190"/>
        <v>0</v>
      </c>
      <c r="AA223" s="1"/>
      <c r="AB223" s="3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  <c r="AU223" s="158"/>
      <c r="AV223" s="158"/>
      <c r="AW223" s="158"/>
      <c r="AX223" s="158"/>
      <c r="AY223" s="158"/>
      <c r="AZ223" s="158"/>
      <c r="BA223" s="159"/>
      <c r="BB223" s="159"/>
      <c r="BC223" s="159"/>
      <c r="BD223" s="159"/>
      <c r="BE223" s="159"/>
      <c r="BF223" s="158"/>
      <c r="BG223" s="158"/>
      <c r="BH223" s="158"/>
      <c r="BI223" s="158"/>
      <c r="BJ223" s="158"/>
      <c r="BK223" s="158"/>
      <c r="BL223" s="158"/>
      <c r="BM223" s="158"/>
      <c r="BN223" s="158"/>
      <c r="BO223" s="158"/>
      <c r="BP223" s="158"/>
      <c r="BQ223" s="158"/>
      <c r="BR223" s="158"/>
      <c r="BS223" s="158"/>
      <c r="BT223" s="158"/>
      <c r="BU223" s="158"/>
    </row>
    <row r="224" spans="1:73" x14ac:dyDescent="0.15">
      <c r="A224" s="1"/>
      <c r="B224" s="20"/>
      <c r="C224" s="156">
        <f>Eksist!C224+Input!$D$48</f>
        <v>5</v>
      </c>
      <c r="D224" s="2" t="s">
        <v>193</v>
      </c>
      <c r="E224" s="161"/>
      <c r="F224" s="156">
        <f t="shared" si="171"/>
        <v>0</v>
      </c>
      <c r="G224" s="173">
        <f t="shared" si="172"/>
        <v>0</v>
      </c>
      <c r="H224" s="173">
        <f t="shared" si="172"/>
        <v>0</v>
      </c>
      <c r="I224" s="173">
        <f t="shared" si="173"/>
        <v>0</v>
      </c>
      <c r="J224" s="173">
        <f t="shared" si="174"/>
        <v>0</v>
      </c>
      <c r="K224" s="173">
        <f t="shared" si="175"/>
        <v>0</v>
      </c>
      <c r="L224" s="173">
        <f t="shared" si="176"/>
        <v>0</v>
      </c>
      <c r="M224" s="173">
        <f t="shared" si="177"/>
        <v>0</v>
      </c>
      <c r="N224" s="173">
        <f t="shared" si="178"/>
        <v>0</v>
      </c>
      <c r="O224" s="173">
        <f t="shared" si="179"/>
        <v>0</v>
      </c>
      <c r="P224" s="173">
        <f t="shared" si="180"/>
        <v>0</v>
      </c>
      <c r="Q224" s="173">
        <f t="shared" si="181"/>
        <v>0</v>
      </c>
      <c r="R224" s="173">
        <f t="shared" si="182"/>
        <v>0</v>
      </c>
      <c r="S224" s="173">
        <f t="shared" si="183"/>
        <v>0</v>
      </c>
      <c r="T224" s="173">
        <f t="shared" si="184"/>
        <v>0</v>
      </c>
      <c r="U224" s="173">
        <f t="shared" si="185"/>
        <v>0</v>
      </c>
      <c r="V224" s="173">
        <f t="shared" si="186"/>
        <v>0</v>
      </c>
      <c r="W224" s="173">
        <f t="shared" si="187"/>
        <v>0</v>
      </c>
      <c r="X224" s="173">
        <f t="shared" si="188"/>
        <v>0</v>
      </c>
      <c r="Y224" s="173">
        <f t="shared" si="189"/>
        <v>0</v>
      </c>
      <c r="Z224" s="173">
        <f t="shared" si="190"/>
        <v>0</v>
      </c>
      <c r="AA224" s="1"/>
      <c r="AB224" s="3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  <c r="AU224" s="158"/>
      <c r="AV224" s="158"/>
      <c r="AW224" s="158"/>
      <c r="AX224" s="158"/>
      <c r="AY224" s="158"/>
      <c r="AZ224" s="158"/>
      <c r="BA224" s="159"/>
      <c r="BB224" s="159"/>
      <c r="BC224" s="159"/>
      <c r="BD224" s="159"/>
      <c r="BE224" s="159"/>
      <c r="BF224" s="158"/>
      <c r="BG224" s="158"/>
      <c r="BH224" s="158"/>
      <c r="BI224" s="158"/>
      <c r="BJ224" s="158"/>
      <c r="BK224" s="158"/>
      <c r="BL224" s="158"/>
      <c r="BM224" s="158"/>
      <c r="BN224" s="158"/>
      <c r="BO224" s="158"/>
      <c r="BP224" s="158"/>
      <c r="BQ224" s="158"/>
      <c r="BR224" s="158"/>
      <c r="BS224" s="158"/>
      <c r="BT224" s="158"/>
      <c r="BU224" s="158"/>
    </row>
    <row r="225" spans="1:73" x14ac:dyDescent="0.15">
      <c r="A225" s="1"/>
      <c r="B225" s="20"/>
      <c r="C225" s="156">
        <f>Eksist!C225+Input!$D$48</f>
        <v>6</v>
      </c>
      <c r="D225" s="2" t="s">
        <v>193</v>
      </c>
      <c r="E225" s="161"/>
      <c r="F225" s="156">
        <f t="shared" si="171"/>
        <v>0</v>
      </c>
      <c r="G225" s="173">
        <f t="shared" si="172"/>
        <v>0</v>
      </c>
      <c r="H225" s="173">
        <f t="shared" si="172"/>
        <v>0</v>
      </c>
      <c r="I225" s="173">
        <f t="shared" si="173"/>
        <v>0</v>
      </c>
      <c r="J225" s="173">
        <f t="shared" si="174"/>
        <v>0</v>
      </c>
      <c r="K225" s="173">
        <f t="shared" si="175"/>
        <v>0</v>
      </c>
      <c r="L225" s="173">
        <f t="shared" si="176"/>
        <v>0</v>
      </c>
      <c r="M225" s="173">
        <f t="shared" si="177"/>
        <v>0</v>
      </c>
      <c r="N225" s="173">
        <f t="shared" si="178"/>
        <v>0</v>
      </c>
      <c r="O225" s="173">
        <f t="shared" si="179"/>
        <v>0</v>
      </c>
      <c r="P225" s="173">
        <f t="shared" si="180"/>
        <v>0</v>
      </c>
      <c r="Q225" s="173">
        <f t="shared" si="181"/>
        <v>0</v>
      </c>
      <c r="R225" s="173">
        <f t="shared" si="182"/>
        <v>0</v>
      </c>
      <c r="S225" s="173">
        <f t="shared" si="183"/>
        <v>0</v>
      </c>
      <c r="T225" s="173">
        <f t="shared" si="184"/>
        <v>0</v>
      </c>
      <c r="U225" s="173">
        <f t="shared" si="185"/>
        <v>0</v>
      </c>
      <c r="V225" s="173">
        <f t="shared" si="186"/>
        <v>0</v>
      </c>
      <c r="W225" s="173">
        <f t="shared" si="187"/>
        <v>0</v>
      </c>
      <c r="X225" s="173">
        <f t="shared" si="188"/>
        <v>0</v>
      </c>
      <c r="Y225" s="173">
        <f t="shared" si="189"/>
        <v>0</v>
      </c>
      <c r="Z225" s="173">
        <f t="shared" si="190"/>
        <v>0</v>
      </c>
      <c r="AA225" s="1"/>
      <c r="AB225" s="3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  <c r="AU225" s="158"/>
      <c r="AV225" s="158"/>
      <c r="AW225" s="158"/>
      <c r="AX225" s="158"/>
      <c r="AY225" s="158"/>
      <c r="AZ225" s="158"/>
      <c r="BA225" s="159"/>
      <c r="BB225" s="159"/>
      <c r="BC225" s="159"/>
      <c r="BD225" s="159"/>
      <c r="BE225" s="159"/>
      <c r="BF225" s="158"/>
      <c r="BG225" s="158"/>
      <c r="BH225" s="158"/>
      <c r="BI225" s="158"/>
      <c r="BJ225" s="158"/>
      <c r="BK225" s="158"/>
      <c r="BL225" s="158"/>
      <c r="BM225" s="158"/>
      <c r="BN225" s="158"/>
      <c r="BO225" s="158"/>
      <c r="BP225" s="158"/>
      <c r="BQ225" s="158"/>
      <c r="BR225" s="158"/>
      <c r="BS225" s="158"/>
      <c r="BT225" s="158"/>
      <c r="BU225" s="158"/>
    </row>
    <row r="226" spans="1:73" x14ac:dyDescent="0.15">
      <c r="A226" s="1"/>
      <c r="B226" s="20"/>
      <c r="C226" s="156">
        <f>Eksist!C226+Input!$D$48</f>
        <v>7</v>
      </c>
      <c r="D226" s="2" t="s">
        <v>193</v>
      </c>
      <c r="E226" s="161"/>
      <c r="F226" s="156">
        <f t="shared" si="171"/>
        <v>0</v>
      </c>
      <c r="G226" s="173">
        <f t="shared" si="172"/>
        <v>0</v>
      </c>
      <c r="H226" s="173">
        <f t="shared" si="172"/>
        <v>0</v>
      </c>
      <c r="I226" s="173">
        <f t="shared" si="173"/>
        <v>0</v>
      </c>
      <c r="J226" s="173">
        <f t="shared" si="174"/>
        <v>0</v>
      </c>
      <c r="K226" s="173">
        <f t="shared" si="175"/>
        <v>0</v>
      </c>
      <c r="L226" s="173">
        <f t="shared" si="176"/>
        <v>0</v>
      </c>
      <c r="M226" s="173">
        <f t="shared" si="177"/>
        <v>0</v>
      </c>
      <c r="N226" s="173">
        <f t="shared" si="178"/>
        <v>0</v>
      </c>
      <c r="O226" s="173">
        <f t="shared" si="179"/>
        <v>0</v>
      </c>
      <c r="P226" s="173">
        <f t="shared" si="180"/>
        <v>0</v>
      </c>
      <c r="Q226" s="173">
        <f t="shared" si="181"/>
        <v>0</v>
      </c>
      <c r="R226" s="173">
        <f t="shared" si="182"/>
        <v>0</v>
      </c>
      <c r="S226" s="173">
        <f t="shared" si="183"/>
        <v>0</v>
      </c>
      <c r="T226" s="173">
        <f t="shared" si="184"/>
        <v>0</v>
      </c>
      <c r="U226" s="173">
        <f t="shared" si="185"/>
        <v>0</v>
      </c>
      <c r="V226" s="173">
        <f t="shared" si="186"/>
        <v>0</v>
      </c>
      <c r="W226" s="173">
        <f t="shared" si="187"/>
        <v>0</v>
      </c>
      <c r="X226" s="173">
        <f t="shared" si="188"/>
        <v>0</v>
      </c>
      <c r="Y226" s="173">
        <f t="shared" si="189"/>
        <v>0</v>
      </c>
      <c r="Z226" s="173">
        <f t="shared" si="190"/>
        <v>0</v>
      </c>
      <c r="AA226" s="1"/>
      <c r="AB226" s="3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  <c r="AU226" s="158"/>
      <c r="AV226" s="158"/>
      <c r="AW226" s="158"/>
      <c r="AX226" s="158"/>
      <c r="AY226" s="158"/>
      <c r="AZ226" s="158"/>
      <c r="BA226" s="159"/>
      <c r="BB226" s="159"/>
      <c r="BC226" s="159"/>
      <c r="BD226" s="159"/>
      <c r="BE226" s="159"/>
      <c r="BF226" s="158"/>
      <c r="BG226" s="158"/>
      <c r="BH226" s="158"/>
      <c r="BI226" s="158"/>
      <c r="BJ226" s="158"/>
      <c r="BK226" s="158"/>
      <c r="BL226" s="158"/>
      <c r="BM226" s="158"/>
      <c r="BN226" s="158"/>
      <c r="BO226" s="158"/>
      <c r="BP226" s="158"/>
      <c r="BQ226" s="158"/>
      <c r="BR226" s="158"/>
      <c r="BS226" s="158"/>
      <c r="BT226" s="158"/>
      <c r="BU226" s="158"/>
    </row>
    <row r="227" spans="1:73" x14ac:dyDescent="0.15">
      <c r="A227" s="1"/>
      <c r="B227" s="20"/>
      <c r="C227" s="156">
        <f>Eksist!C227+Input!$D$48</f>
        <v>8</v>
      </c>
      <c r="D227" s="2" t="s">
        <v>193</v>
      </c>
      <c r="E227" s="161"/>
      <c r="F227" s="156">
        <f t="shared" si="171"/>
        <v>0</v>
      </c>
      <c r="G227" s="173">
        <f t="shared" si="172"/>
        <v>0</v>
      </c>
      <c r="H227" s="173">
        <f t="shared" si="172"/>
        <v>0</v>
      </c>
      <c r="I227" s="173">
        <f t="shared" si="173"/>
        <v>0</v>
      </c>
      <c r="J227" s="173">
        <f t="shared" si="174"/>
        <v>0</v>
      </c>
      <c r="K227" s="173">
        <f t="shared" si="175"/>
        <v>0</v>
      </c>
      <c r="L227" s="173">
        <f t="shared" si="176"/>
        <v>0</v>
      </c>
      <c r="M227" s="173">
        <f t="shared" si="177"/>
        <v>0</v>
      </c>
      <c r="N227" s="173">
        <f t="shared" si="178"/>
        <v>0</v>
      </c>
      <c r="O227" s="173">
        <f t="shared" si="179"/>
        <v>0</v>
      </c>
      <c r="P227" s="173">
        <f t="shared" si="180"/>
        <v>0</v>
      </c>
      <c r="Q227" s="173">
        <f t="shared" si="181"/>
        <v>0</v>
      </c>
      <c r="R227" s="173">
        <f t="shared" si="182"/>
        <v>0</v>
      </c>
      <c r="S227" s="173">
        <f t="shared" si="183"/>
        <v>0</v>
      </c>
      <c r="T227" s="173">
        <f t="shared" si="184"/>
        <v>0</v>
      </c>
      <c r="U227" s="173">
        <f t="shared" si="185"/>
        <v>0</v>
      </c>
      <c r="V227" s="173">
        <f t="shared" si="186"/>
        <v>0</v>
      </c>
      <c r="W227" s="173">
        <f t="shared" si="187"/>
        <v>0</v>
      </c>
      <c r="X227" s="173">
        <f t="shared" si="188"/>
        <v>0</v>
      </c>
      <c r="Y227" s="173">
        <f t="shared" si="189"/>
        <v>0</v>
      </c>
      <c r="Z227" s="173">
        <f t="shared" si="190"/>
        <v>0</v>
      </c>
      <c r="AA227" s="1"/>
      <c r="AB227" s="3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  <c r="AU227" s="158"/>
      <c r="AV227" s="158"/>
      <c r="AW227" s="158"/>
      <c r="AX227" s="158"/>
      <c r="AY227" s="158"/>
      <c r="AZ227" s="158"/>
      <c r="BA227" s="159"/>
      <c r="BB227" s="159"/>
      <c r="BC227" s="159"/>
      <c r="BD227" s="159"/>
      <c r="BE227" s="159"/>
      <c r="BF227" s="158"/>
      <c r="BG227" s="158"/>
      <c r="BH227" s="158"/>
      <c r="BI227" s="158"/>
      <c r="BJ227" s="158"/>
      <c r="BK227" s="158"/>
      <c r="BL227" s="158"/>
      <c r="BM227" s="158"/>
      <c r="BN227" s="158"/>
      <c r="BO227" s="158"/>
      <c r="BP227" s="158"/>
      <c r="BQ227" s="158"/>
      <c r="BR227" s="158"/>
      <c r="BS227" s="158"/>
      <c r="BT227" s="158"/>
      <c r="BU227" s="158"/>
    </row>
    <row r="228" spans="1:73" x14ac:dyDescent="0.15">
      <c r="A228" s="1"/>
      <c r="B228" s="20"/>
      <c r="C228" s="156">
        <f>Eksist!C228+Input!$D$48</f>
        <v>9</v>
      </c>
      <c r="D228" s="2" t="s">
        <v>193</v>
      </c>
      <c r="E228" s="161"/>
      <c r="F228" s="156">
        <f t="shared" si="171"/>
        <v>0</v>
      </c>
      <c r="G228" s="173">
        <f t="shared" si="172"/>
        <v>0</v>
      </c>
      <c r="H228" s="173">
        <f t="shared" si="172"/>
        <v>0</v>
      </c>
      <c r="I228" s="173">
        <f t="shared" si="173"/>
        <v>0</v>
      </c>
      <c r="J228" s="173">
        <f t="shared" si="174"/>
        <v>0</v>
      </c>
      <c r="K228" s="173">
        <f t="shared" si="175"/>
        <v>0</v>
      </c>
      <c r="L228" s="173">
        <f t="shared" si="176"/>
        <v>0</v>
      </c>
      <c r="M228" s="173">
        <f t="shared" si="177"/>
        <v>0</v>
      </c>
      <c r="N228" s="173">
        <f t="shared" si="178"/>
        <v>0</v>
      </c>
      <c r="O228" s="173">
        <f t="shared" si="179"/>
        <v>0</v>
      </c>
      <c r="P228" s="173">
        <f t="shared" si="180"/>
        <v>0</v>
      </c>
      <c r="Q228" s="173">
        <f t="shared" si="181"/>
        <v>0</v>
      </c>
      <c r="R228" s="173">
        <f t="shared" si="182"/>
        <v>0</v>
      </c>
      <c r="S228" s="173">
        <f t="shared" si="183"/>
        <v>0</v>
      </c>
      <c r="T228" s="173">
        <f t="shared" si="184"/>
        <v>0</v>
      </c>
      <c r="U228" s="173">
        <f t="shared" si="185"/>
        <v>0</v>
      </c>
      <c r="V228" s="173">
        <f t="shared" si="186"/>
        <v>0</v>
      </c>
      <c r="W228" s="173">
        <f t="shared" si="187"/>
        <v>0</v>
      </c>
      <c r="X228" s="173">
        <f t="shared" si="188"/>
        <v>0</v>
      </c>
      <c r="Y228" s="173">
        <f t="shared" si="189"/>
        <v>0</v>
      </c>
      <c r="Z228" s="173">
        <f t="shared" si="190"/>
        <v>0</v>
      </c>
      <c r="AA228" s="1"/>
      <c r="AB228" s="3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  <c r="AU228" s="158"/>
      <c r="AV228" s="158"/>
      <c r="AW228" s="158"/>
      <c r="AX228" s="158"/>
      <c r="AY228" s="158"/>
      <c r="AZ228" s="158"/>
      <c r="BA228" s="159"/>
      <c r="BB228" s="159"/>
      <c r="BC228" s="159"/>
      <c r="BD228" s="159"/>
      <c r="BE228" s="159"/>
      <c r="BF228" s="158"/>
      <c r="BG228" s="158"/>
      <c r="BH228" s="158"/>
      <c r="BI228" s="158"/>
      <c r="BJ228" s="158"/>
      <c r="BK228" s="158"/>
      <c r="BL228" s="158"/>
      <c r="BM228" s="158"/>
      <c r="BN228" s="158"/>
      <c r="BO228" s="158"/>
      <c r="BP228" s="158"/>
      <c r="BQ228" s="158"/>
      <c r="BR228" s="158"/>
      <c r="BS228" s="158"/>
      <c r="BT228" s="158"/>
      <c r="BU228" s="158"/>
    </row>
    <row r="229" spans="1:73" x14ac:dyDescent="0.15">
      <c r="A229" s="1"/>
      <c r="B229" s="20" t="s">
        <v>186</v>
      </c>
      <c r="C229" s="156">
        <f>Eksist!C229+Input!$D$48</f>
        <v>10</v>
      </c>
      <c r="D229" s="2" t="s">
        <v>193</v>
      </c>
      <c r="E229" s="161"/>
      <c r="F229" s="156">
        <f t="shared" si="171"/>
        <v>0</v>
      </c>
      <c r="G229" s="156">
        <f>Input!$E$70*Input!D$26*365/1000</f>
        <v>0</v>
      </c>
      <c r="H229" s="156">
        <f>Input!$E$70*Input!E$26*365/1000</f>
        <v>0</v>
      </c>
      <c r="I229" s="156">
        <f>Input!$E$70*Input!F$26*365/1000</f>
        <v>0</v>
      </c>
      <c r="J229" s="156">
        <f>Input!$E$70*Input!G$26*365/1000</f>
        <v>0</v>
      </c>
      <c r="K229" s="156">
        <f>Input!$E$70*Input!H$26*365/1000</f>
        <v>0</v>
      </c>
      <c r="L229" s="156">
        <f>Input!$E$70*Input!I$26*365/1000</f>
        <v>0</v>
      </c>
      <c r="M229" s="156">
        <f>Input!$E$70*Input!J$26*365/1000</f>
        <v>0</v>
      </c>
      <c r="N229" s="156">
        <f>Input!$E$70*Input!K$26*365/1000</f>
        <v>0</v>
      </c>
      <c r="O229" s="156">
        <f>Input!$E$70*Input!L$26*365/1000</f>
        <v>0</v>
      </c>
      <c r="P229" s="156">
        <f>Input!$E$70*Input!M$26*365/1000</f>
        <v>0</v>
      </c>
      <c r="Q229" s="156">
        <f>Input!$E$70*Input!N$26*365/1000</f>
        <v>0</v>
      </c>
      <c r="R229" s="156">
        <f>Input!$E$70*Input!O$26*365/1000</f>
        <v>0</v>
      </c>
      <c r="S229" s="156">
        <f>Input!$E$70*Input!P$26*365/1000</f>
        <v>0</v>
      </c>
      <c r="T229" s="156">
        <f>Input!$E$70*Input!Q$26*365/1000</f>
        <v>0</v>
      </c>
      <c r="U229" s="156">
        <f>Input!$E$70*Input!R$26*365/1000</f>
        <v>0</v>
      </c>
      <c r="V229" s="156">
        <f>Input!$E$70*Input!S$26*365/1000</f>
        <v>0</v>
      </c>
      <c r="W229" s="156">
        <f>Input!$E$70*Input!T$26*365/1000</f>
        <v>0</v>
      </c>
      <c r="X229" s="156">
        <f>Input!$E$70*Input!U$26*365/1000</f>
        <v>0</v>
      </c>
      <c r="Y229" s="156">
        <f>Input!$E$70*Input!V$26*365/1000</f>
        <v>0</v>
      </c>
      <c r="Z229" s="156">
        <f>Input!$E$70*Input!W$26*365/1000</f>
        <v>0</v>
      </c>
      <c r="AA229" s="1"/>
      <c r="AB229" s="3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  <c r="AU229" s="158"/>
      <c r="AV229" s="158"/>
      <c r="AW229" s="158"/>
      <c r="AX229" s="158"/>
      <c r="AY229" s="158"/>
      <c r="AZ229" s="158"/>
      <c r="BA229" s="159"/>
      <c r="BB229" s="159"/>
      <c r="BC229" s="159"/>
      <c r="BD229" s="159"/>
      <c r="BE229" s="159"/>
      <c r="BF229" s="158"/>
      <c r="BG229" s="158"/>
      <c r="BH229" s="158"/>
      <c r="BI229" s="158"/>
      <c r="BJ229" s="158"/>
      <c r="BK229" s="158"/>
      <c r="BL229" s="158"/>
      <c r="BM229" s="158"/>
      <c r="BN229" s="158"/>
      <c r="BO229" s="158"/>
      <c r="BP229" s="158"/>
      <c r="BQ229" s="158"/>
      <c r="BR229" s="158"/>
      <c r="BS229" s="158"/>
      <c r="BT229" s="158"/>
      <c r="BU229" s="158"/>
    </row>
    <row r="230" spans="1:73" x14ac:dyDescent="0.15">
      <c r="A230" s="1"/>
      <c r="B230" s="20"/>
      <c r="C230" s="156">
        <f>Eksist!C230+Input!$D$48</f>
        <v>11</v>
      </c>
      <c r="D230" s="2" t="s">
        <v>193</v>
      </c>
      <c r="E230" s="161"/>
      <c r="F230" s="156">
        <f t="shared" si="171"/>
        <v>0</v>
      </c>
      <c r="G230" s="173">
        <f t="shared" ref="G230:H238" si="191">(G$239-G$229)/10+G229</f>
        <v>0</v>
      </c>
      <c r="H230" s="173">
        <f t="shared" si="191"/>
        <v>0</v>
      </c>
      <c r="I230" s="173">
        <f t="shared" ref="I230:I238" si="192">(I$239-I$229)/10+I229</f>
        <v>0</v>
      </c>
      <c r="J230" s="173">
        <f t="shared" ref="J230:J238" si="193">(J$239-J$229)/10+J229</f>
        <v>0</v>
      </c>
      <c r="K230" s="173">
        <f t="shared" ref="K230:K238" si="194">(K$239-K$229)/10+K229</f>
        <v>0</v>
      </c>
      <c r="L230" s="173">
        <f t="shared" ref="L230:L238" si="195">(L$239-L$229)/10+L229</f>
        <v>0</v>
      </c>
      <c r="M230" s="173">
        <f t="shared" ref="M230:M238" si="196">(M$239-M$229)/10+M229</f>
        <v>0</v>
      </c>
      <c r="N230" s="173">
        <f t="shared" ref="N230:N238" si="197">(N$239-N$229)/10+N229</f>
        <v>0</v>
      </c>
      <c r="O230" s="173">
        <f t="shared" ref="O230:O238" si="198">(O$239-O$229)/10+O229</f>
        <v>0</v>
      </c>
      <c r="P230" s="173">
        <f t="shared" ref="P230:P238" si="199">(P$239-P$229)/10+P229</f>
        <v>0</v>
      </c>
      <c r="Q230" s="173">
        <f t="shared" ref="Q230:Q238" si="200">(Q$239-Q$229)/10+Q229</f>
        <v>0</v>
      </c>
      <c r="R230" s="173">
        <f t="shared" ref="R230:R238" si="201">(R$239-R$229)/10+R229</f>
        <v>0</v>
      </c>
      <c r="S230" s="173">
        <f t="shared" ref="S230:S238" si="202">(S$239-S$229)/10+S229</f>
        <v>0</v>
      </c>
      <c r="T230" s="173">
        <f t="shared" ref="T230:T238" si="203">(T$239-T$229)/10+T229</f>
        <v>0</v>
      </c>
      <c r="U230" s="173">
        <f t="shared" ref="U230:U238" si="204">(U$239-U$229)/10+U229</f>
        <v>0</v>
      </c>
      <c r="V230" s="173">
        <f t="shared" ref="V230:V238" si="205">(V$239-V$229)/10+V229</f>
        <v>0</v>
      </c>
      <c r="W230" s="173">
        <f t="shared" ref="W230:W238" si="206">(W$239-W$229)/10+W229</f>
        <v>0</v>
      </c>
      <c r="X230" s="173">
        <f t="shared" ref="X230:X238" si="207">(X$239-X$229)/10+X229</f>
        <v>0</v>
      </c>
      <c r="Y230" s="173">
        <f t="shared" ref="Y230:Y238" si="208">(Y$239-Y$229)/10+Y229</f>
        <v>0</v>
      </c>
      <c r="Z230" s="173">
        <f t="shared" ref="Z230:Z238" si="209">(Z$239-Z$229)/10+Z229</f>
        <v>0</v>
      </c>
      <c r="AA230" s="1"/>
      <c r="AB230" s="3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  <c r="AU230" s="158"/>
      <c r="AV230" s="158"/>
      <c r="AW230" s="158"/>
      <c r="AX230" s="158"/>
      <c r="AY230" s="158"/>
      <c r="AZ230" s="158"/>
      <c r="BA230" s="159"/>
      <c r="BB230" s="159"/>
      <c r="BC230" s="159"/>
      <c r="BD230" s="159"/>
      <c r="BE230" s="159"/>
      <c r="BF230" s="158"/>
      <c r="BG230" s="158"/>
      <c r="BH230" s="158"/>
      <c r="BI230" s="158"/>
      <c r="BJ230" s="158"/>
      <c r="BK230" s="158"/>
      <c r="BL230" s="158"/>
      <c r="BM230" s="158"/>
      <c r="BN230" s="158"/>
      <c r="BO230" s="158"/>
      <c r="BP230" s="158"/>
      <c r="BQ230" s="158"/>
      <c r="BR230" s="158"/>
      <c r="BS230" s="158"/>
      <c r="BT230" s="158"/>
      <c r="BU230" s="158"/>
    </row>
    <row r="231" spans="1:73" x14ac:dyDescent="0.15">
      <c r="A231" s="1"/>
      <c r="B231" s="20"/>
      <c r="C231" s="156">
        <f>Eksist!C231+Input!$D$48</f>
        <v>12</v>
      </c>
      <c r="D231" s="2" t="s">
        <v>193</v>
      </c>
      <c r="E231" s="161"/>
      <c r="F231" s="156">
        <f t="shared" si="171"/>
        <v>0</v>
      </c>
      <c r="G231" s="173">
        <f t="shared" si="191"/>
        <v>0</v>
      </c>
      <c r="H231" s="173">
        <f t="shared" si="191"/>
        <v>0</v>
      </c>
      <c r="I231" s="173">
        <f t="shared" si="192"/>
        <v>0</v>
      </c>
      <c r="J231" s="173">
        <f t="shared" si="193"/>
        <v>0</v>
      </c>
      <c r="K231" s="173">
        <f t="shared" si="194"/>
        <v>0</v>
      </c>
      <c r="L231" s="173">
        <f t="shared" si="195"/>
        <v>0</v>
      </c>
      <c r="M231" s="173">
        <f t="shared" si="196"/>
        <v>0</v>
      </c>
      <c r="N231" s="173">
        <f t="shared" si="197"/>
        <v>0</v>
      </c>
      <c r="O231" s="173">
        <f t="shared" si="198"/>
        <v>0</v>
      </c>
      <c r="P231" s="173">
        <f t="shared" si="199"/>
        <v>0</v>
      </c>
      <c r="Q231" s="173">
        <f t="shared" si="200"/>
        <v>0</v>
      </c>
      <c r="R231" s="173">
        <f t="shared" si="201"/>
        <v>0</v>
      </c>
      <c r="S231" s="173">
        <f t="shared" si="202"/>
        <v>0</v>
      </c>
      <c r="T231" s="173">
        <f t="shared" si="203"/>
        <v>0</v>
      </c>
      <c r="U231" s="173">
        <f t="shared" si="204"/>
        <v>0</v>
      </c>
      <c r="V231" s="173">
        <f t="shared" si="205"/>
        <v>0</v>
      </c>
      <c r="W231" s="173">
        <f t="shared" si="206"/>
        <v>0</v>
      </c>
      <c r="X231" s="173">
        <f t="shared" si="207"/>
        <v>0</v>
      </c>
      <c r="Y231" s="173">
        <f t="shared" si="208"/>
        <v>0</v>
      </c>
      <c r="Z231" s="173">
        <f t="shared" si="209"/>
        <v>0</v>
      </c>
      <c r="AA231" s="1"/>
      <c r="AB231" s="3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  <c r="AU231" s="158"/>
      <c r="AV231" s="158"/>
      <c r="AW231" s="158"/>
      <c r="AX231" s="158"/>
      <c r="AY231" s="158"/>
      <c r="AZ231" s="158"/>
      <c r="BA231" s="159"/>
      <c r="BB231" s="159"/>
      <c r="BC231" s="159"/>
      <c r="BD231" s="159"/>
      <c r="BE231" s="159"/>
      <c r="BF231" s="158"/>
      <c r="BG231" s="158"/>
      <c r="BH231" s="158"/>
      <c r="BI231" s="158"/>
      <c r="BJ231" s="158"/>
      <c r="BK231" s="158"/>
      <c r="BL231" s="158"/>
      <c r="BM231" s="158"/>
      <c r="BN231" s="158"/>
      <c r="BO231" s="158"/>
      <c r="BP231" s="158"/>
      <c r="BQ231" s="158"/>
      <c r="BR231" s="158"/>
      <c r="BS231" s="158"/>
      <c r="BT231" s="158"/>
      <c r="BU231" s="158"/>
    </row>
    <row r="232" spans="1:73" x14ac:dyDescent="0.15">
      <c r="A232" s="1"/>
      <c r="B232" s="20"/>
      <c r="C232" s="156">
        <f>Eksist!C232+Input!$D$48</f>
        <v>13</v>
      </c>
      <c r="D232" s="2" t="s">
        <v>193</v>
      </c>
      <c r="E232" s="161"/>
      <c r="F232" s="156">
        <f t="shared" si="171"/>
        <v>0</v>
      </c>
      <c r="G232" s="173">
        <f t="shared" si="191"/>
        <v>0</v>
      </c>
      <c r="H232" s="173">
        <f t="shared" si="191"/>
        <v>0</v>
      </c>
      <c r="I232" s="173">
        <f t="shared" si="192"/>
        <v>0</v>
      </c>
      <c r="J232" s="173">
        <f t="shared" si="193"/>
        <v>0</v>
      </c>
      <c r="K232" s="173">
        <f t="shared" si="194"/>
        <v>0</v>
      </c>
      <c r="L232" s="173">
        <f t="shared" si="195"/>
        <v>0</v>
      </c>
      <c r="M232" s="173">
        <f t="shared" si="196"/>
        <v>0</v>
      </c>
      <c r="N232" s="173">
        <f t="shared" si="197"/>
        <v>0</v>
      </c>
      <c r="O232" s="173">
        <f t="shared" si="198"/>
        <v>0</v>
      </c>
      <c r="P232" s="173">
        <f t="shared" si="199"/>
        <v>0</v>
      </c>
      <c r="Q232" s="173">
        <f t="shared" si="200"/>
        <v>0</v>
      </c>
      <c r="R232" s="173">
        <f t="shared" si="201"/>
        <v>0</v>
      </c>
      <c r="S232" s="173">
        <f t="shared" si="202"/>
        <v>0</v>
      </c>
      <c r="T232" s="173">
        <f t="shared" si="203"/>
        <v>0</v>
      </c>
      <c r="U232" s="173">
        <f t="shared" si="204"/>
        <v>0</v>
      </c>
      <c r="V232" s="173">
        <f t="shared" si="205"/>
        <v>0</v>
      </c>
      <c r="W232" s="173">
        <f t="shared" si="206"/>
        <v>0</v>
      </c>
      <c r="X232" s="173">
        <f t="shared" si="207"/>
        <v>0</v>
      </c>
      <c r="Y232" s="173">
        <f t="shared" si="208"/>
        <v>0</v>
      </c>
      <c r="Z232" s="173">
        <f t="shared" si="209"/>
        <v>0</v>
      </c>
      <c r="AA232" s="1"/>
      <c r="AB232" s="3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  <c r="AU232" s="158"/>
      <c r="AV232" s="158"/>
      <c r="AW232" s="158"/>
      <c r="AX232" s="158"/>
      <c r="AY232" s="158"/>
      <c r="AZ232" s="158"/>
      <c r="BA232" s="159"/>
      <c r="BB232" s="159"/>
      <c r="BC232" s="159"/>
      <c r="BD232" s="159"/>
      <c r="BE232" s="159"/>
      <c r="BF232" s="158"/>
      <c r="BG232" s="158"/>
      <c r="BH232" s="158"/>
      <c r="BI232" s="158"/>
      <c r="BJ232" s="158"/>
      <c r="BK232" s="158"/>
      <c r="BL232" s="158"/>
      <c r="BM232" s="158"/>
      <c r="BN232" s="158"/>
      <c r="BO232" s="158"/>
      <c r="BP232" s="158"/>
      <c r="BQ232" s="158"/>
      <c r="BR232" s="158"/>
      <c r="BS232" s="158"/>
      <c r="BT232" s="158"/>
      <c r="BU232" s="158"/>
    </row>
    <row r="233" spans="1:73" x14ac:dyDescent="0.15">
      <c r="A233" s="1"/>
      <c r="B233" s="20"/>
      <c r="C233" s="156">
        <f>Eksist!C233+Input!$D$48</f>
        <v>14</v>
      </c>
      <c r="D233" s="2" t="s">
        <v>193</v>
      </c>
      <c r="E233" s="161"/>
      <c r="F233" s="156">
        <f t="shared" si="171"/>
        <v>0</v>
      </c>
      <c r="G233" s="173">
        <f t="shared" si="191"/>
        <v>0</v>
      </c>
      <c r="H233" s="173">
        <f t="shared" si="191"/>
        <v>0</v>
      </c>
      <c r="I233" s="173">
        <f t="shared" si="192"/>
        <v>0</v>
      </c>
      <c r="J233" s="173">
        <f t="shared" si="193"/>
        <v>0</v>
      </c>
      <c r="K233" s="173">
        <f t="shared" si="194"/>
        <v>0</v>
      </c>
      <c r="L233" s="173">
        <f t="shared" si="195"/>
        <v>0</v>
      </c>
      <c r="M233" s="173">
        <f t="shared" si="196"/>
        <v>0</v>
      </c>
      <c r="N233" s="173">
        <f t="shared" si="197"/>
        <v>0</v>
      </c>
      <c r="O233" s="173">
        <f t="shared" si="198"/>
        <v>0</v>
      </c>
      <c r="P233" s="173">
        <f t="shared" si="199"/>
        <v>0</v>
      </c>
      <c r="Q233" s="173">
        <f t="shared" si="200"/>
        <v>0</v>
      </c>
      <c r="R233" s="173">
        <f t="shared" si="201"/>
        <v>0</v>
      </c>
      <c r="S233" s="173">
        <f t="shared" si="202"/>
        <v>0</v>
      </c>
      <c r="T233" s="173">
        <f t="shared" si="203"/>
        <v>0</v>
      </c>
      <c r="U233" s="173">
        <f t="shared" si="204"/>
        <v>0</v>
      </c>
      <c r="V233" s="173">
        <f t="shared" si="205"/>
        <v>0</v>
      </c>
      <c r="W233" s="173">
        <f t="shared" si="206"/>
        <v>0</v>
      </c>
      <c r="X233" s="173">
        <f t="shared" si="207"/>
        <v>0</v>
      </c>
      <c r="Y233" s="173">
        <f t="shared" si="208"/>
        <v>0</v>
      </c>
      <c r="Z233" s="173">
        <f t="shared" si="209"/>
        <v>0</v>
      </c>
      <c r="AA233" s="1"/>
      <c r="AB233" s="3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  <c r="AU233" s="158"/>
      <c r="AV233" s="158"/>
      <c r="AW233" s="158"/>
      <c r="AX233" s="158"/>
      <c r="AY233" s="158"/>
      <c r="AZ233" s="158"/>
      <c r="BA233" s="159"/>
      <c r="BB233" s="159"/>
      <c r="BC233" s="159"/>
      <c r="BD233" s="159"/>
      <c r="BE233" s="159"/>
      <c r="BF233" s="158"/>
      <c r="BG233" s="158"/>
      <c r="BH233" s="158"/>
      <c r="BI233" s="158"/>
      <c r="BJ233" s="158"/>
      <c r="BK233" s="158"/>
      <c r="BL233" s="158"/>
      <c r="BM233" s="158"/>
      <c r="BN233" s="158"/>
      <c r="BO233" s="158"/>
      <c r="BP233" s="158"/>
      <c r="BQ233" s="158"/>
      <c r="BR233" s="158"/>
      <c r="BS233" s="158"/>
      <c r="BT233" s="158"/>
      <c r="BU233" s="158"/>
    </row>
    <row r="234" spans="1:73" x14ac:dyDescent="0.15">
      <c r="A234" s="1"/>
      <c r="B234" s="20"/>
      <c r="C234" s="156">
        <f>Eksist!C234+Input!$D$48</f>
        <v>15</v>
      </c>
      <c r="D234" s="2" t="s">
        <v>193</v>
      </c>
      <c r="E234" s="161"/>
      <c r="F234" s="156">
        <f t="shared" si="171"/>
        <v>0</v>
      </c>
      <c r="G234" s="173">
        <f t="shared" si="191"/>
        <v>0</v>
      </c>
      <c r="H234" s="173">
        <f t="shared" si="191"/>
        <v>0</v>
      </c>
      <c r="I234" s="173">
        <f t="shared" si="192"/>
        <v>0</v>
      </c>
      <c r="J234" s="173">
        <f t="shared" si="193"/>
        <v>0</v>
      </c>
      <c r="K234" s="173">
        <f t="shared" si="194"/>
        <v>0</v>
      </c>
      <c r="L234" s="173">
        <f t="shared" si="195"/>
        <v>0</v>
      </c>
      <c r="M234" s="173">
        <f t="shared" si="196"/>
        <v>0</v>
      </c>
      <c r="N234" s="173">
        <f t="shared" si="197"/>
        <v>0</v>
      </c>
      <c r="O234" s="173">
        <f t="shared" si="198"/>
        <v>0</v>
      </c>
      <c r="P234" s="173">
        <f t="shared" si="199"/>
        <v>0</v>
      </c>
      <c r="Q234" s="173">
        <f t="shared" si="200"/>
        <v>0</v>
      </c>
      <c r="R234" s="173">
        <f t="shared" si="201"/>
        <v>0</v>
      </c>
      <c r="S234" s="173">
        <f t="shared" si="202"/>
        <v>0</v>
      </c>
      <c r="T234" s="173">
        <f t="shared" si="203"/>
        <v>0</v>
      </c>
      <c r="U234" s="173">
        <f t="shared" si="204"/>
        <v>0</v>
      </c>
      <c r="V234" s="173">
        <f t="shared" si="205"/>
        <v>0</v>
      </c>
      <c r="W234" s="173">
        <f t="shared" si="206"/>
        <v>0</v>
      </c>
      <c r="X234" s="173">
        <f t="shared" si="207"/>
        <v>0</v>
      </c>
      <c r="Y234" s="173">
        <f t="shared" si="208"/>
        <v>0</v>
      </c>
      <c r="Z234" s="173">
        <f t="shared" si="209"/>
        <v>0</v>
      </c>
      <c r="AA234" s="1"/>
      <c r="AB234" s="3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  <c r="AU234" s="158"/>
      <c r="AV234" s="158"/>
      <c r="AW234" s="158"/>
      <c r="AX234" s="158"/>
      <c r="AY234" s="158"/>
      <c r="AZ234" s="158"/>
      <c r="BA234" s="159"/>
      <c r="BB234" s="159"/>
      <c r="BC234" s="159"/>
      <c r="BD234" s="159"/>
      <c r="BE234" s="159"/>
      <c r="BF234" s="158"/>
      <c r="BG234" s="158"/>
      <c r="BH234" s="158"/>
      <c r="BI234" s="158"/>
      <c r="BJ234" s="158"/>
      <c r="BK234" s="158"/>
      <c r="BL234" s="158"/>
      <c r="BM234" s="158"/>
      <c r="BN234" s="158"/>
      <c r="BO234" s="158"/>
      <c r="BP234" s="158"/>
      <c r="BQ234" s="158"/>
      <c r="BR234" s="158"/>
      <c r="BS234" s="158"/>
      <c r="BT234" s="158"/>
      <c r="BU234" s="158"/>
    </row>
    <row r="235" spans="1:73" x14ac:dyDescent="0.15">
      <c r="A235" s="1"/>
      <c r="B235" s="20"/>
      <c r="C235" s="156">
        <f>Eksist!C235+Input!$D$48</f>
        <v>16</v>
      </c>
      <c r="D235" s="2" t="s">
        <v>193</v>
      </c>
      <c r="E235" s="161"/>
      <c r="F235" s="156">
        <f t="shared" si="171"/>
        <v>0</v>
      </c>
      <c r="G235" s="173">
        <f t="shared" si="191"/>
        <v>0</v>
      </c>
      <c r="H235" s="173">
        <f t="shared" si="191"/>
        <v>0</v>
      </c>
      <c r="I235" s="173">
        <f t="shared" si="192"/>
        <v>0</v>
      </c>
      <c r="J235" s="173">
        <f t="shared" si="193"/>
        <v>0</v>
      </c>
      <c r="K235" s="173">
        <f t="shared" si="194"/>
        <v>0</v>
      </c>
      <c r="L235" s="173">
        <f t="shared" si="195"/>
        <v>0</v>
      </c>
      <c r="M235" s="173">
        <f t="shared" si="196"/>
        <v>0</v>
      </c>
      <c r="N235" s="173">
        <f t="shared" si="197"/>
        <v>0</v>
      </c>
      <c r="O235" s="173">
        <f t="shared" si="198"/>
        <v>0</v>
      </c>
      <c r="P235" s="173">
        <f t="shared" si="199"/>
        <v>0</v>
      </c>
      <c r="Q235" s="173">
        <f t="shared" si="200"/>
        <v>0</v>
      </c>
      <c r="R235" s="173">
        <f t="shared" si="201"/>
        <v>0</v>
      </c>
      <c r="S235" s="173">
        <f t="shared" si="202"/>
        <v>0</v>
      </c>
      <c r="T235" s="173">
        <f t="shared" si="203"/>
        <v>0</v>
      </c>
      <c r="U235" s="173">
        <f t="shared" si="204"/>
        <v>0</v>
      </c>
      <c r="V235" s="173">
        <f t="shared" si="205"/>
        <v>0</v>
      </c>
      <c r="W235" s="173">
        <f t="shared" si="206"/>
        <v>0</v>
      </c>
      <c r="X235" s="173">
        <f t="shared" si="207"/>
        <v>0</v>
      </c>
      <c r="Y235" s="173">
        <f t="shared" si="208"/>
        <v>0</v>
      </c>
      <c r="Z235" s="173">
        <f t="shared" si="209"/>
        <v>0</v>
      </c>
      <c r="AA235" s="1"/>
      <c r="AB235" s="3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  <c r="AU235" s="158"/>
      <c r="AV235" s="158"/>
      <c r="AW235" s="158"/>
      <c r="AX235" s="158"/>
      <c r="AY235" s="158"/>
      <c r="AZ235" s="158"/>
      <c r="BA235" s="159"/>
      <c r="BB235" s="159"/>
      <c r="BC235" s="159"/>
      <c r="BD235" s="159"/>
      <c r="BE235" s="159"/>
      <c r="BF235" s="158"/>
      <c r="BG235" s="158"/>
      <c r="BH235" s="158"/>
      <c r="BI235" s="158"/>
      <c r="BJ235" s="158"/>
      <c r="BK235" s="158"/>
      <c r="BL235" s="158"/>
      <c r="BM235" s="158"/>
      <c r="BN235" s="158"/>
      <c r="BO235" s="158"/>
      <c r="BP235" s="158"/>
      <c r="BQ235" s="158"/>
      <c r="BR235" s="158"/>
      <c r="BS235" s="158"/>
      <c r="BT235" s="158"/>
      <c r="BU235" s="158"/>
    </row>
    <row r="236" spans="1:73" x14ac:dyDescent="0.15">
      <c r="A236" s="1"/>
      <c r="B236" s="20"/>
      <c r="C236" s="156">
        <f>Eksist!C236+Input!$D$48</f>
        <v>17</v>
      </c>
      <c r="D236" s="2" t="s">
        <v>193</v>
      </c>
      <c r="E236" s="161"/>
      <c r="F236" s="156">
        <f t="shared" si="171"/>
        <v>0</v>
      </c>
      <c r="G236" s="173">
        <f t="shared" si="191"/>
        <v>0</v>
      </c>
      <c r="H236" s="173">
        <f t="shared" si="191"/>
        <v>0</v>
      </c>
      <c r="I236" s="173">
        <f t="shared" si="192"/>
        <v>0</v>
      </c>
      <c r="J236" s="173">
        <f t="shared" si="193"/>
        <v>0</v>
      </c>
      <c r="K236" s="173">
        <f t="shared" si="194"/>
        <v>0</v>
      </c>
      <c r="L236" s="173">
        <f t="shared" si="195"/>
        <v>0</v>
      </c>
      <c r="M236" s="173">
        <f t="shared" si="196"/>
        <v>0</v>
      </c>
      <c r="N236" s="173">
        <f t="shared" si="197"/>
        <v>0</v>
      </c>
      <c r="O236" s="173">
        <f t="shared" si="198"/>
        <v>0</v>
      </c>
      <c r="P236" s="173">
        <f t="shared" si="199"/>
        <v>0</v>
      </c>
      <c r="Q236" s="173">
        <f t="shared" si="200"/>
        <v>0</v>
      </c>
      <c r="R236" s="173">
        <f t="shared" si="201"/>
        <v>0</v>
      </c>
      <c r="S236" s="173">
        <f t="shared" si="202"/>
        <v>0</v>
      </c>
      <c r="T236" s="173">
        <f t="shared" si="203"/>
        <v>0</v>
      </c>
      <c r="U236" s="173">
        <f t="shared" si="204"/>
        <v>0</v>
      </c>
      <c r="V236" s="173">
        <f t="shared" si="205"/>
        <v>0</v>
      </c>
      <c r="W236" s="173">
        <f t="shared" si="206"/>
        <v>0</v>
      </c>
      <c r="X236" s="173">
        <f t="shared" si="207"/>
        <v>0</v>
      </c>
      <c r="Y236" s="173">
        <f t="shared" si="208"/>
        <v>0</v>
      </c>
      <c r="Z236" s="173">
        <f t="shared" si="209"/>
        <v>0</v>
      </c>
      <c r="AA236" s="1"/>
      <c r="AB236" s="3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  <c r="AU236" s="158"/>
      <c r="AV236" s="158"/>
      <c r="AW236" s="158"/>
      <c r="AX236" s="158"/>
      <c r="AY236" s="158"/>
      <c r="AZ236" s="158"/>
      <c r="BA236" s="159"/>
      <c r="BB236" s="159"/>
      <c r="BC236" s="159"/>
      <c r="BD236" s="159"/>
      <c r="BE236" s="159"/>
      <c r="BF236" s="158"/>
      <c r="BG236" s="158"/>
      <c r="BH236" s="158"/>
      <c r="BI236" s="158"/>
      <c r="BJ236" s="158"/>
      <c r="BK236" s="158"/>
      <c r="BL236" s="158"/>
      <c r="BM236" s="158"/>
      <c r="BN236" s="158"/>
      <c r="BO236" s="158"/>
      <c r="BP236" s="158"/>
      <c r="BQ236" s="158"/>
      <c r="BR236" s="158"/>
      <c r="BS236" s="158"/>
      <c r="BT236" s="158"/>
      <c r="BU236" s="158"/>
    </row>
    <row r="237" spans="1:73" x14ac:dyDescent="0.15">
      <c r="A237" s="1"/>
      <c r="B237" s="20"/>
      <c r="C237" s="156">
        <f>Eksist!C237+Input!$D$48</f>
        <v>18</v>
      </c>
      <c r="D237" s="2" t="s">
        <v>193</v>
      </c>
      <c r="E237" s="161"/>
      <c r="F237" s="156">
        <f t="shared" si="171"/>
        <v>0</v>
      </c>
      <c r="G237" s="173">
        <f t="shared" si="191"/>
        <v>0</v>
      </c>
      <c r="H237" s="173">
        <f t="shared" si="191"/>
        <v>0</v>
      </c>
      <c r="I237" s="173">
        <f t="shared" si="192"/>
        <v>0</v>
      </c>
      <c r="J237" s="173">
        <f t="shared" si="193"/>
        <v>0</v>
      </c>
      <c r="K237" s="173">
        <f t="shared" si="194"/>
        <v>0</v>
      </c>
      <c r="L237" s="173">
        <f t="shared" si="195"/>
        <v>0</v>
      </c>
      <c r="M237" s="173">
        <f t="shared" si="196"/>
        <v>0</v>
      </c>
      <c r="N237" s="173">
        <f t="shared" si="197"/>
        <v>0</v>
      </c>
      <c r="O237" s="173">
        <f t="shared" si="198"/>
        <v>0</v>
      </c>
      <c r="P237" s="173">
        <f t="shared" si="199"/>
        <v>0</v>
      </c>
      <c r="Q237" s="173">
        <f t="shared" si="200"/>
        <v>0</v>
      </c>
      <c r="R237" s="173">
        <f t="shared" si="201"/>
        <v>0</v>
      </c>
      <c r="S237" s="173">
        <f t="shared" si="202"/>
        <v>0</v>
      </c>
      <c r="T237" s="173">
        <f t="shared" si="203"/>
        <v>0</v>
      </c>
      <c r="U237" s="173">
        <f t="shared" si="204"/>
        <v>0</v>
      </c>
      <c r="V237" s="173">
        <f t="shared" si="205"/>
        <v>0</v>
      </c>
      <c r="W237" s="173">
        <f t="shared" si="206"/>
        <v>0</v>
      </c>
      <c r="X237" s="173">
        <f t="shared" si="207"/>
        <v>0</v>
      </c>
      <c r="Y237" s="173">
        <f t="shared" si="208"/>
        <v>0</v>
      </c>
      <c r="Z237" s="173">
        <f t="shared" si="209"/>
        <v>0</v>
      </c>
      <c r="AA237" s="1"/>
      <c r="AB237" s="3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  <c r="AU237" s="158"/>
      <c r="AV237" s="158"/>
      <c r="AW237" s="158"/>
      <c r="AX237" s="158"/>
      <c r="AY237" s="158"/>
      <c r="AZ237" s="158"/>
      <c r="BA237" s="159"/>
      <c r="BB237" s="159"/>
      <c r="BC237" s="159"/>
      <c r="BD237" s="159"/>
      <c r="BE237" s="159"/>
      <c r="BF237" s="158"/>
      <c r="BG237" s="158"/>
      <c r="BH237" s="158"/>
      <c r="BI237" s="158"/>
      <c r="BJ237" s="158"/>
      <c r="BK237" s="158"/>
      <c r="BL237" s="158"/>
      <c r="BM237" s="158"/>
      <c r="BN237" s="158"/>
      <c r="BO237" s="158"/>
      <c r="BP237" s="158"/>
      <c r="BQ237" s="158"/>
      <c r="BR237" s="158"/>
      <c r="BS237" s="158"/>
      <c r="BT237" s="158"/>
      <c r="BU237" s="158"/>
    </row>
    <row r="238" spans="1:73" x14ac:dyDescent="0.15">
      <c r="A238" s="1"/>
      <c r="B238" s="20"/>
      <c r="C238" s="156">
        <f>Eksist!C238+Input!$D$48</f>
        <v>19</v>
      </c>
      <c r="D238" s="2" t="s">
        <v>193</v>
      </c>
      <c r="E238" s="161"/>
      <c r="F238" s="156">
        <f t="shared" si="171"/>
        <v>0</v>
      </c>
      <c r="G238" s="173">
        <f t="shared" si="191"/>
        <v>0</v>
      </c>
      <c r="H238" s="173">
        <f t="shared" si="191"/>
        <v>0</v>
      </c>
      <c r="I238" s="173">
        <f t="shared" si="192"/>
        <v>0</v>
      </c>
      <c r="J238" s="173">
        <f t="shared" si="193"/>
        <v>0</v>
      </c>
      <c r="K238" s="173">
        <f t="shared" si="194"/>
        <v>0</v>
      </c>
      <c r="L238" s="173">
        <f t="shared" si="195"/>
        <v>0</v>
      </c>
      <c r="M238" s="173">
        <f t="shared" si="196"/>
        <v>0</v>
      </c>
      <c r="N238" s="173">
        <f t="shared" si="197"/>
        <v>0</v>
      </c>
      <c r="O238" s="173">
        <f t="shared" si="198"/>
        <v>0</v>
      </c>
      <c r="P238" s="173">
        <f t="shared" si="199"/>
        <v>0</v>
      </c>
      <c r="Q238" s="173">
        <f t="shared" si="200"/>
        <v>0</v>
      </c>
      <c r="R238" s="173">
        <f t="shared" si="201"/>
        <v>0</v>
      </c>
      <c r="S238" s="173">
        <f t="shared" si="202"/>
        <v>0</v>
      </c>
      <c r="T238" s="173">
        <f t="shared" si="203"/>
        <v>0</v>
      </c>
      <c r="U238" s="173">
        <f t="shared" si="204"/>
        <v>0</v>
      </c>
      <c r="V238" s="173">
        <f t="shared" si="205"/>
        <v>0</v>
      </c>
      <c r="W238" s="173">
        <f t="shared" si="206"/>
        <v>0</v>
      </c>
      <c r="X238" s="173">
        <f t="shared" si="207"/>
        <v>0</v>
      </c>
      <c r="Y238" s="173">
        <f t="shared" si="208"/>
        <v>0</v>
      </c>
      <c r="Z238" s="173">
        <f t="shared" si="209"/>
        <v>0</v>
      </c>
      <c r="AA238" s="1"/>
      <c r="AB238" s="3"/>
      <c r="AC238" s="158"/>
      <c r="AD238" s="158"/>
      <c r="AE238" s="158"/>
      <c r="AF238" s="158"/>
      <c r="AG238" s="158"/>
      <c r="AH238" s="158"/>
      <c r="AI238" s="158"/>
      <c r="AJ238" s="158"/>
      <c r="AK238" s="158"/>
      <c r="AL238" s="158"/>
      <c r="AM238" s="158"/>
      <c r="AN238" s="158"/>
      <c r="AO238" s="158"/>
      <c r="AP238" s="158"/>
      <c r="AQ238" s="158"/>
      <c r="AR238" s="158"/>
      <c r="AS238" s="158"/>
      <c r="AT238" s="158"/>
      <c r="AU238" s="158"/>
      <c r="AV238" s="158"/>
      <c r="AW238" s="158"/>
      <c r="AX238" s="158"/>
      <c r="AY238" s="158"/>
      <c r="AZ238" s="158"/>
      <c r="BA238" s="159"/>
      <c r="BB238" s="159"/>
      <c r="BC238" s="159"/>
      <c r="BD238" s="159"/>
      <c r="BE238" s="159"/>
      <c r="BF238" s="158"/>
      <c r="BG238" s="158"/>
      <c r="BH238" s="158"/>
      <c r="BI238" s="158"/>
      <c r="BJ238" s="158"/>
      <c r="BK238" s="158"/>
      <c r="BL238" s="158"/>
      <c r="BM238" s="158"/>
      <c r="BN238" s="158"/>
      <c r="BO238" s="158"/>
      <c r="BP238" s="158"/>
      <c r="BQ238" s="158"/>
      <c r="BR238" s="158"/>
      <c r="BS238" s="158"/>
      <c r="BT238" s="158"/>
      <c r="BU238" s="158"/>
    </row>
    <row r="239" spans="1:73" x14ac:dyDescent="0.15">
      <c r="A239" s="1"/>
      <c r="B239" s="20" t="s">
        <v>188</v>
      </c>
      <c r="C239" s="156">
        <f>Eksist!C239+Input!$D$48</f>
        <v>20</v>
      </c>
      <c r="D239" s="2" t="s">
        <v>193</v>
      </c>
      <c r="E239" s="161"/>
      <c r="F239" s="156">
        <f t="shared" si="171"/>
        <v>0</v>
      </c>
      <c r="G239" s="156">
        <f>Input!$F$70*Input!D$26*365/1000</f>
        <v>0</v>
      </c>
      <c r="H239" s="156">
        <f>Input!$F$70*Input!E$26*365/1000</f>
        <v>0</v>
      </c>
      <c r="I239" s="156">
        <f>Input!$F$70*Input!F$26*365/1000</f>
        <v>0</v>
      </c>
      <c r="J239" s="156">
        <f>Input!$F$70*Input!G$26*365/1000</f>
        <v>0</v>
      </c>
      <c r="K239" s="156">
        <f>Input!$F$70*Input!H$26*365/1000</f>
        <v>0</v>
      </c>
      <c r="L239" s="156">
        <f>Input!$F$70*Input!I$26*365/1000</f>
        <v>0</v>
      </c>
      <c r="M239" s="156">
        <f>Input!$F$70*Input!J$26*365/1000</f>
        <v>0</v>
      </c>
      <c r="N239" s="156">
        <f>Input!$F$70*Input!K$26*365/1000</f>
        <v>0</v>
      </c>
      <c r="O239" s="156">
        <f>Input!$F$70*Input!L$26*365/1000</f>
        <v>0</v>
      </c>
      <c r="P239" s="156">
        <f>Input!$F$70*Input!M$26*365/1000</f>
        <v>0</v>
      </c>
      <c r="Q239" s="156">
        <f>Input!$F$70*Input!N$26*365/1000</f>
        <v>0</v>
      </c>
      <c r="R239" s="156">
        <f>Input!$F$70*Input!O$26*365/1000</f>
        <v>0</v>
      </c>
      <c r="S239" s="156">
        <f>Input!$F$70*Input!P$26*365/1000</f>
        <v>0</v>
      </c>
      <c r="T239" s="156">
        <f>Input!$F$70*Input!Q$26*365/1000</f>
        <v>0</v>
      </c>
      <c r="U239" s="156">
        <f>Input!$F$70*Input!R$26*365/1000</f>
        <v>0</v>
      </c>
      <c r="V239" s="156">
        <f>Input!$F$70*Input!S$26*365/1000</f>
        <v>0</v>
      </c>
      <c r="W239" s="156">
        <f>Input!$F$70*Input!T$26*365/1000</f>
        <v>0</v>
      </c>
      <c r="X239" s="156">
        <f>Input!$F$70*Input!U$26*365/1000</f>
        <v>0</v>
      </c>
      <c r="Y239" s="156">
        <f>Input!$F$70*Input!V$26*365/1000</f>
        <v>0</v>
      </c>
      <c r="Z239" s="156">
        <f>Input!$F$70*Input!W$26*365/1000</f>
        <v>0</v>
      </c>
      <c r="AA239" s="1"/>
      <c r="AB239" s="3"/>
      <c r="AC239" s="158"/>
      <c r="AD239" s="158"/>
      <c r="AE239" s="158"/>
      <c r="AF239" s="158"/>
      <c r="AG239" s="158"/>
      <c r="AH239" s="158"/>
      <c r="AI239" s="158"/>
      <c r="AJ239" s="158"/>
      <c r="AK239" s="158"/>
      <c r="AL239" s="158"/>
      <c r="AM239" s="158"/>
      <c r="AN239" s="158"/>
      <c r="AO239" s="158"/>
      <c r="AP239" s="158"/>
      <c r="AQ239" s="158"/>
      <c r="AR239" s="158"/>
      <c r="AS239" s="158"/>
      <c r="AT239" s="158"/>
      <c r="AU239" s="158"/>
      <c r="AV239" s="158"/>
      <c r="AW239" s="158"/>
      <c r="AX239" s="158"/>
      <c r="AY239" s="158"/>
      <c r="AZ239" s="158"/>
      <c r="BA239" s="159"/>
      <c r="BB239" s="159"/>
      <c r="BC239" s="159"/>
      <c r="BD239" s="159"/>
      <c r="BE239" s="159"/>
      <c r="BF239" s="158"/>
      <c r="BG239" s="158"/>
      <c r="BH239" s="158"/>
      <c r="BI239" s="158"/>
      <c r="BJ239" s="158"/>
      <c r="BK239" s="158"/>
      <c r="BL239" s="158"/>
      <c r="BM239" s="158"/>
      <c r="BN239" s="158"/>
      <c r="BO239" s="158"/>
      <c r="BP239" s="158"/>
      <c r="BQ239" s="158"/>
      <c r="BR239" s="158"/>
      <c r="BS239" s="158"/>
      <c r="BT239" s="158"/>
      <c r="BU239" s="158"/>
    </row>
    <row r="240" spans="1:73" x14ac:dyDescent="0.15">
      <c r="A240" s="1"/>
      <c r="B240" s="20"/>
      <c r="C240" s="156">
        <f>Eksist!C240+Input!$D$48</f>
        <v>21</v>
      </c>
      <c r="D240" s="2" t="s">
        <v>193</v>
      </c>
      <c r="E240" s="161"/>
      <c r="F240" s="156">
        <f t="shared" si="171"/>
        <v>0</v>
      </c>
      <c r="G240" s="173">
        <f>(G$249-G$239)/10+G239</f>
        <v>0</v>
      </c>
      <c r="H240" s="173">
        <f>(H$249-H$239)/10+H239</f>
        <v>0</v>
      </c>
      <c r="I240" s="173">
        <f t="shared" ref="I240:K240" si="210">(I$249-I$239)/10+I239</f>
        <v>0</v>
      </c>
      <c r="J240" s="173">
        <f t="shared" si="210"/>
        <v>0</v>
      </c>
      <c r="K240" s="173">
        <f t="shared" si="210"/>
        <v>0</v>
      </c>
      <c r="L240" s="173">
        <f t="shared" ref="L240" si="211">(L$249-L$239)/10+L239</f>
        <v>0</v>
      </c>
      <c r="M240" s="173">
        <f t="shared" ref="M240" si="212">(M$249-M$239)/10+M239</f>
        <v>0</v>
      </c>
      <c r="N240" s="173">
        <f t="shared" ref="N240" si="213">(N$249-N$239)/10+N239</f>
        <v>0</v>
      </c>
      <c r="O240" s="173">
        <f t="shared" ref="O240" si="214">(O$249-O$239)/10+O239</f>
        <v>0</v>
      </c>
      <c r="P240" s="173">
        <f t="shared" ref="P240" si="215">(P$249-P$239)/10+P239</f>
        <v>0</v>
      </c>
      <c r="Q240" s="173">
        <f t="shared" ref="Q240" si="216">(Q$249-Q$239)/10+Q239</f>
        <v>0</v>
      </c>
      <c r="R240" s="173">
        <f t="shared" ref="R240" si="217">(R$249-R$239)/10+R239</f>
        <v>0</v>
      </c>
      <c r="S240" s="173">
        <f t="shared" ref="S240" si="218">(S$249-S$239)/10+S239</f>
        <v>0</v>
      </c>
      <c r="T240" s="173">
        <f t="shared" ref="T240" si="219">(T$249-T$239)/10+T239</f>
        <v>0</v>
      </c>
      <c r="U240" s="173">
        <f t="shared" ref="U240" si="220">(U$249-U$239)/10+U239</f>
        <v>0</v>
      </c>
      <c r="V240" s="173">
        <f t="shared" ref="V240" si="221">(V$249-V$239)/10+V239</f>
        <v>0</v>
      </c>
      <c r="W240" s="173">
        <f t="shared" ref="W240" si="222">(W$249-W$239)/10+W239</f>
        <v>0</v>
      </c>
      <c r="X240" s="173">
        <f t="shared" ref="X240" si="223">(X$249-X$239)/10+X239</f>
        <v>0</v>
      </c>
      <c r="Y240" s="173">
        <f t="shared" ref="Y240" si="224">(Y$249-Y$239)/10+Y239</f>
        <v>0</v>
      </c>
      <c r="Z240" s="173">
        <f t="shared" ref="Z240" si="225">(Z$249-Z$239)/10+Z239</f>
        <v>0</v>
      </c>
      <c r="AA240" s="1"/>
      <c r="AB240" s="3"/>
      <c r="AC240" s="158"/>
      <c r="AD240" s="158"/>
      <c r="AE240" s="158"/>
      <c r="AF240" s="158"/>
      <c r="AG240" s="158"/>
      <c r="AH240" s="158"/>
      <c r="AI240" s="158"/>
      <c r="AJ240" s="158"/>
      <c r="AK240" s="158"/>
      <c r="AL240" s="158"/>
      <c r="AM240" s="158"/>
      <c r="AN240" s="158"/>
      <c r="AO240" s="158"/>
      <c r="AP240" s="158"/>
      <c r="AQ240" s="158"/>
      <c r="AR240" s="158"/>
      <c r="AS240" s="158"/>
      <c r="AT240" s="158"/>
      <c r="AU240" s="158"/>
      <c r="AV240" s="158"/>
      <c r="AW240" s="158"/>
      <c r="AX240" s="158"/>
      <c r="AY240" s="158"/>
      <c r="AZ240" s="158"/>
      <c r="BA240" s="159"/>
      <c r="BB240" s="159"/>
      <c r="BC240" s="159"/>
      <c r="BD240" s="159"/>
      <c r="BE240" s="159"/>
      <c r="BF240" s="158"/>
      <c r="BG240" s="158"/>
      <c r="BH240" s="158"/>
      <c r="BI240" s="158"/>
      <c r="BJ240" s="158"/>
      <c r="BK240" s="158"/>
      <c r="BL240" s="158"/>
      <c r="BM240" s="158"/>
      <c r="BN240" s="158"/>
      <c r="BO240" s="158"/>
      <c r="BP240" s="158"/>
      <c r="BQ240" s="158"/>
      <c r="BR240" s="158"/>
      <c r="BS240" s="158"/>
      <c r="BT240" s="158"/>
      <c r="BU240" s="158"/>
    </row>
    <row r="241" spans="1:73" x14ac:dyDescent="0.15">
      <c r="A241" s="1"/>
      <c r="B241" s="20"/>
      <c r="C241" s="156">
        <f>Eksist!C241+Input!$D$48</f>
        <v>22</v>
      </c>
      <c r="D241" s="2" t="s">
        <v>193</v>
      </c>
      <c r="E241" s="161"/>
      <c r="F241" s="156">
        <f t="shared" si="171"/>
        <v>0</v>
      </c>
      <c r="G241" s="173">
        <f t="shared" ref="G241:H248" si="226">(G$249-G$239)/10+G240</f>
        <v>0</v>
      </c>
      <c r="H241" s="173">
        <f t="shared" si="226"/>
        <v>0</v>
      </c>
      <c r="I241" s="173">
        <f t="shared" ref="I241:K241" si="227">(I$249-I$239)/10+I240</f>
        <v>0</v>
      </c>
      <c r="J241" s="173">
        <f t="shared" si="227"/>
        <v>0</v>
      </c>
      <c r="K241" s="173">
        <f t="shared" si="227"/>
        <v>0</v>
      </c>
      <c r="L241" s="173">
        <f t="shared" ref="L241:Z241" si="228">(L$249-L$239)/10+L240</f>
        <v>0</v>
      </c>
      <c r="M241" s="173">
        <f t="shared" si="228"/>
        <v>0</v>
      </c>
      <c r="N241" s="173">
        <f t="shared" si="228"/>
        <v>0</v>
      </c>
      <c r="O241" s="173">
        <f t="shared" si="228"/>
        <v>0</v>
      </c>
      <c r="P241" s="173">
        <f t="shared" si="228"/>
        <v>0</v>
      </c>
      <c r="Q241" s="173">
        <f t="shared" si="228"/>
        <v>0</v>
      </c>
      <c r="R241" s="173">
        <f t="shared" si="228"/>
        <v>0</v>
      </c>
      <c r="S241" s="173">
        <f t="shared" si="228"/>
        <v>0</v>
      </c>
      <c r="T241" s="173">
        <f t="shared" si="228"/>
        <v>0</v>
      </c>
      <c r="U241" s="173">
        <f t="shared" si="228"/>
        <v>0</v>
      </c>
      <c r="V241" s="173">
        <f t="shared" si="228"/>
        <v>0</v>
      </c>
      <c r="W241" s="173">
        <f t="shared" si="228"/>
        <v>0</v>
      </c>
      <c r="X241" s="173">
        <f t="shared" si="228"/>
        <v>0</v>
      </c>
      <c r="Y241" s="173">
        <f t="shared" si="228"/>
        <v>0</v>
      </c>
      <c r="Z241" s="173">
        <f t="shared" si="228"/>
        <v>0</v>
      </c>
      <c r="AA241" s="1"/>
      <c r="AB241" s="3"/>
      <c r="AC241" s="158"/>
      <c r="AD241" s="158"/>
      <c r="AE241" s="158"/>
      <c r="AF241" s="158"/>
      <c r="AG241" s="158"/>
      <c r="AH241" s="158"/>
      <c r="AI241" s="158"/>
      <c r="AJ241" s="158"/>
      <c r="AK241" s="158"/>
      <c r="AL241" s="158"/>
      <c r="AM241" s="158"/>
      <c r="AN241" s="158"/>
      <c r="AO241" s="158"/>
      <c r="AP241" s="158"/>
      <c r="AQ241" s="158"/>
      <c r="AR241" s="158"/>
      <c r="AS241" s="158"/>
      <c r="AT241" s="158"/>
      <c r="AU241" s="158"/>
      <c r="AV241" s="158"/>
      <c r="AW241" s="158"/>
      <c r="AX241" s="158"/>
      <c r="AY241" s="158"/>
      <c r="AZ241" s="158"/>
      <c r="BA241" s="159"/>
      <c r="BB241" s="159"/>
      <c r="BC241" s="159"/>
      <c r="BD241" s="159"/>
      <c r="BE241" s="159"/>
      <c r="BF241" s="158"/>
      <c r="BG241" s="158"/>
      <c r="BH241" s="158"/>
      <c r="BI241" s="158"/>
      <c r="BJ241" s="158"/>
      <c r="BK241" s="158"/>
      <c r="BL241" s="158"/>
      <c r="BM241" s="158"/>
      <c r="BN241" s="158"/>
      <c r="BO241" s="158"/>
      <c r="BP241" s="158"/>
      <c r="BQ241" s="158"/>
      <c r="BR241" s="158"/>
      <c r="BS241" s="158"/>
      <c r="BT241" s="158"/>
      <c r="BU241" s="158"/>
    </row>
    <row r="242" spans="1:73" x14ac:dyDescent="0.15">
      <c r="A242" s="1"/>
      <c r="B242" s="20"/>
      <c r="C242" s="156">
        <f>Eksist!C242+Input!$D$48</f>
        <v>23</v>
      </c>
      <c r="D242" s="2" t="s">
        <v>193</v>
      </c>
      <c r="E242" s="161"/>
      <c r="F242" s="156">
        <f t="shared" si="171"/>
        <v>0</v>
      </c>
      <c r="G242" s="173">
        <f t="shared" si="226"/>
        <v>0</v>
      </c>
      <c r="H242" s="173">
        <f t="shared" si="226"/>
        <v>0</v>
      </c>
      <c r="I242" s="173">
        <f t="shared" ref="I242:K242" si="229">(I$249-I$239)/10+I241</f>
        <v>0</v>
      </c>
      <c r="J242" s="173">
        <f t="shared" si="229"/>
        <v>0</v>
      </c>
      <c r="K242" s="173">
        <f t="shared" si="229"/>
        <v>0</v>
      </c>
      <c r="L242" s="173">
        <f t="shared" ref="L242:Z242" si="230">(L$249-L$239)/10+L241</f>
        <v>0</v>
      </c>
      <c r="M242" s="173">
        <f t="shared" si="230"/>
        <v>0</v>
      </c>
      <c r="N242" s="173">
        <f t="shared" si="230"/>
        <v>0</v>
      </c>
      <c r="O242" s="173">
        <f t="shared" si="230"/>
        <v>0</v>
      </c>
      <c r="P242" s="173">
        <f t="shared" si="230"/>
        <v>0</v>
      </c>
      <c r="Q242" s="173">
        <f t="shared" si="230"/>
        <v>0</v>
      </c>
      <c r="R242" s="173">
        <f t="shared" si="230"/>
        <v>0</v>
      </c>
      <c r="S242" s="173">
        <f t="shared" si="230"/>
        <v>0</v>
      </c>
      <c r="T242" s="173">
        <f t="shared" si="230"/>
        <v>0</v>
      </c>
      <c r="U242" s="173">
        <f t="shared" si="230"/>
        <v>0</v>
      </c>
      <c r="V242" s="173">
        <f t="shared" si="230"/>
        <v>0</v>
      </c>
      <c r="W242" s="173">
        <f t="shared" si="230"/>
        <v>0</v>
      </c>
      <c r="X242" s="173">
        <f t="shared" si="230"/>
        <v>0</v>
      </c>
      <c r="Y242" s="173">
        <f t="shared" si="230"/>
        <v>0</v>
      </c>
      <c r="Z242" s="173">
        <f t="shared" si="230"/>
        <v>0</v>
      </c>
      <c r="AA242" s="1"/>
      <c r="AB242" s="3"/>
      <c r="AC242" s="158"/>
      <c r="AD242" s="158"/>
      <c r="AE242" s="158"/>
      <c r="AF242" s="158"/>
      <c r="AG242" s="158"/>
      <c r="AH242" s="158"/>
      <c r="AI242" s="158"/>
      <c r="AJ242" s="158"/>
      <c r="AK242" s="158"/>
      <c r="AL242" s="158"/>
      <c r="AM242" s="158"/>
      <c r="AN242" s="158"/>
      <c r="AO242" s="158"/>
      <c r="AP242" s="158"/>
      <c r="AQ242" s="158"/>
      <c r="AR242" s="158"/>
      <c r="AS242" s="158"/>
      <c r="AT242" s="158"/>
      <c r="AU242" s="158"/>
      <c r="AV242" s="158"/>
      <c r="AW242" s="158"/>
      <c r="AX242" s="158"/>
      <c r="AY242" s="158"/>
      <c r="AZ242" s="158"/>
      <c r="BA242" s="159"/>
      <c r="BB242" s="159"/>
      <c r="BC242" s="159"/>
      <c r="BD242" s="159"/>
      <c r="BE242" s="159"/>
      <c r="BF242" s="158"/>
      <c r="BG242" s="158"/>
      <c r="BH242" s="158"/>
      <c r="BI242" s="158"/>
      <c r="BJ242" s="158"/>
      <c r="BK242" s="158"/>
      <c r="BL242" s="158"/>
      <c r="BM242" s="158"/>
      <c r="BN242" s="158"/>
      <c r="BO242" s="158"/>
      <c r="BP242" s="158"/>
      <c r="BQ242" s="158"/>
      <c r="BR242" s="158"/>
      <c r="BS242" s="158"/>
      <c r="BT242" s="158"/>
      <c r="BU242" s="158"/>
    </row>
    <row r="243" spans="1:73" x14ac:dyDescent="0.15">
      <c r="A243" s="1"/>
      <c r="B243" s="20"/>
      <c r="C243" s="156">
        <f>Eksist!C243+Input!$D$48</f>
        <v>24</v>
      </c>
      <c r="D243" s="2" t="s">
        <v>193</v>
      </c>
      <c r="E243" s="161"/>
      <c r="F243" s="156">
        <f t="shared" si="171"/>
        <v>0</v>
      </c>
      <c r="G243" s="173">
        <f t="shared" si="226"/>
        <v>0</v>
      </c>
      <c r="H243" s="173">
        <f t="shared" si="226"/>
        <v>0</v>
      </c>
      <c r="I243" s="173">
        <f t="shared" ref="I243:K243" si="231">(I$249-I$239)/10+I242</f>
        <v>0</v>
      </c>
      <c r="J243" s="173">
        <f t="shared" si="231"/>
        <v>0</v>
      </c>
      <c r="K243" s="173">
        <f t="shared" si="231"/>
        <v>0</v>
      </c>
      <c r="L243" s="173">
        <f t="shared" ref="L243:Z243" si="232">(L$249-L$239)/10+L242</f>
        <v>0</v>
      </c>
      <c r="M243" s="173">
        <f t="shared" si="232"/>
        <v>0</v>
      </c>
      <c r="N243" s="173">
        <f t="shared" si="232"/>
        <v>0</v>
      </c>
      <c r="O243" s="173">
        <f t="shared" si="232"/>
        <v>0</v>
      </c>
      <c r="P243" s="173">
        <f t="shared" si="232"/>
        <v>0</v>
      </c>
      <c r="Q243" s="173">
        <f t="shared" si="232"/>
        <v>0</v>
      </c>
      <c r="R243" s="173">
        <f t="shared" si="232"/>
        <v>0</v>
      </c>
      <c r="S243" s="173">
        <f t="shared" si="232"/>
        <v>0</v>
      </c>
      <c r="T243" s="173">
        <f t="shared" si="232"/>
        <v>0</v>
      </c>
      <c r="U243" s="173">
        <f t="shared" si="232"/>
        <v>0</v>
      </c>
      <c r="V243" s="173">
        <f t="shared" si="232"/>
        <v>0</v>
      </c>
      <c r="W243" s="173">
        <f t="shared" si="232"/>
        <v>0</v>
      </c>
      <c r="X243" s="173">
        <f t="shared" si="232"/>
        <v>0</v>
      </c>
      <c r="Y243" s="173">
        <f t="shared" si="232"/>
        <v>0</v>
      </c>
      <c r="Z243" s="173">
        <f t="shared" si="232"/>
        <v>0</v>
      </c>
      <c r="AA243" s="1"/>
      <c r="AB243" s="3"/>
      <c r="AC243" s="158"/>
      <c r="AD243" s="158"/>
      <c r="AE243" s="158"/>
      <c r="AF243" s="158"/>
      <c r="AG243" s="158"/>
      <c r="AH243" s="158"/>
      <c r="AI243" s="158"/>
      <c r="AJ243" s="158"/>
      <c r="AK243" s="158"/>
      <c r="AL243" s="158"/>
      <c r="AM243" s="158"/>
      <c r="AN243" s="158"/>
      <c r="AO243" s="158"/>
      <c r="AP243" s="158"/>
      <c r="AQ243" s="158"/>
      <c r="AR243" s="158"/>
      <c r="AS243" s="158"/>
      <c r="AT243" s="158"/>
      <c r="AU243" s="158"/>
      <c r="AV243" s="158"/>
      <c r="AW243" s="158"/>
      <c r="AX243" s="158"/>
      <c r="AY243" s="158"/>
      <c r="AZ243" s="158"/>
      <c r="BA243" s="159"/>
      <c r="BB243" s="159"/>
      <c r="BC243" s="159"/>
      <c r="BD243" s="159"/>
      <c r="BE243" s="159"/>
      <c r="BF243" s="158"/>
      <c r="BG243" s="158"/>
      <c r="BH243" s="158"/>
      <c r="BI243" s="158"/>
      <c r="BJ243" s="158"/>
      <c r="BK243" s="158"/>
      <c r="BL243" s="158"/>
      <c r="BM243" s="158"/>
      <c r="BN243" s="158"/>
      <c r="BO243" s="158"/>
      <c r="BP243" s="158"/>
      <c r="BQ243" s="158"/>
      <c r="BR243" s="158"/>
      <c r="BS243" s="158"/>
      <c r="BT243" s="158"/>
      <c r="BU243" s="158"/>
    </row>
    <row r="244" spans="1:73" x14ac:dyDescent="0.15">
      <c r="A244" s="1"/>
      <c r="B244" s="20"/>
      <c r="C244" s="156">
        <f>Eksist!C244+Input!$D$48</f>
        <v>25</v>
      </c>
      <c r="D244" s="2" t="s">
        <v>193</v>
      </c>
      <c r="E244" s="161"/>
      <c r="F244" s="156">
        <f t="shared" si="171"/>
        <v>0</v>
      </c>
      <c r="G244" s="173">
        <f t="shared" si="226"/>
        <v>0</v>
      </c>
      <c r="H244" s="173">
        <f t="shared" si="226"/>
        <v>0</v>
      </c>
      <c r="I244" s="173">
        <f t="shared" ref="I244:K244" si="233">(I$249-I$239)/10+I243</f>
        <v>0</v>
      </c>
      <c r="J244" s="173">
        <f t="shared" si="233"/>
        <v>0</v>
      </c>
      <c r="K244" s="173">
        <f t="shared" si="233"/>
        <v>0</v>
      </c>
      <c r="L244" s="173">
        <f t="shared" ref="L244:Z244" si="234">(L$249-L$239)/10+L243</f>
        <v>0</v>
      </c>
      <c r="M244" s="173">
        <f t="shared" si="234"/>
        <v>0</v>
      </c>
      <c r="N244" s="173">
        <f t="shared" si="234"/>
        <v>0</v>
      </c>
      <c r="O244" s="173">
        <f t="shared" si="234"/>
        <v>0</v>
      </c>
      <c r="P244" s="173">
        <f t="shared" si="234"/>
        <v>0</v>
      </c>
      <c r="Q244" s="173">
        <f t="shared" si="234"/>
        <v>0</v>
      </c>
      <c r="R244" s="173">
        <f t="shared" si="234"/>
        <v>0</v>
      </c>
      <c r="S244" s="173">
        <f t="shared" si="234"/>
        <v>0</v>
      </c>
      <c r="T244" s="173">
        <f t="shared" si="234"/>
        <v>0</v>
      </c>
      <c r="U244" s="173">
        <f t="shared" si="234"/>
        <v>0</v>
      </c>
      <c r="V244" s="173">
        <f t="shared" si="234"/>
        <v>0</v>
      </c>
      <c r="W244" s="173">
        <f t="shared" si="234"/>
        <v>0</v>
      </c>
      <c r="X244" s="173">
        <f t="shared" si="234"/>
        <v>0</v>
      </c>
      <c r="Y244" s="173">
        <f t="shared" si="234"/>
        <v>0</v>
      </c>
      <c r="Z244" s="173">
        <f t="shared" si="234"/>
        <v>0</v>
      </c>
      <c r="AA244" s="1"/>
      <c r="AB244" s="3"/>
      <c r="AC244" s="158"/>
      <c r="AD244" s="158"/>
      <c r="AE244" s="158"/>
      <c r="AF244" s="158"/>
      <c r="AG244" s="158"/>
      <c r="AH244" s="158"/>
      <c r="AI244" s="158"/>
      <c r="AJ244" s="158"/>
      <c r="AK244" s="158"/>
      <c r="AL244" s="158"/>
      <c r="AM244" s="158"/>
      <c r="AN244" s="158"/>
      <c r="AO244" s="158"/>
      <c r="AP244" s="158"/>
      <c r="AQ244" s="158"/>
      <c r="AR244" s="158"/>
      <c r="AS244" s="158"/>
      <c r="AT244" s="158"/>
      <c r="AU244" s="158"/>
      <c r="AV244" s="158"/>
      <c r="AW244" s="158"/>
      <c r="AX244" s="158"/>
      <c r="AY244" s="158"/>
      <c r="AZ244" s="158"/>
      <c r="BA244" s="159"/>
      <c r="BB244" s="159"/>
      <c r="BC244" s="159"/>
      <c r="BD244" s="159"/>
      <c r="BE244" s="159"/>
      <c r="BF244" s="158"/>
      <c r="BG244" s="158"/>
      <c r="BH244" s="158"/>
      <c r="BI244" s="158"/>
      <c r="BJ244" s="158"/>
      <c r="BK244" s="158"/>
      <c r="BL244" s="158"/>
      <c r="BM244" s="158"/>
      <c r="BN244" s="158"/>
      <c r="BO244" s="158"/>
      <c r="BP244" s="158"/>
      <c r="BQ244" s="158"/>
      <c r="BR244" s="158"/>
      <c r="BS244" s="158"/>
      <c r="BT244" s="158"/>
      <c r="BU244" s="158"/>
    </row>
    <row r="245" spans="1:73" x14ac:dyDescent="0.15">
      <c r="A245" s="1"/>
      <c r="B245" s="20"/>
      <c r="C245" s="156">
        <f>Eksist!C245+Input!$D$48</f>
        <v>26</v>
      </c>
      <c r="D245" s="2" t="s">
        <v>193</v>
      </c>
      <c r="E245" s="161"/>
      <c r="F245" s="156">
        <f t="shared" si="171"/>
        <v>0</v>
      </c>
      <c r="G245" s="173">
        <f t="shared" si="226"/>
        <v>0</v>
      </c>
      <c r="H245" s="173">
        <f t="shared" si="226"/>
        <v>0</v>
      </c>
      <c r="I245" s="173">
        <f t="shared" ref="I245:K245" si="235">(I$249-I$239)/10+I244</f>
        <v>0</v>
      </c>
      <c r="J245" s="173">
        <f t="shared" si="235"/>
        <v>0</v>
      </c>
      <c r="K245" s="173">
        <f t="shared" si="235"/>
        <v>0</v>
      </c>
      <c r="L245" s="173">
        <f t="shared" ref="L245:Z245" si="236">(L$249-L$239)/10+L244</f>
        <v>0</v>
      </c>
      <c r="M245" s="173">
        <f t="shared" si="236"/>
        <v>0</v>
      </c>
      <c r="N245" s="173">
        <f t="shared" si="236"/>
        <v>0</v>
      </c>
      <c r="O245" s="173">
        <f t="shared" si="236"/>
        <v>0</v>
      </c>
      <c r="P245" s="173">
        <f t="shared" si="236"/>
        <v>0</v>
      </c>
      <c r="Q245" s="173">
        <f t="shared" si="236"/>
        <v>0</v>
      </c>
      <c r="R245" s="173">
        <f t="shared" si="236"/>
        <v>0</v>
      </c>
      <c r="S245" s="173">
        <f t="shared" si="236"/>
        <v>0</v>
      </c>
      <c r="T245" s="173">
        <f t="shared" si="236"/>
        <v>0</v>
      </c>
      <c r="U245" s="173">
        <f t="shared" si="236"/>
        <v>0</v>
      </c>
      <c r="V245" s="173">
        <f t="shared" si="236"/>
        <v>0</v>
      </c>
      <c r="W245" s="173">
        <f t="shared" si="236"/>
        <v>0</v>
      </c>
      <c r="X245" s="173">
        <f t="shared" si="236"/>
        <v>0</v>
      </c>
      <c r="Y245" s="173">
        <f t="shared" si="236"/>
        <v>0</v>
      </c>
      <c r="Z245" s="173">
        <f t="shared" si="236"/>
        <v>0</v>
      </c>
      <c r="AA245" s="1"/>
      <c r="AB245" s="3"/>
      <c r="AC245" s="158"/>
      <c r="AD245" s="158"/>
      <c r="AE245" s="158"/>
      <c r="AF245" s="158"/>
      <c r="AG245" s="158"/>
      <c r="AH245" s="158"/>
      <c r="AI245" s="158"/>
      <c r="AJ245" s="158"/>
      <c r="AK245" s="158"/>
      <c r="AL245" s="158"/>
      <c r="AM245" s="158"/>
      <c r="AN245" s="158"/>
      <c r="AO245" s="158"/>
      <c r="AP245" s="158"/>
      <c r="AQ245" s="158"/>
      <c r="AR245" s="158"/>
      <c r="AS245" s="158"/>
      <c r="AT245" s="158"/>
      <c r="AU245" s="158"/>
      <c r="AV245" s="158"/>
      <c r="AW245" s="158"/>
      <c r="AX245" s="158"/>
      <c r="AY245" s="158"/>
      <c r="AZ245" s="158"/>
      <c r="BA245" s="159"/>
      <c r="BB245" s="159"/>
      <c r="BC245" s="159"/>
      <c r="BD245" s="159"/>
      <c r="BE245" s="159"/>
      <c r="BF245" s="158"/>
      <c r="BG245" s="158"/>
      <c r="BH245" s="158"/>
      <c r="BI245" s="158"/>
      <c r="BJ245" s="158"/>
      <c r="BK245" s="158"/>
      <c r="BL245" s="158"/>
      <c r="BM245" s="158"/>
      <c r="BN245" s="158"/>
      <c r="BO245" s="158"/>
      <c r="BP245" s="158"/>
      <c r="BQ245" s="158"/>
      <c r="BR245" s="158"/>
      <c r="BS245" s="158"/>
      <c r="BT245" s="158"/>
      <c r="BU245" s="158"/>
    </row>
    <row r="246" spans="1:73" x14ac:dyDescent="0.15">
      <c r="A246" s="1"/>
      <c r="B246" s="20"/>
      <c r="C246" s="156">
        <f>Eksist!C246+Input!$D$48</f>
        <v>27</v>
      </c>
      <c r="D246" s="2" t="s">
        <v>193</v>
      </c>
      <c r="E246" s="161"/>
      <c r="F246" s="156">
        <f t="shared" si="171"/>
        <v>0</v>
      </c>
      <c r="G246" s="173">
        <f t="shared" si="226"/>
        <v>0</v>
      </c>
      <c r="H246" s="173">
        <f t="shared" si="226"/>
        <v>0</v>
      </c>
      <c r="I246" s="173">
        <f t="shared" ref="I246:K246" si="237">(I$249-I$239)/10+I245</f>
        <v>0</v>
      </c>
      <c r="J246" s="173">
        <f t="shared" si="237"/>
        <v>0</v>
      </c>
      <c r="K246" s="173">
        <f t="shared" si="237"/>
        <v>0</v>
      </c>
      <c r="L246" s="173">
        <f t="shared" ref="L246:Z246" si="238">(L$249-L$239)/10+L245</f>
        <v>0</v>
      </c>
      <c r="M246" s="173">
        <f t="shared" si="238"/>
        <v>0</v>
      </c>
      <c r="N246" s="173">
        <f t="shared" si="238"/>
        <v>0</v>
      </c>
      <c r="O246" s="173">
        <f t="shared" si="238"/>
        <v>0</v>
      </c>
      <c r="P246" s="173">
        <f t="shared" si="238"/>
        <v>0</v>
      </c>
      <c r="Q246" s="173">
        <f t="shared" si="238"/>
        <v>0</v>
      </c>
      <c r="R246" s="173">
        <f t="shared" si="238"/>
        <v>0</v>
      </c>
      <c r="S246" s="173">
        <f t="shared" si="238"/>
        <v>0</v>
      </c>
      <c r="T246" s="173">
        <f t="shared" si="238"/>
        <v>0</v>
      </c>
      <c r="U246" s="173">
        <f t="shared" si="238"/>
        <v>0</v>
      </c>
      <c r="V246" s="173">
        <f t="shared" si="238"/>
        <v>0</v>
      </c>
      <c r="W246" s="173">
        <f t="shared" si="238"/>
        <v>0</v>
      </c>
      <c r="X246" s="173">
        <f t="shared" si="238"/>
        <v>0</v>
      </c>
      <c r="Y246" s="173">
        <f t="shared" si="238"/>
        <v>0</v>
      </c>
      <c r="Z246" s="173">
        <f t="shared" si="238"/>
        <v>0</v>
      </c>
      <c r="AA246" s="1"/>
      <c r="AB246" s="3"/>
      <c r="AC246" s="158"/>
      <c r="AD246" s="158"/>
      <c r="AE246" s="158"/>
      <c r="AF246" s="158"/>
      <c r="AG246" s="158"/>
      <c r="AH246" s="158"/>
      <c r="AI246" s="158"/>
      <c r="AJ246" s="158"/>
      <c r="AK246" s="158"/>
      <c r="AL246" s="158"/>
      <c r="AM246" s="158"/>
      <c r="AN246" s="158"/>
      <c r="AO246" s="158"/>
      <c r="AP246" s="158"/>
      <c r="AQ246" s="158"/>
      <c r="AR246" s="158"/>
      <c r="AS246" s="158"/>
      <c r="AT246" s="158"/>
      <c r="AU246" s="158"/>
      <c r="AV246" s="158"/>
      <c r="AW246" s="158"/>
      <c r="AX246" s="158"/>
      <c r="AY246" s="158"/>
      <c r="AZ246" s="158"/>
      <c r="BA246" s="159"/>
      <c r="BB246" s="159"/>
      <c r="BC246" s="159"/>
      <c r="BD246" s="159"/>
      <c r="BE246" s="159"/>
      <c r="BF246" s="158"/>
      <c r="BG246" s="158"/>
      <c r="BH246" s="158"/>
      <c r="BI246" s="158"/>
      <c r="BJ246" s="158"/>
      <c r="BK246" s="158"/>
      <c r="BL246" s="158"/>
      <c r="BM246" s="158"/>
      <c r="BN246" s="158"/>
      <c r="BO246" s="158"/>
      <c r="BP246" s="158"/>
      <c r="BQ246" s="158"/>
      <c r="BR246" s="158"/>
      <c r="BS246" s="158"/>
      <c r="BT246" s="158"/>
      <c r="BU246" s="158"/>
    </row>
    <row r="247" spans="1:73" x14ac:dyDescent="0.15">
      <c r="A247" s="1"/>
      <c r="B247" s="20"/>
      <c r="C247" s="156">
        <f>Eksist!C247+Input!$D$48</f>
        <v>28</v>
      </c>
      <c r="D247" s="2" t="s">
        <v>193</v>
      </c>
      <c r="E247" s="161"/>
      <c r="F247" s="156">
        <f t="shared" si="171"/>
        <v>0</v>
      </c>
      <c r="G247" s="173">
        <f t="shared" si="226"/>
        <v>0</v>
      </c>
      <c r="H247" s="173">
        <f t="shared" si="226"/>
        <v>0</v>
      </c>
      <c r="I247" s="173">
        <f t="shared" ref="I247:K247" si="239">(I$249-I$239)/10+I246</f>
        <v>0</v>
      </c>
      <c r="J247" s="173">
        <f t="shared" si="239"/>
        <v>0</v>
      </c>
      <c r="K247" s="173">
        <f t="shared" si="239"/>
        <v>0</v>
      </c>
      <c r="L247" s="173">
        <f t="shared" ref="L247:Z247" si="240">(L$249-L$239)/10+L246</f>
        <v>0</v>
      </c>
      <c r="M247" s="173">
        <f t="shared" si="240"/>
        <v>0</v>
      </c>
      <c r="N247" s="173">
        <f t="shared" si="240"/>
        <v>0</v>
      </c>
      <c r="O247" s="173">
        <f t="shared" si="240"/>
        <v>0</v>
      </c>
      <c r="P247" s="173">
        <f t="shared" si="240"/>
        <v>0</v>
      </c>
      <c r="Q247" s="173">
        <f t="shared" si="240"/>
        <v>0</v>
      </c>
      <c r="R247" s="173">
        <f t="shared" si="240"/>
        <v>0</v>
      </c>
      <c r="S247" s="173">
        <f t="shared" si="240"/>
        <v>0</v>
      </c>
      <c r="T247" s="173">
        <f t="shared" si="240"/>
        <v>0</v>
      </c>
      <c r="U247" s="173">
        <f t="shared" si="240"/>
        <v>0</v>
      </c>
      <c r="V247" s="173">
        <f t="shared" si="240"/>
        <v>0</v>
      </c>
      <c r="W247" s="173">
        <f t="shared" si="240"/>
        <v>0</v>
      </c>
      <c r="X247" s="173">
        <f t="shared" si="240"/>
        <v>0</v>
      </c>
      <c r="Y247" s="173">
        <f t="shared" si="240"/>
        <v>0</v>
      </c>
      <c r="Z247" s="173">
        <f t="shared" si="240"/>
        <v>0</v>
      </c>
      <c r="AA247" s="1"/>
      <c r="AB247" s="3"/>
      <c r="AC247" s="158"/>
      <c r="AD247" s="158"/>
      <c r="AE247" s="158"/>
      <c r="AF247" s="158"/>
      <c r="AG247" s="158"/>
      <c r="AH247" s="158"/>
      <c r="AI247" s="158"/>
      <c r="AJ247" s="158"/>
      <c r="AK247" s="158"/>
      <c r="AL247" s="158"/>
      <c r="AM247" s="158"/>
      <c r="AN247" s="158"/>
      <c r="AO247" s="158"/>
      <c r="AP247" s="158"/>
      <c r="AQ247" s="158"/>
      <c r="AR247" s="158"/>
      <c r="AS247" s="158"/>
      <c r="AT247" s="158"/>
      <c r="AU247" s="158"/>
      <c r="AV247" s="158"/>
      <c r="AW247" s="158"/>
      <c r="AX247" s="158"/>
      <c r="AY247" s="158"/>
      <c r="AZ247" s="158"/>
      <c r="BA247" s="159"/>
      <c r="BB247" s="159"/>
      <c r="BC247" s="159"/>
      <c r="BD247" s="159"/>
      <c r="BE247" s="159"/>
      <c r="BF247" s="158"/>
      <c r="BG247" s="158"/>
      <c r="BH247" s="158"/>
      <c r="BI247" s="158"/>
      <c r="BJ247" s="158"/>
      <c r="BK247" s="158"/>
      <c r="BL247" s="158"/>
      <c r="BM247" s="158"/>
      <c r="BN247" s="158"/>
      <c r="BO247" s="158"/>
      <c r="BP247" s="158"/>
      <c r="BQ247" s="158"/>
      <c r="BR247" s="158"/>
      <c r="BS247" s="158"/>
      <c r="BT247" s="158"/>
      <c r="BU247" s="158"/>
    </row>
    <row r="248" spans="1:73" x14ac:dyDescent="0.15">
      <c r="A248" s="1"/>
      <c r="B248" s="20"/>
      <c r="C248" s="156">
        <f>Eksist!C248+Input!$D$48</f>
        <v>29</v>
      </c>
      <c r="D248" s="2" t="s">
        <v>193</v>
      </c>
      <c r="E248" s="161"/>
      <c r="F248" s="156">
        <f t="shared" si="171"/>
        <v>0</v>
      </c>
      <c r="G248" s="173">
        <f t="shared" si="226"/>
        <v>0</v>
      </c>
      <c r="H248" s="173">
        <f t="shared" si="226"/>
        <v>0</v>
      </c>
      <c r="I248" s="173">
        <f t="shared" ref="I248:K248" si="241">(I$249-I$239)/10+I247</f>
        <v>0</v>
      </c>
      <c r="J248" s="173">
        <f t="shared" si="241"/>
        <v>0</v>
      </c>
      <c r="K248" s="173">
        <f t="shared" si="241"/>
        <v>0</v>
      </c>
      <c r="L248" s="173">
        <f t="shared" ref="L248:Z248" si="242">(L$249-L$239)/10+L247</f>
        <v>0</v>
      </c>
      <c r="M248" s="173">
        <f t="shared" si="242"/>
        <v>0</v>
      </c>
      <c r="N248" s="173">
        <f t="shared" si="242"/>
        <v>0</v>
      </c>
      <c r="O248" s="173">
        <f t="shared" si="242"/>
        <v>0</v>
      </c>
      <c r="P248" s="173">
        <f t="shared" si="242"/>
        <v>0</v>
      </c>
      <c r="Q248" s="173">
        <f t="shared" si="242"/>
        <v>0</v>
      </c>
      <c r="R248" s="173">
        <f t="shared" si="242"/>
        <v>0</v>
      </c>
      <c r="S248" s="173">
        <f t="shared" si="242"/>
        <v>0</v>
      </c>
      <c r="T248" s="173">
        <f t="shared" si="242"/>
        <v>0</v>
      </c>
      <c r="U248" s="173">
        <f t="shared" si="242"/>
        <v>0</v>
      </c>
      <c r="V248" s="173">
        <f t="shared" si="242"/>
        <v>0</v>
      </c>
      <c r="W248" s="173">
        <f t="shared" si="242"/>
        <v>0</v>
      </c>
      <c r="X248" s="173">
        <f t="shared" si="242"/>
        <v>0</v>
      </c>
      <c r="Y248" s="173">
        <f t="shared" si="242"/>
        <v>0</v>
      </c>
      <c r="Z248" s="173">
        <f t="shared" si="242"/>
        <v>0</v>
      </c>
      <c r="AA248" s="1"/>
      <c r="AB248" s="3"/>
      <c r="AC248" s="158"/>
      <c r="AD248" s="158"/>
      <c r="AE248" s="158"/>
      <c r="AF248" s="158"/>
      <c r="AG248" s="158"/>
      <c r="AH248" s="158"/>
      <c r="AI248" s="158"/>
      <c r="AJ248" s="158"/>
      <c r="AK248" s="158"/>
      <c r="AL248" s="158"/>
      <c r="AM248" s="158"/>
      <c r="AN248" s="158"/>
      <c r="AO248" s="158"/>
      <c r="AP248" s="158"/>
      <c r="AQ248" s="158"/>
      <c r="AR248" s="158"/>
      <c r="AS248" s="158"/>
      <c r="AT248" s="158"/>
      <c r="AU248" s="158"/>
      <c r="AV248" s="158"/>
      <c r="AW248" s="158"/>
      <c r="AX248" s="158"/>
      <c r="AY248" s="158"/>
      <c r="AZ248" s="158"/>
      <c r="BA248" s="159"/>
      <c r="BB248" s="159"/>
      <c r="BC248" s="159"/>
      <c r="BD248" s="159"/>
      <c r="BE248" s="159"/>
      <c r="BF248" s="158"/>
      <c r="BG248" s="158"/>
      <c r="BH248" s="158"/>
      <c r="BI248" s="158"/>
      <c r="BJ248" s="158"/>
      <c r="BK248" s="158"/>
      <c r="BL248" s="158"/>
      <c r="BM248" s="158"/>
      <c r="BN248" s="158"/>
      <c r="BO248" s="158"/>
      <c r="BP248" s="158"/>
      <c r="BQ248" s="158"/>
      <c r="BR248" s="158"/>
      <c r="BS248" s="158"/>
      <c r="BT248" s="158"/>
      <c r="BU248" s="158"/>
    </row>
    <row r="249" spans="1:73" x14ac:dyDescent="0.15">
      <c r="A249" s="1"/>
      <c r="B249" s="20" t="s">
        <v>189</v>
      </c>
      <c r="C249" s="156">
        <f>Eksist!C249+Input!$D$48</f>
        <v>30</v>
      </c>
      <c r="D249" s="2" t="s">
        <v>193</v>
      </c>
      <c r="E249" s="161"/>
      <c r="F249" s="156">
        <f t="shared" si="171"/>
        <v>0</v>
      </c>
      <c r="G249" s="156">
        <f>Input!$G$70*Input!D$26*365/1000</f>
        <v>0</v>
      </c>
      <c r="H249" s="156">
        <f>Input!$G$70*Input!E$26*365/1000</f>
        <v>0</v>
      </c>
      <c r="I249" s="156">
        <f>Input!$G$70*Input!F$26*365/1000</f>
        <v>0</v>
      </c>
      <c r="J249" s="156">
        <f>Input!$G$70*Input!G$26*365/1000</f>
        <v>0</v>
      </c>
      <c r="K249" s="156">
        <f>Input!$G$70*Input!H$26*365/1000</f>
        <v>0</v>
      </c>
      <c r="L249" s="156">
        <f>Input!$G$70*Input!I$26*365/1000</f>
        <v>0</v>
      </c>
      <c r="M249" s="156">
        <f>Input!$G$70*Input!J$26*365/1000</f>
        <v>0</v>
      </c>
      <c r="N249" s="156">
        <f>Input!$G$70*Input!K$26*365/1000</f>
        <v>0</v>
      </c>
      <c r="O249" s="156">
        <f>Input!$G$70*Input!L$26*365/1000</f>
        <v>0</v>
      </c>
      <c r="P249" s="156">
        <f>Input!$G$70*Input!M$26*365/1000</f>
        <v>0</v>
      </c>
      <c r="Q249" s="156">
        <f>Input!$G$70*Input!N$26*365/1000</f>
        <v>0</v>
      </c>
      <c r="R249" s="156">
        <f>Input!$G$70*Input!O$26*365/1000</f>
        <v>0</v>
      </c>
      <c r="S249" s="156">
        <f>Input!$G$70*Input!P$26*365/1000</f>
        <v>0</v>
      </c>
      <c r="T249" s="156">
        <f>Input!$G$70*Input!Q$26*365/1000</f>
        <v>0</v>
      </c>
      <c r="U249" s="156">
        <f>Input!$G$70*Input!R$26*365/1000</f>
        <v>0</v>
      </c>
      <c r="V249" s="156">
        <f>Input!$G$70*Input!S$26*365/1000</f>
        <v>0</v>
      </c>
      <c r="W249" s="156">
        <f>Input!$G$70*Input!T$26*365/1000</f>
        <v>0</v>
      </c>
      <c r="X249" s="156">
        <f>Input!$G$70*Input!U$26*365/1000</f>
        <v>0</v>
      </c>
      <c r="Y249" s="156">
        <f>Input!$G$70*Input!V$26*365/1000</f>
        <v>0</v>
      </c>
      <c r="Z249" s="156">
        <f>Input!$G$70*Input!W$26*365/1000</f>
        <v>0</v>
      </c>
      <c r="AA249" s="1"/>
      <c r="AB249" s="3"/>
      <c r="AC249" s="158"/>
      <c r="AD249" s="158"/>
      <c r="AE249" s="158"/>
      <c r="AF249" s="158"/>
      <c r="AG249" s="158"/>
      <c r="AH249" s="158"/>
      <c r="AI249" s="158"/>
      <c r="AJ249" s="158"/>
      <c r="AK249" s="158"/>
      <c r="AL249" s="158"/>
      <c r="AM249" s="158"/>
      <c r="AN249" s="158"/>
      <c r="AO249" s="158"/>
      <c r="AP249" s="158"/>
      <c r="AQ249" s="158"/>
      <c r="AR249" s="158"/>
      <c r="AS249" s="158"/>
      <c r="AT249" s="158"/>
      <c r="AU249" s="158"/>
      <c r="AV249" s="158"/>
      <c r="AW249" s="158"/>
      <c r="AX249" s="158"/>
      <c r="AY249" s="158"/>
      <c r="AZ249" s="158"/>
      <c r="BA249" s="159"/>
      <c r="BB249" s="159"/>
      <c r="BC249" s="159"/>
      <c r="BD249" s="159"/>
      <c r="BE249" s="159"/>
      <c r="BF249" s="158"/>
      <c r="BG249" s="158"/>
      <c r="BH249" s="158"/>
      <c r="BI249" s="158"/>
      <c r="BJ249" s="158"/>
      <c r="BK249" s="158"/>
      <c r="BL249" s="158"/>
      <c r="BM249" s="158"/>
      <c r="BN249" s="158"/>
      <c r="BO249" s="158"/>
      <c r="BP249" s="158"/>
      <c r="BQ249" s="158"/>
      <c r="BR249" s="158"/>
      <c r="BS249" s="158"/>
      <c r="BT249" s="158"/>
      <c r="BU249" s="158"/>
    </row>
    <row r="250" spans="1:73" x14ac:dyDescent="0.15">
      <c r="A250" s="1"/>
      <c r="B250" s="20"/>
      <c r="C250" s="2"/>
      <c r="D250" s="2"/>
      <c r="E250" s="2"/>
      <c r="F250" s="1"/>
      <c r="G250" s="1"/>
      <c r="H250" s="2"/>
      <c r="I250" s="2"/>
      <c r="J250" s="2"/>
      <c r="K250" s="2"/>
      <c r="L250" s="2"/>
      <c r="M250" s="2"/>
      <c r="N250" s="2"/>
      <c r="O250" s="2"/>
      <c r="P250" s="135"/>
      <c r="Q250" s="2"/>
      <c r="R250" s="2"/>
      <c r="S250" s="2"/>
      <c r="T250" s="2"/>
      <c r="U250" s="2"/>
      <c r="V250" s="2"/>
      <c r="W250" s="1"/>
      <c r="X250" s="1"/>
      <c r="Y250" s="1"/>
      <c r="Z250" s="3"/>
      <c r="AA250" s="1"/>
      <c r="AB250" s="3"/>
      <c r="AC250" s="158"/>
      <c r="AD250" s="158"/>
      <c r="AE250" s="158"/>
      <c r="AF250" s="158"/>
      <c r="AG250" s="158"/>
      <c r="AH250" s="158"/>
      <c r="AI250" s="158"/>
      <c r="AJ250" s="158"/>
      <c r="AK250" s="158"/>
      <c r="AL250" s="158"/>
      <c r="AM250" s="158"/>
      <c r="AN250" s="158"/>
      <c r="AO250" s="158"/>
      <c r="AP250" s="158"/>
      <c r="AQ250" s="158"/>
      <c r="AR250" s="158"/>
      <c r="AS250" s="158"/>
      <c r="AT250" s="158"/>
      <c r="AU250" s="158"/>
      <c r="AV250" s="158"/>
      <c r="AW250" s="158"/>
      <c r="AX250" s="158"/>
      <c r="AY250" s="158"/>
      <c r="AZ250" s="158"/>
      <c r="BA250" s="159"/>
      <c r="BB250" s="159"/>
      <c r="BC250" s="159"/>
      <c r="BD250" s="159"/>
      <c r="BE250" s="159"/>
      <c r="BF250" s="158"/>
      <c r="BG250" s="158"/>
      <c r="BH250" s="158"/>
      <c r="BI250" s="158"/>
      <c r="BJ250" s="158"/>
      <c r="BK250" s="158"/>
      <c r="BL250" s="158"/>
      <c r="BM250" s="158"/>
      <c r="BN250" s="158"/>
      <c r="BO250" s="158"/>
      <c r="BP250" s="158"/>
      <c r="BQ250" s="158"/>
      <c r="BR250" s="158"/>
      <c r="BS250" s="158"/>
      <c r="BT250" s="158"/>
      <c r="BU250" s="158"/>
    </row>
    <row r="251" spans="1:73" x14ac:dyDescent="0.15">
      <c r="A251" s="1"/>
      <c r="B251" s="1" t="s">
        <v>196</v>
      </c>
      <c r="C251" s="2"/>
      <c r="D251" s="2"/>
      <c r="E251" s="175" t="s">
        <v>9</v>
      </c>
      <c r="F251" s="156" t="s">
        <v>11</v>
      </c>
      <c r="G251" s="156"/>
      <c r="H251" s="2"/>
      <c r="I251" s="2"/>
      <c r="J251" s="2"/>
      <c r="K251" s="2"/>
      <c r="L251" s="2"/>
      <c r="M251" s="2"/>
      <c r="N251" s="2"/>
      <c r="O251" s="2"/>
      <c r="P251" s="135"/>
      <c r="Q251" s="2"/>
      <c r="R251" s="2"/>
      <c r="S251" s="2"/>
      <c r="T251" s="2"/>
      <c r="U251" s="2"/>
      <c r="V251" s="2"/>
      <c r="W251" s="1"/>
      <c r="X251" s="1"/>
      <c r="Y251" s="1"/>
      <c r="Z251" s="3"/>
      <c r="AA251" s="1"/>
      <c r="AB251" s="3"/>
      <c r="AC251" s="158"/>
      <c r="AD251" s="158"/>
      <c r="AE251" s="158"/>
      <c r="AF251" s="158"/>
      <c r="AG251" s="158"/>
      <c r="AH251" s="158"/>
      <c r="AI251" s="158"/>
      <c r="AJ251" s="158"/>
      <c r="AK251" s="158"/>
      <c r="AL251" s="158"/>
      <c r="AM251" s="158"/>
      <c r="AN251" s="158"/>
      <c r="AO251" s="158"/>
      <c r="AP251" s="158"/>
      <c r="AQ251" s="158"/>
      <c r="AR251" s="158"/>
      <c r="AS251" s="158"/>
      <c r="AT251" s="158"/>
      <c r="AU251" s="158"/>
      <c r="AV251" s="158"/>
      <c r="AW251" s="158"/>
      <c r="AX251" s="158"/>
      <c r="AY251" s="158"/>
      <c r="AZ251" s="158"/>
      <c r="BA251" s="159"/>
      <c r="BB251" s="159"/>
      <c r="BC251" s="159"/>
      <c r="BD251" s="159"/>
      <c r="BE251" s="159"/>
      <c r="BF251" s="158"/>
      <c r="BG251" s="158"/>
      <c r="BH251" s="158"/>
      <c r="BI251" s="158"/>
      <c r="BJ251" s="158"/>
      <c r="BK251" s="158"/>
      <c r="BL251" s="158"/>
      <c r="BM251" s="158"/>
      <c r="BN251" s="158"/>
      <c r="BO251" s="158"/>
      <c r="BP251" s="158"/>
      <c r="BQ251" s="158"/>
      <c r="BR251" s="158"/>
      <c r="BS251" s="158"/>
      <c r="BT251" s="158"/>
      <c r="BU251" s="158"/>
    </row>
    <row r="252" spans="1:73" x14ac:dyDescent="0.15">
      <c r="A252" s="1"/>
      <c r="B252" s="20" t="s">
        <v>187</v>
      </c>
      <c r="C252" s="156">
        <f>Eksist!C252+Input!$D$48</f>
        <v>0</v>
      </c>
      <c r="D252" s="2" t="s">
        <v>99</v>
      </c>
      <c r="E252" s="175">
        <f>VLOOKUP(C252,Eksist!$C$252:$E$282,3)</f>
        <v>125.23255813953489</v>
      </c>
      <c r="F252" s="156">
        <f>SUM(G252:Z252)</f>
        <v>0</v>
      </c>
      <c r="G252" s="154">
        <f>$E252*G219/1000</f>
        <v>0</v>
      </c>
      <c r="H252" s="154">
        <f>$E252*H219/1000</f>
        <v>0</v>
      </c>
      <c r="I252" s="154">
        <f t="shared" ref="I252:K253" si="243">$E252*I219/1000</f>
        <v>0</v>
      </c>
      <c r="J252" s="154">
        <f t="shared" si="243"/>
        <v>0</v>
      </c>
      <c r="K252" s="154">
        <f t="shared" si="243"/>
        <v>0</v>
      </c>
      <c r="L252" s="154">
        <f t="shared" ref="L252:Z252" si="244">$E252*L219/1000</f>
        <v>0</v>
      </c>
      <c r="M252" s="154">
        <f t="shared" si="244"/>
        <v>0</v>
      </c>
      <c r="N252" s="154">
        <f t="shared" si="244"/>
        <v>0</v>
      </c>
      <c r="O252" s="154">
        <f t="shared" si="244"/>
        <v>0</v>
      </c>
      <c r="P252" s="154">
        <f t="shared" si="244"/>
        <v>0</v>
      </c>
      <c r="Q252" s="154">
        <f t="shared" si="244"/>
        <v>0</v>
      </c>
      <c r="R252" s="154">
        <f t="shared" si="244"/>
        <v>0</v>
      </c>
      <c r="S252" s="154">
        <f t="shared" si="244"/>
        <v>0</v>
      </c>
      <c r="T252" s="154">
        <f t="shared" si="244"/>
        <v>0</v>
      </c>
      <c r="U252" s="154">
        <f t="shared" si="244"/>
        <v>0</v>
      </c>
      <c r="V252" s="154">
        <f t="shared" si="244"/>
        <v>0</v>
      </c>
      <c r="W252" s="154">
        <f t="shared" si="244"/>
        <v>0</v>
      </c>
      <c r="X252" s="154">
        <f t="shared" si="244"/>
        <v>0</v>
      </c>
      <c r="Y252" s="154">
        <f t="shared" si="244"/>
        <v>0</v>
      </c>
      <c r="Z252" s="154">
        <f t="shared" si="244"/>
        <v>0</v>
      </c>
      <c r="AA252" s="1"/>
      <c r="AB252" s="3"/>
      <c r="AC252" s="158"/>
      <c r="AD252" s="158"/>
      <c r="AE252" s="158"/>
      <c r="AF252" s="158"/>
      <c r="AG252" s="158"/>
      <c r="AH252" s="158"/>
      <c r="AI252" s="158"/>
      <c r="AJ252" s="158"/>
      <c r="AK252" s="158"/>
      <c r="AL252" s="158"/>
      <c r="AM252" s="158"/>
      <c r="AN252" s="158"/>
      <c r="AO252" s="158"/>
      <c r="AP252" s="158"/>
      <c r="AQ252" s="158"/>
      <c r="AR252" s="158"/>
      <c r="AS252" s="158"/>
      <c r="AT252" s="158"/>
      <c r="AU252" s="158"/>
      <c r="AV252" s="158"/>
      <c r="AW252" s="158"/>
      <c r="AX252" s="158"/>
      <c r="AY252" s="158"/>
      <c r="AZ252" s="158"/>
      <c r="BA252" s="159"/>
      <c r="BB252" s="159"/>
      <c r="BC252" s="159"/>
      <c r="BD252" s="159"/>
      <c r="BE252" s="159"/>
      <c r="BF252" s="158"/>
      <c r="BG252" s="158"/>
      <c r="BH252" s="158"/>
      <c r="BI252" s="158"/>
      <c r="BJ252" s="158"/>
      <c r="BK252" s="158"/>
      <c r="BL252" s="158"/>
      <c r="BM252" s="158"/>
      <c r="BN252" s="158"/>
      <c r="BO252" s="158"/>
      <c r="BP252" s="158"/>
      <c r="BQ252" s="158"/>
      <c r="BR252" s="158"/>
      <c r="BS252" s="158"/>
      <c r="BT252" s="158"/>
      <c r="BU252" s="158"/>
    </row>
    <row r="253" spans="1:73" x14ac:dyDescent="0.15">
      <c r="A253" s="1"/>
      <c r="B253" s="20"/>
      <c r="C253" s="156">
        <f>Eksist!C253+Input!$D$48</f>
        <v>1</v>
      </c>
      <c r="D253" s="2" t="s">
        <v>99</v>
      </c>
      <c r="E253" s="175">
        <f>VLOOKUP(C253,Eksist!$C$252:$E$282,3)</f>
        <v>126.15116279069768</v>
      </c>
      <c r="F253" s="156">
        <f t="shared" ref="F253:F282" si="245">SUM(G253:Z253)</f>
        <v>0</v>
      </c>
      <c r="G253" s="154">
        <f>$E253*G220/1000</f>
        <v>0</v>
      </c>
      <c r="H253" s="154">
        <f>$E253*H220/1000</f>
        <v>0</v>
      </c>
      <c r="I253" s="154">
        <f t="shared" si="243"/>
        <v>0</v>
      </c>
      <c r="J253" s="154">
        <f t="shared" si="243"/>
        <v>0</v>
      </c>
      <c r="K253" s="154">
        <f t="shared" si="243"/>
        <v>0</v>
      </c>
      <c r="L253" s="154">
        <f t="shared" ref="L253:Z253" si="246">$E253*L220/1000</f>
        <v>0</v>
      </c>
      <c r="M253" s="154">
        <f t="shared" si="246"/>
        <v>0</v>
      </c>
      <c r="N253" s="154">
        <f t="shared" si="246"/>
        <v>0</v>
      </c>
      <c r="O253" s="154">
        <f t="shared" si="246"/>
        <v>0</v>
      </c>
      <c r="P253" s="154">
        <f t="shared" si="246"/>
        <v>0</v>
      </c>
      <c r="Q253" s="154">
        <f t="shared" si="246"/>
        <v>0</v>
      </c>
      <c r="R253" s="154">
        <f t="shared" si="246"/>
        <v>0</v>
      </c>
      <c r="S253" s="154">
        <f t="shared" si="246"/>
        <v>0</v>
      </c>
      <c r="T253" s="154">
        <f t="shared" si="246"/>
        <v>0</v>
      </c>
      <c r="U253" s="154">
        <f t="shared" si="246"/>
        <v>0</v>
      </c>
      <c r="V253" s="154">
        <f t="shared" si="246"/>
        <v>0</v>
      </c>
      <c r="W253" s="154">
        <f t="shared" si="246"/>
        <v>0</v>
      </c>
      <c r="X253" s="154">
        <f t="shared" si="246"/>
        <v>0</v>
      </c>
      <c r="Y253" s="154">
        <f t="shared" si="246"/>
        <v>0</v>
      </c>
      <c r="Z253" s="154">
        <f t="shared" si="246"/>
        <v>0</v>
      </c>
      <c r="AA253" s="1"/>
      <c r="AB253" s="3"/>
      <c r="AC253" s="158"/>
      <c r="AD253" s="158"/>
      <c r="AE253" s="158"/>
      <c r="AF253" s="158"/>
      <c r="AG253" s="158"/>
      <c r="AH253" s="158"/>
      <c r="AI253" s="158"/>
      <c r="AJ253" s="158"/>
      <c r="AK253" s="158"/>
      <c r="AL253" s="158"/>
      <c r="AM253" s="158"/>
      <c r="AN253" s="158"/>
      <c r="AO253" s="158"/>
      <c r="AP253" s="158"/>
      <c r="AQ253" s="158"/>
      <c r="AR253" s="158"/>
      <c r="AS253" s="158"/>
      <c r="AT253" s="158"/>
      <c r="AU253" s="158"/>
      <c r="AV253" s="158"/>
      <c r="AW253" s="158"/>
      <c r="AX253" s="158"/>
      <c r="AY253" s="158"/>
      <c r="AZ253" s="158"/>
      <c r="BA253" s="159"/>
      <c r="BB253" s="159"/>
      <c r="BC253" s="159"/>
      <c r="BD253" s="159"/>
      <c r="BE253" s="159"/>
      <c r="BF253" s="158"/>
      <c r="BG253" s="158"/>
      <c r="BH253" s="158"/>
      <c r="BI253" s="158"/>
      <c r="BJ253" s="158"/>
      <c r="BK253" s="158"/>
      <c r="BL253" s="158"/>
      <c r="BM253" s="158"/>
      <c r="BN253" s="158"/>
      <c r="BO253" s="158"/>
      <c r="BP253" s="158"/>
      <c r="BQ253" s="158"/>
      <c r="BR253" s="158"/>
      <c r="BS253" s="158"/>
      <c r="BT253" s="158"/>
      <c r="BU253" s="158"/>
    </row>
    <row r="254" spans="1:73" x14ac:dyDescent="0.15">
      <c r="A254" s="1"/>
      <c r="B254" s="20"/>
      <c r="C254" s="156">
        <f>Eksist!C254+Input!$D$48</f>
        <v>2</v>
      </c>
      <c r="D254" s="2" t="s">
        <v>99</v>
      </c>
      <c r="E254" s="175">
        <f>VLOOKUP(C254,Eksist!$C$252:$E$282,3)</f>
        <v>127.06976744186048</v>
      </c>
      <c r="F254" s="156">
        <f t="shared" si="245"/>
        <v>0</v>
      </c>
      <c r="G254" s="154">
        <f t="shared" ref="G254" si="247">$E254*G221/1000</f>
        <v>0</v>
      </c>
      <c r="H254" s="154">
        <f t="shared" ref="H254:K269" si="248">$E254*H221/1000</f>
        <v>0</v>
      </c>
      <c r="I254" s="154">
        <f t="shared" si="248"/>
        <v>0</v>
      </c>
      <c r="J254" s="154">
        <f t="shared" si="248"/>
        <v>0</v>
      </c>
      <c r="K254" s="154">
        <f t="shared" si="248"/>
        <v>0</v>
      </c>
      <c r="L254" s="154">
        <f t="shared" ref="L254:Z254" si="249">$E254*L221/1000</f>
        <v>0</v>
      </c>
      <c r="M254" s="154">
        <f t="shared" si="249"/>
        <v>0</v>
      </c>
      <c r="N254" s="154">
        <f t="shared" si="249"/>
        <v>0</v>
      </c>
      <c r="O254" s="154">
        <f t="shared" si="249"/>
        <v>0</v>
      </c>
      <c r="P254" s="154">
        <f t="shared" si="249"/>
        <v>0</v>
      </c>
      <c r="Q254" s="154">
        <f t="shared" si="249"/>
        <v>0</v>
      </c>
      <c r="R254" s="154">
        <f t="shared" si="249"/>
        <v>0</v>
      </c>
      <c r="S254" s="154">
        <f t="shared" si="249"/>
        <v>0</v>
      </c>
      <c r="T254" s="154">
        <f t="shared" si="249"/>
        <v>0</v>
      </c>
      <c r="U254" s="154">
        <f t="shared" si="249"/>
        <v>0</v>
      </c>
      <c r="V254" s="154">
        <f t="shared" si="249"/>
        <v>0</v>
      </c>
      <c r="W254" s="154">
        <f t="shared" si="249"/>
        <v>0</v>
      </c>
      <c r="X254" s="154">
        <f t="shared" si="249"/>
        <v>0</v>
      </c>
      <c r="Y254" s="154">
        <f t="shared" si="249"/>
        <v>0</v>
      </c>
      <c r="Z254" s="154">
        <f t="shared" si="249"/>
        <v>0</v>
      </c>
      <c r="AA254" s="1"/>
      <c r="AB254" s="3"/>
      <c r="AC254" s="158"/>
      <c r="AD254" s="158"/>
      <c r="AE254" s="158"/>
      <c r="AF254" s="158"/>
      <c r="AG254" s="158"/>
      <c r="AH254" s="158"/>
      <c r="AI254" s="158"/>
      <c r="AJ254" s="158"/>
      <c r="AK254" s="158"/>
      <c r="AL254" s="158"/>
      <c r="AM254" s="158"/>
      <c r="AN254" s="158"/>
      <c r="AO254" s="158"/>
      <c r="AP254" s="158"/>
      <c r="AQ254" s="158"/>
      <c r="AR254" s="158"/>
      <c r="AS254" s="158"/>
      <c r="AT254" s="158"/>
      <c r="AU254" s="158"/>
      <c r="AV254" s="158"/>
      <c r="AW254" s="158"/>
      <c r="AX254" s="158"/>
      <c r="AY254" s="158"/>
      <c r="AZ254" s="158"/>
      <c r="BA254" s="159"/>
      <c r="BB254" s="159"/>
      <c r="BC254" s="159"/>
      <c r="BD254" s="159"/>
      <c r="BE254" s="159"/>
      <c r="BF254" s="158"/>
      <c r="BG254" s="158"/>
      <c r="BH254" s="158"/>
      <c r="BI254" s="158"/>
      <c r="BJ254" s="158"/>
      <c r="BK254" s="158"/>
      <c r="BL254" s="158"/>
      <c r="BM254" s="158"/>
      <c r="BN254" s="158"/>
      <c r="BO254" s="158"/>
      <c r="BP254" s="158"/>
      <c r="BQ254" s="158"/>
      <c r="BR254" s="158"/>
      <c r="BS254" s="158"/>
      <c r="BT254" s="158"/>
      <c r="BU254" s="158"/>
    </row>
    <row r="255" spans="1:73" x14ac:dyDescent="0.15">
      <c r="A255" s="1"/>
      <c r="B255" s="20"/>
      <c r="C255" s="156">
        <f>Eksist!C255+Input!$D$48</f>
        <v>3</v>
      </c>
      <c r="D255" s="2" t="s">
        <v>99</v>
      </c>
      <c r="E255" s="175">
        <f>VLOOKUP(C255,Eksist!$C$252:$E$282,3)</f>
        <v>127.98837209302327</v>
      </c>
      <c r="F255" s="156">
        <f t="shared" si="245"/>
        <v>0</v>
      </c>
      <c r="G255" s="154">
        <f t="shared" ref="G255" si="250">$E255*G222/1000</f>
        <v>0</v>
      </c>
      <c r="H255" s="154">
        <f t="shared" si="248"/>
        <v>0</v>
      </c>
      <c r="I255" s="154">
        <f t="shared" si="248"/>
        <v>0</v>
      </c>
      <c r="J255" s="154">
        <f t="shared" si="248"/>
        <v>0</v>
      </c>
      <c r="K255" s="154">
        <f t="shared" si="248"/>
        <v>0</v>
      </c>
      <c r="L255" s="154">
        <f t="shared" ref="L255:Z255" si="251">$E255*L222/1000</f>
        <v>0</v>
      </c>
      <c r="M255" s="154">
        <f t="shared" si="251"/>
        <v>0</v>
      </c>
      <c r="N255" s="154">
        <f t="shared" si="251"/>
        <v>0</v>
      </c>
      <c r="O255" s="154">
        <f t="shared" si="251"/>
        <v>0</v>
      </c>
      <c r="P255" s="154">
        <f t="shared" si="251"/>
        <v>0</v>
      </c>
      <c r="Q255" s="154">
        <f t="shared" si="251"/>
        <v>0</v>
      </c>
      <c r="R255" s="154">
        <f t="shared" si="251"/>
        <v>0</v>
      </c>
      <c r="S255" s="154">
        <f t="shared" si="251"/>
        <v>0</v>
      </c>
      <c r="T255" s="154">
        <f t="shared" si="251"/>
        <v>0</v>
      </c>
      <c r="U255" s="154">
        <f t="shared" si="251"/>
        <v>0</v>
      </c>
      <c r="V255" s="154">
        <f t="shared" si="251"/>
        <v>0</v>
      </c>
      <c r="W255" s="154">
        <f t="shared" si="251"/>
        <v>0</v>
      </c>
      <c r="X255" s="154">
        <f t="shared" si="251"/>
        <v>0</v>
      </c>
      <c r="Y255" s="154">
        <f t="shared" si="251"/>
        <v>0</v>
      </c>
      <c r="Z255" s="154">
        <f t="shared" si="251"/>
        <v>0</v>
      </c>
      <c r="AA255" s="1"/>
      <c r="AB255" s="3"/>
      <c r="AC255" s="158"/>
      <c r="AD255" s="158"/>
      <c r="AE255" s="158"/>
      <c r="AF255" s="158"/>
      <c r="AG255" s="158"/>
      <c r="AH255" s="158"/>
      <c r="AI255" s="158"/>
      <c r="AJ255" s="158"/>
      <c r="AK255" s="158"/>
      <c r="AL255" s="158"/>
      <c r="AM255" s="158"/>
      <c r="AN255" s="158"/>
      <c r="AO255" s="158"/>
      <c r="AP255" s="158"/>
      <c r="AQ255" s="158"/>
      <c r="AR255" s="158"/>
      <c r="AS255" s="158"/>
      <c r="AT255" s="158"/>
      <c r="AU255" s="158"/>
      <c r="AV255" s="158"/>
      <c r="AW255" s="158"/>
      <c r="AX255" s="158"/>
      <c r="AY255" s="158"/>
      <c r="AZ255" s="158"/>
      <c r="BA255" s="159"/>
      <c r="BB255" s="159"/>
      <c r="BC255" s="159"/>
      <c r="BD255" s="159"/>
      <c r="BE255" s="159"/>
      <c r="BF255" s="158"/>
      <c r="BG255" s="158"/>
      <c r="BH255" s="158"/>
      <c r="BI255" s="158"/>
      <c r="BJ255" s="158"/>
      <c r="BK255" s="158"/>
      <c r="BL255" s="158"/>
      <c r="BM255" s="158"/>
      <c r="BN255" s="158"/>
      <c r="BO255" s="158"/>
      <c r="BP255" s="158"/>
      <c r="BQ255" s="158"/>
      <c r="BR255" s="158"/>
      <c r="BS255" s="158"/>
      <c r="BT255" s="158"/>
      <c r="BU255" s="158"/>
    </row>
    <row r="256" spans="1:73" x14ac:dyDescent="0.15">
      <c r="A256" s="1"/>
      <c r="B256" s="20"/>
      <c r="C256" s="156">
        <f>Eksist!C256+Input!$D$48</f>
        <v>4</v>
      </c>
      <c r="D256" s="2" t="s">
        <v>99</v>
      </c>
      <c r="E256" s="175">
        <f>VLOOKUP(C256,Eksist!$C$252:$E$282,3)</f>
        <v>128.90697674418607</v>
      </c>
      <c r="F256" s="156">
        <f t="shared" si="245"/>
        <v>0</v>
      </c>
      <c r="G256" s="154">
        <f t="shared" ref="G256" si="252">$E256*G223/1000</f>
        <v>0</v>
      </c>
      <c r="H256" s="154">
        <f t="shared" si="248"/>
        <v>0</v>
      </c>
      <c r="I256" s="154">
        <f t="shared" si="248"/>
        <v>0</v>
      </c>
      <c r="J256" s="154">
        <f t="shared" si="248"/>
        <v>0</v>
      </c>
      <c r="K256" s="154">
        <f t="shared" si="248"/>
        <v>0</v>
      </c>
      <c r="L256" s="154">
        <f t="shared" ref="L256:Z256" si="253">$E256*L223/1000</f>
        <v>0</v>
      </c>
      <c r="M256" s="154">
        <f t="shared" si="253"/>
        <v>0</v>
      </c>
      <c r="N256" s="154">
        <f t="shared" si="253"/>
        <v>0</v>
      </c>
      <c r="O256" s="154">
        <f t="shared" si="253"/>
        <v>0</v>
      </c>
      <c r="P256" s="154">
        <f t="shared" si="253"/>
        <v>0</v>
      </c>
      <c r="Q256" s="154">
        <f t="shared" si="253"/>
        <v>0</v>
      </c>
      <c r="R256" s="154">
        <f t="shared" si="253"/>
        <v>0</v>
      </c>
      <c r="S256" s="154">
        <f t="shared" si="253"/>
        <v>0</v>
      </c>
      <c r="T256" s="154">
        <f t="shared" si="253"/>
        <v>0</v>
      </c>
      <c r="U256" s="154">
        <f t="shared" si="253"/>
        <v>0</v>
      </c>
      <c r="V256" s="154">
        <f t="shared" si="253"/>
        <v>0</v>
      </c>
      <c r="W256" s="154">
        <f t="shared" si="253"/>
        <v>0</v>
      </c>
      <c r="X256" s="154">
        <f t="shared" si="253"/>
        <v>0</v>
      </c>
      <c r="Y256" s="154">
        <f t="shared" si="253"/>
        <v>0</v>
      </c>
      <c r="Z256" s="154">
        <f t="shared" si="253"/>
        <v>0</v>
      </c>
      <c r="AA256" s="1"/>
      <c r="AB256" s="3"/>
      <c r="AC256" s="158"/>
      <c r="AD256" s="158"/>
      <c r="AE256" s="158"/>
      <c r="AF256" s="158"/>
      <c r="AG256" s="158"/>
      <c r="AH256" s="158"/>
      <c r="AI256" s="158"/>
      <c r="AJ256" s="158"/>
      <c r="AK256" s="158"/>
      <c r="AL256" s="158"/>
      <c r="AM256" s="158"/>
      <c r="AN256" s="158"/>
      <c r="AO256" s="158"/>
      <c r="AP256" s="158"/>
      <c r="AQ256" s="158"/>
      <c r="AR256" s="158"/>
      <c r="AS256" s="158"/>
      <c r="AT256" s="158"/>
      <c r="AU256" s="158"/>
      <c r="AV256" s="158"/>
      <c r="AW256" s="158"/>
      <c r="AX256" s="158"/>
      <c r="AY256" s="158"/>
      <c r="AZ256" s="158"/>
      <c r="BA256" s="159"/>
      <c r="BB256" s="159"/>
      <c r="BC256" s="159"/>
      <c r="BD256" s="159"/>
      <c r="BE256" s="159"/>
      <c r="BF256" s="158"/>
      <c r="BG256" s="158"/>
      <c r="BH256" s="158"/>
      <c r="BI256" s="158"/>
      <c r="BJ256" s="158"/>
      <c r="BK256" s="158"/>
      <c r="BL256" s="158"/>
      <c r="BM256" s="158"/>
      <c r="BN256" s="158"/>
      <c r="BO256" s="158"/>
      <c r="BP256" s="158"/>
      <c r="BQ256" s="158"/>
      <c r="BR256" s="158"/>
      <c r="BS256" s="158"/>
      <c r="BT256" s="158"/>
      <c r="BU256" s="158"/>
    </row>
    <row r="257" spans="1:73" x14ac:dyDescent="0.15">
      <c r="A257" s="1"/>
      <c r="B257" s="20"/>
      <c r="C257" s="156">
        <f>Eksist!C257+Input!$D$48</f>
        <v>5</v>
      </c>
      <c r="D257" s="2" t="s">
        <v>99</v>
      </c>
      <c r="E257" s="175">
        <f>VLOOKUP(C257,Eksist!$C$252:$E$282,3)</f>
        <v>129.82558139534885</v>
      </c>
      <c r="F257" s="156">
        <f t="shared" si="245"/>
        <v>0</v>
      </c>
      <c r="G257" s="154">
        <f t="shared" ref="G257" si="254">$E257*G224/1000</f>
        <v>0</v>
      </c>
      <c r="H257" s="154">
        <f t="shared" si="248"/>
        <v>0</v>
      </c>
      <c r="I257" s="154">
        <f t="shared" si="248"/>
        <v>0</v>
      </c>
      <c r="J257" s="154">
        <f t="shared" si="248"/>
        <v>0</v>
      </c>
      <c r="K257" s="154">
        <f t="shared" si="248"/>
        <v>0</v>
      </c>
      <c r="L257" s="154">
        <f t="shared" ref="L257:Z257" si="255">$E257*L224/1000</f>
        <v>0</v>
      </c>
      <c r="M257" s="154">
        <f t="shared" si="255"/>
        <v>0</v>
      </c>
      <c r="N257" s="154">
        <f t="shared" si="255"/>
        <v>0</v>
      </c>
      <c r="O257" s="154">
        <f t="shared" si="255"/>
        <v>0</v>
      </c>
      <c r="P257" s="154">
        <f t="shared" si="255"/>
        <v>0</v>
      </c>
      <c r="Q257" s="154">
        <f t="shared" si="255"/>
        <v>0</v>
      </c>
      <c r="R257" s="154">
        <f t="shared" si="255"/>
        <v>0</v>
      </c>
      <c r="S257" s="154">
        <f t="shared" si="255"/>
        <v>0</v>
      </c>
      <c r="T257" s="154">
        <f t="shared" si="255"/>
        <v>0</v>
      </c>
      <c r="U257" s="154">
        <f t="shared" si="255"/>
        <v>0</v>
      </c>
      <c r="V257" s="154">
        <f t="shared" si="255"/>
        <v>0</v>
      </c>
      <c r="W257" s="154">
        <f t="shared" si="255"/>
        <v>0</v>
      </c>
      <c r="X257" s="154">
        <f t="shared" si="255"/>
        <v>0</v>
      </c>
      <c r="Y257" s="154">
        <f t="shared" si="255"/>
        <v>0</v>
      </c>
      <c r="Z257" s="154">
        <f t="shared" si="255"/>
        <v>0</v>
      </c>
      <c r="AA257" s="1"/>
      <c r="AB257" s="3"/>
      <c r="AC257" s="158"/>
      <c r="AD257" s="158"/>
      <c r="AE257" s="158"/>
      <c r="AF257" s="158"/>
      <c r="AG257" s="158"/>
      <c r="AH257" s="158"/>
      <c r="AI257" s="158"/>
      <c r="AJ257" s="158"/>
      <c r="AK257" s="158"/>
      <c r="AL257" s="158"/>
      <c r="AM257" s="158"/>
      <c r="AN257" s="158"/>
      <c r="AO257" s="158"/>
      <c r="AP257" s="158"/>
      <c r="AQ257" s="158"/>
      <c r="AR257" s="158"/>
      <c r="AS257" s="158"/>
      <c r="AT257" s="158"/>
      <c r="AU257" s="158"/>
      <c r="AV257" s="158"/>
      <c r="AW257" s="158"/>
      <c r="AX257" s="158"/>
      <c r="AY257" s="158"/>
      <c r="AZ257" s="158"/>
      <c r="BA257" s="159"/>
      <c r="BB257" s="159"/>
      <c r="BC257" s="159"/>
      <c r="BD257" s="159"/>
      <c r="BE257" s="159"/>
      <c r="BF257" s="158"/>
      <c r="BG257" s="158"/>
      <c r="BH257" s="158"/>
      <c r="BI257" s="158"/>
      <c r="BJ257" s="158"/>
      <c r="BK257" s="158"/>
      <c r="BL257" s="158"/>
      <c r="BM257" s="158"/>
      <c r="BN257" s="158"/>
      <c r="BO257" s="158"/>
      <c r="BP257" s="158"/>
      <c r="BQ257" s="158"/>
      <c r="BR257" s="158"/>
      <c r="BS257" s="158"/>
      <c r="BT257" s="158"/>
      <c r="BU257" s="158"/>
    </row>
    <row r="258" spans="1:73" x14ac:dyDescent="0.15">
      <c r="A258" s="1"/>
      <c r="B258" s="20"/>
      <c r="C258" s="156">
        <f>Eksist!C258+Input!$D$48</f>
        <v>6</v>
      </c>
      <c r="D258" s="2" t="s">
        <v>99</v>
      </c>
      <c r="E258" s="175">
        <f>VLOOKUP(C258,Eksist!$C$252:$E$282,3)</f>
        <v>130.74418604651163</v>
      </c>
      <c r="F258" s="156">
        <f t="shared" si="245"/>
        <v>0</v>
      </c>
      <c r="G258" s="154">
        <f t="shared" ref="G258" si="256">$E258*G225/1000</f>
        <v>0</v>
      </c>
      <c r="H258" s="154">
        <f t="shared" si="248"/>
        <v>0</v>
      </c>
      <c r="I258" s="154">
        <f t="shared" si="248"/>
        <v>0</v>
      </c>
      <c r="J258" s="154">
        <f t="shared" si="248"/>
        <v>0</v>
      </c>
      <c r="K258" s="154">
        <f t="shared" si="248"/>
        <v>0</v>
      </c>
      <c r="L258" s="154">
        <f t="shared" ref="L258:Z258" si="257">$E258*L225/1000</f>
        <v>0</v>
      </c>
      <c r="M258" s="154">
        <f t="shared" si="257"/>
        <v>0</v>
      </c>
      <c r="N258" s="154">
        <f t="shared" si="257"/>
        <v>0</v>
      </c>
      <c r="O258" s="154">
        <f t="shared" si="257"/>
        <v>0</v>
      </c>
      <c r="P258" s="154">
        <f t="shared" si="257"/>
        <v>0</v>
      </c>
      <c r="Q258" s="154">
        <f t="shared" si="257"/>
        <v>0</v>
      </c>
      <c r="R258" s="154">
        <f t="shared" si="257"/>
        <v>0</v>
      </c>
      <c r="S258" s="154">
        <f t="shared" si="257"/>
        <v>0</v>
      </c>
      <c r="T258" s="154">
        <f t="shared" si="257"/>
        <v>0</v>
      </c>
      <c r="U258" s="154">
        <f t="shared" si="257"/>
        <v>0</v>
      </c>
      <c r="V258" s="154">
        <f t="shared" si="257"/>
        <v>0</v>
      </c>
      <c r="W258" s="154">
        <f t="shared" si="257"/>
        <v>0</v>
      </c>
      <c r="X258" s="154">
        <f t="shared" si="257"/>
        <v>0</v>
      </c>
      <c r="Y258" s="154">
        <f t="shared" si="257"/>
        <v>0</v>
      </c>
      <c r="Z258" s="154">
        <f t="shared" si="257"/>
        <v>0</v>
      </c>
      <c r="AA258" s="1"/>
      <c r="AB258" s="3"/>
      <c r="AC258" s="158"/>
      <c r="AD258" s="158"/>
      <c r="AE258" s="158"/>
      <c r="AF258" s="158"/>
      <c r="AG258" s="158"/>
      <c r="AH258" s="158"/>
      <c r="AI258" s="158"/>
      <c r="AJ258" s="158"/>
      <c r="AK258" s="158"/>
      <c r="AL258" s="158"/>
      <c r="AM258" s="158"/>
      <c r="AN258" s="158"/>
      <c r="AO258" s="158"/>
      <c r="AP258" s="158"/>
      <c r="AQ258" s="158"/>
      <c r="AR258" s="158"/>
      <c r="AS258" s="158"/>
      <c r="AT258" s="158"/>
      <c r="AU258" s="158"/>
      <c r="AV258" s="158"/>
      <c r="AW258" s="158"/>
      <c r="AX258" s="158"/>
      <c r="AY258" s="158"/>
      <c r="AZ258" s="158"/>
      <c r="BA258" s="159"/>
      <c r="BB258" s="159"/>
      <c r="BC258" s="159"/>
      <c r="BD258" s="159"/>
      <c r="BE258" s="159"/>
      <c r="BF258" s="158"/>
      <c r="BG258" s="158"/>
      <c r="BH258" s="158"/>
      <c r="BI258" s="158"/>
      <c r="BJ258" s="158"/>
      <c r="BK258" s="158"/>
      <c r="BL258" s="158"/>
      <c r="BM258" s="158"/>
      <c r="BN258" s="158"/>
      <c r="BO258" s="158"/>
      <c r="BP258" s="158"/>
      <c r="BQ258" s="158"/>
      <c r="BR258" s="158"/>
      <c r="BS258" s="158"/>
      <c r="BT258" s="158"/>
      <c r="BU258" s="158"/>
    </row>
    <row r="259" spans="1:73" x14ac:dyDescent="0.15">
      <c r="A259" s="1"/>
      <c r="B259" s="20"/>
      <c r="C259" s="156">
        <f>Eksist!C259+Input!$D$48</f>
        <v>7</v>
      </c>
      <c r="D259" s="2" t="s">
        <v>99</v>
      </c>
      <c r="E259" s="175">
        <f>VLOOKUP(C259,Eksist!$C$252:$E$282,3)</f>
        <v>131.66279069767441</v>
      </c>
      <c r="F259" s="156">
        <f t="shared" si="245"/>
        <v>0</v>
      </c>
      <c r="G259" s="154">
        <f t="shared" ref="G259" si="258">$E259*G226/1000</f>
        <v>0</v>
      </c>
      <c r="H259" s="154">
        <f t="shared" si="248"/>
        <v>0</v>
      </c>
      <c r="I259" s="154">
        <f t="shared" si="248"/>
        <v>0</v>
      </c>
      <c r="J259" s="154">
        <f t="shared" si="248"/>
        <v>0</v>
      </c>
      <c r="K259" s="154">
        <f t="shared" si="248"/>
        <v>0</v>
      </c>
      <c r="L259" s="154">
        <f t="shared" ref="L259:Z259" si="259">$E259*L226/1000</f>
        <v>0</v>
      </c>
      <c r="M259" s="154">
        <f t="shared" si="259"/>
        <v>0</v>
      </c>
      <c r="N259" s="154">
        <f t="shared" si="259"/>
        <v>0</v>
      </c>
      <c r="O259" s="154">
        <f t="shared" si="259"/>
        <v>0</v>
      </c>
      <c r="P259" s="154">
        <f t="shared" si="259"/>
        <v>0</v>
      </c>
      <c r="Q259" s="154">
        <f t="shared" si="259"/>
        <v>0</v>
      </c>
      <c r="R259" s="154">
        <f t="shared" si="259"/>
        <v>0</v>
      </c>
      <c r="S259" s="154">
        <f t="shared" si="259"/>
        <v>0</v>
      </c>
      <c r="T259" s="154">
        <f t="shared" si="259"/>
        <v>0</v>
      </c>
      <c r="U259" s="154">
        <f t="shared" si="259"/>
        <v>0</v>
      </c>
      <c r="V259" s="154">
        <f t="shared" si="259"/>
        <v>0</v>
      </c>
      <c r="W259" s="154">
        <f t="shared" si="259"/>
        <v>0</v>
      </c>
      <c r="X259" s="154">
        <f t="shared" si="259"/>
        <v>0</v>
      </c>
      <c r="Y259" s="154">
        <f t="shared" si="259"/>
        <v>0</v>
      </c>
      <c r="Z259" s="154">
        <f t="shared" si="259"/>
        <v>0</v>
      </c>
      <c r="AA259" s="1"/>
      <c r="AB259" s="3"/>
      <c r="AC259" s="158"/>
      <c r="AD259" s="158"/>
      <c r="AE259" s="158"/>
      <c r="AF259" s="158"/>
      <c r="AG259" s="158"/>
      <c r="AH259" s="158"/>
      <c r="AI259" s="158"/>
      <c r="AJ259" s="158"/>
      <c r="AK259" s="158"/>
      <c r="AL259" s="158"/>
      <c r="AM259" s="158"/>
      <c r="AN259" s="158"/>
      <c r="AO259" s="158"/>
      <c r="AP259" s="158"/>
      <c r="AQ259" s="158"/>
      <c r="AR259" s="158"/>
      <c r="AS259" s="158"/>
      <c r="AT259" s="158"/>
      <c r="AU259" s="158"/>
      <c r="AV259" s="158"/>
      <c r="AW259" s="158"/>
      <c r="AX259" s="158"/>
      <c r="AY259" s="158"/>
      <c r="AZ259" s="158"/>
      <c r="BA259" s="159"/>
      <c r="BB259" s="159"/>
      <c r="BC259" s="159"/>
      <c r="BD259" s="159"/>
      <c r="BE259" s="159"/>
      <c r="BF259" s="158"/>
      <c r="BG259" s="158"/>
      <c r="BH259" s="158"/>
      <c r="BI259" s="158"/>
      <c r="BJ259" s="158"/>
      <c r="BK259" s="158"/>
      <c r="BL259" s="158"/>
      <c r="BM259" s="158"/>
      <c r="BN259" s="158"/>
      <c r="BO259" s="158"/>
      <c r="BP259" s="158"/>
      <c r="BQ259" s="158"/>
      <c r="BR259" s="158"/>
      <c r="BS259" s="158"/>
      <c r="BT259" s="158"/>
      <c r="BU259" s="158"/>
    </row>
    <row r="260" spans="1:73" x14ac:dyDescent="0.15">
      <c r="A260" s="1"/>
      <c r="B260" s="20"/>
      <c r="C260" s="156">
        <f>Eksist!C260+Input!$D$48</f>
        <v>8</v>
      </c>
      <c r="D260" s="2" t="s">
        <v>99</v>
      </c>
      <c r="E260" s="175">
        <f>VLOOKUP(C260,Eksist!$C$252:$E$282,3)</f>
        <v>132.58139534883719</v>
      </c>
      <c r="F260" s="156">
        <f t="shared" si="245"/>
        <v>0</v>
      </c>
      <c r="G260" s="154">
        <f t="shared" ref="G260" si="260">$E260*G227/1000</f>
        <v>0</v>
      </c>
      <c r="H260" s="154">
        <f t="shared" si="248"/>
        <v>0</v>
      </c>
      <c r="I260" s="154">
        <f t="shared" si="248"/>
        <v>0</v>
      </c>
      <c r="J260" s="154">
        <f t="shared" si="248"/>
        <v>0</v>
      </c>
      <c r="K260" s="154">
        <f t="shared" si="248"/>
        <v>0</v>
      </c>
      <c r="L260" s="154">
        <f t="shared" ref="L260:Z260" si="261">$E260*L227/1000</f>
        <v>0</v>
      </c>
      <c r="M260" s="154">
        <f t="shared" si="261"/>
        <v>0</v>
      </c>
      <c r="N260" s="154">
        <f t="shared" si="261"/>
        <v>0</v>
      </c>
      <c r="O260" s="154">
        <f t="shared" si="261"/>
        <v>0</v>
      </c>
      <c r="P260" s="154">
        <f t="shared" si="261"/>
        <v>0</v>
      </c>
      <c r="Q260" s="154">
        <f t="shared" si="261"/>
        <v>0</v>
      </c>
      <c r="R260" s="154">
        <f t="shared" si="261"/>
        <v>0</v>
      </c>
      <c r="S260" s="154">
        <f t="shared" si="261"/>
        <v>0</v>
      </c>
      <c r="T260" s="154">
        <f t="shared" si="261"/>
        <v>0</v>
      </c>
      <c r="U260" s="154">
        <f t="shared" si="261"/>
        <v>0</v>
      </c>
      <c r="V260" s="154">
        <f t="shared" si="261"/>
        <v>0</v>
      </c>
      <c r="W260" s="154">
        <f t="shared" si="261"/>
        <v>0</v>
      </c>
      <c r="X260" s="154">
        <f t="shared" si="261"/>
        <v>0</v>
      </c>
      <c r="Y260" s="154">
        <f t="shared" si="261"/>
        <v>0</v>
      </c>
      <c r="Z260" s="154">
        <f t="shared" si="261"/>
        <v>0</v>
      </c>
      <c r="AA260" s="1"/>
      <c r="AB260" s="3"/>
      <c r="AC260" s="158"/>
      <c r="AD260" s="158"/>
      <c r="AE260" s="158"/>
      <c r="AF260" s="158"/>
      <c r="AG260" s="158"/>
      <c r="AH260" s="158"/>
      <c r="AI260" s="158"/>
      <c r="AJ260" s="158"/>
      <c r="AK260" s="158"/>
      <c r="AL260" s="158"/>
      <c r="AM260" s="158"/>
      <c r="AN260" s="158"/>
      <c r="AO260" s="158"/>
      <c r="AP260" s="158"/>
      <c r="AQ260" s="158"/>
      <c r="AR260" s="158"/>
      <c r="AS260" s="158"/>
      <c r="AT260" s="158"/>
      <c r="AU260" s="158"/>
      <c r="AV260" s="158"/>
      <c r="AW260" s="158"/>
      <c r="AX260" s="158"/>
      <c r="AY260" s="158"/>
      <c r="AZ260" s="158"/>
      <c r="BA260" s="159"/>
      <c r="BB260" s="159"/>
      <c r="BC260" s="159"/>
      <c r="BD260" s="159"/>
      <c r="BE260" s="159"/>
      <c r="BF260" s="158"/>
      <c r="BG260" s="158"/>
      <c r="BH260" s="158"/>
      <c r="BI260" s="158"/>
      <c r="BJ260" s="158"/>
      <c r="BK260" s="158"/>
      <c r="BL260" s="158"/>
      <c r="BM260" s="158"/>
      <c r="BN260" s="158"/>
      <c r="BO260" s="158"/>
      <c r="BP260" s="158"/>
      <c r="BQ260" s="158"/>
      <c r="BR260" s="158"/>
      <c r="BS260" s="158"/>
      <c r="BT260" s="158"/>
      <c r="BU260" s="158"/>
    </row>
    <row r="261" spans="1:73" x14ac:dyDescent="0.15">
      <c r="A261" s="1"/>
      <c r="B261" s="20"/>
      <c r="C261" s="156">
        <f>Eksist!C261+Input!$D$48</f>
        <v>9</v>
      </c>
      <c r="D261" s="2" t="s">
        <v>99</v>
      </c>
      <c r="E261" s="175">
        <f>VLOOKUP(C261,Eksist!$C$252:$E$282,3)</f>
        <v>133.49999999999997</v>
      </c>
      <c r="F261" s="156">
        <f t="shared" si="245"/>
        <v>0</v>
      </c>
      <c r="G261" s="154">
        <f t="shared" ref="G261" si="262">$E261*G228/1000</f>
        <v>0</v>
      </c>
      <c r="H261" s="154">
        <f t="shared" si="248"/>
        <v>0</v>
      </c>
      <c r="I261" s="154">
        <f t="shared" si="248"/>
        <v>0</v>
      </c>
      <c r="J261" s="154">
        <f t="shared" si="248"/>
        <v>0</v>
      </c>
      <c r="K261" s="154">
        <f t="shared" si="248"/>
        <v>0</v>
      </c>
      <c r="L261" s="154">
        <f t="shared" ref="L261:Z261" si="263">$E261*L228/1000</f>
        <v>0</v>
      </c>
      <c r="M261" s="154">
        <f t="shared" si="263"/>
        <v>0</v>
      </c>
      <c r="N261" s="154">
        <f t="shared" si="263"/>
        <v>0</v>
      </c>
      <c r="O261" s="154">
        <f t="shared" si="263"/>
        <v>0</v>
      </c>
      <c r="P261" s="154">
        <f t="shared" si="263"/>
        <v>0</v>
      </c>
      <c r="Q261" s="154">
        <f t="shared" si="263"/>
        <v>0</v>
      </c>
      <c r="R261" s="154">
        <f t="shared" si="263"/>
        <v>0</v>
      </c>
      <c r="S261" s="154">
        <f t="shared" si="263"/>
        <v>0</v>
      </c>
      <c r="T261" s="154">
        <f t="shared" si="263"/>
        <v>0</v>
      </c>
      <c r="U261" s="154">
        <f t="shared" si="263"/>
        <v>0</v>
      </c>
      <c r="V261" s="154">
        <f t="shared" si="263"/>
        <v>0</v>
      </c>
      <c r="W261" s="154">
        <f t="shared" si="263"/>
        <v>0</v>
      </c>
      <c r="X261" s="154">
        <f t="shared" si="263"/>
        <v>0</v>
      </c>
      <c r="Y261" s="154">
        <f t="shared" si="263"/>
        <v>0</v>
      </c>
      <c r="Z261" s="154">
        <f t="shared" si="263"/>
        <v>0</v>
      </c>
      <c r="AA261" s="1"/>
      <c r="AB261" s="3"/>
      <c r="AC261" s="158"/>
      <c r="AD261" s="158"/>
      <c r="AE261" s="158"/>
      <c r="AF261" s="158"/>
      <c r="AG261" s="158"/>
      <c r="AH261" s="158"/>
      <c r="AI261" s="158"/>
      <c r="AJ261" s="158"/>
      <c r="AK261" s="158"/>
      <c r="AL261" s="158"/>
      <c r="AM261" s="158"/>
      <c r="AN261" s="158"/>
      <c r="AO261" s="158"/>
      <c r="AP261" s="158"/>
      <c r="AQ261" s="158"/>
      <c r="AR261" s="158"/>
      <c r="AS261" s="158"/>
      <c r="AT261" s="158"/>
      <c r="AU261" s="158"/>
      <c r="AV261" s="158"/>
      <c r="AW261" s="158"/>
      <c r="AX261" s="158"/>
      <c r="AY261" s="158"/>
      <c r="AZ261" s="158"/>
      <c r="BA261" s="159"/>
      <c r="BB261" s="159"/>
      <c r="BC261" s="159"/>
      <c r="BD261" s="159"/>
      <c r="BE261" s="159"/>
      <c r="BF261" s="158"/>
      <c r="BG261" s="158"/>
      <c r="BH261" s="158"/>
      <c r="BI261" s="158"/>
      <c r="BJ261" s="158"/>
      <c r="BK261" s="158"/>
      <c r="BL261" s="158"/>
      <c r="BM261" s="158"/>
      <c r="BN261" s="158"/>
      <c r="BO261" s="158"/>
      <c r="BP261" s="158"/>
      <c r="BQ261" s="158"/>
      <c r="BR261" s="158"/>
      <c r="BS261" s="158"/>
      <c r="BT261" s="158"/>
      <c r="BU261" s="158"/>
    </row>
    <row r="262" spans="1:73" x14ac:dyDescent="0.15">
      <c r="A262" s="1"/>
      <c r="B262" s="20" t="s">
        <v>186</v>
      </c>
      <c r="C262" s="156">
        <f>Eksist!C262+Input!$D$48</f>
        <v>10</v>
      </c>
      <c r="D262" s="2" t="s">
        <v>99</v>
      </c>
      <c r="E262" s="175">
        <f>VLOOKUP(C262,Eksist!$C$252:$E$282,3)</f>
        <v>134.41860465116278</v>
      </c>
      <c r="F262" s="156">
        <f t="shared" si="245"/>
        <v>0</v>
      </c>
      <c r="G262" s="154">
        <f t="shared" ref="G262" si="264">$E262*G229/1000</f>
        <v>0</v>
      </c>
      <c r="H262" s="154">
        <f t="shared" si="248"/>
        <v>0</v>
      </c>
      <c r="I262" s="154">
        <f t="shared" si="248"/>
        <v>0</v>
      </c>
      <c r="J262" s="154">
        <f t="shared" si="248"/>
        <v>0</v>
      </c>
      <c r="K262" s="154">
        <f t="shared" si="248"/>
        <v>0</v>
      </c>
      <c r="L262" s="154">
        <f t="shared" ref="L262:Z262" si="265">$E262*L229/1000</f>
        <v>0</v>
      </c>
      <c r="M262" s="154">
        <f t="shared" si="265"/>
        <v>0</v>
      </c>
      <c r="N262" s="154">
        <f t="shared" si="265"/>
        <v>0</v>
      </c>
      <c r="O262" s="154">
        <f t="shared" si="265"/>
        <v>0</v>
      </c>
      <c r="P262" s="154">
        <f t="shared" si="265"/>
        <v>0</v>
      </c>
      <c r="Q262" s="154">
        <f t="shared" si="265"/>
        <v>0</v>
      </c>
      <c r="R262" s="154">
        <f t="shared" si="265"/>
        <v>0</v>
      </c>
      <c r="S262" s="154">
        <f t="shared" si="265"/>
        <v>0</v>
      </c>
      <c r="T262" s="154">
        <f t="shared" si="265"/>
        <v>0</v>
      </c>
      <c r="U262" s="154">
        <f t="shared" si="265"/>
        <v>0</v>
      </c>
      <c r="V262" s="154">
        <f t="shared" si="265"/>
        <v>0</v>
      </c>
      <c r="W262" s="154">
        <f t="shared" si="265"/>
        <v>0</v>
      </c>
      <c r="X262" s="154">
        <f t="shared" si="265"/>
        <v>0</v>
      </c>
      <c r="Y262" s="154">
        <f t="shared" si="265"/>
        <v>0</v>
      </c>
      <c r="Z262" s="154">
        <f t="shared" si="265"/>
        <v>0</v>
      </c>
      <c r="AA262" s="1"/>
      <c r="AB262" s="3"/>
      <c r="AC262" s="158"/>
      <c r="AD262" s="158"/>
      <c r="AE262" s="158"/>
      <c r="AF262" s="158"/>
      <c r="AG262" s="158"/>
      <c r="AH262" s="158"/>
      <c r="AI262" s="158"/>
      <c r="AJ262" s="158"/>
      <c r="AK262" s="158"/>
      <c r="AL262" s="158"/>
      <c r="AM262" s="158"/>
      <c r="AN262" s="158"/>
      <c r="AO262" s="158"/>
      <c r="AP262" s="158"/>
      <c r="AQ262" s="158"/>
      <c r="AR262" s="158"/>
      <c r="AS262" s="158"/>
      <c r="AT262" s="158"/>
      <c r="AU262" s="158"/>
      <c r="AV262" s="158"/>
      <c r="AW262" s="158"/>
      <c r="AX262" s="158"/>
      <c r="AY262" s="158"/>
      <c r="AZ262" s="158"/>
      <c r="BA262" s="159"/>
      <c r="BB262" s="159"/>
      <c r="BC262" s="159"/>
      <c r="BD262" s="159"/>
      <c r="BE262" s="159"/>
      <c r="BF262" s="158"/>
      <c r="BG262" s="158"/>
      <c r="BH262" s="158"/>
      <c r="BI262" s="158"/>
      <c r="BJ262" s="158"/>
      <c r="BK262" s="158"/>
      <c r="BL262" s="158"/>
      <c r="BM262" s="158"/>
      <c r="BN262" s="158"/>
      <c r="BO262" s="158"/>
      <c r="BP262" s="158"/>
      <c r="BQ262" s="158"/>
      <c r="BR262" s="158"/>
      <c r="BS262" s="158"/>
      <c r="BT262" s="158"/>
      <c r="BU262" s="158"/>
    </row>
    <row r="263" spans="1:73" x14ac:dyDescent="0.15">
      <c r="A263" s="1"/>
      <c r="B263" s="20"/>
      <c r="C263" s="156">
        <f>Eksist!C263+Input!$D$48</f>
        <v>11</v>
      </c>
      <c r="D263" s="2" t="s">
        <v>99</v>
      </c>
      <c r="E263" s="175">
        <f>VLOOKUP(C263,Eksist!$C$252:$E$282,3)</f>
        <v>134.91860465116278</v>
      </c>
      <c r="F263" s="156">
        <f t="shared" si="245"/>
        <v>0</v>
      </c>
      <c r="G263" s="154">
        <f t="shared" ref="G263" si="266">$E263*G230/1000</f>
        <v>0</v>
      </c>
      <c r="H263" s="154">
        <f t="shared" si="248"/>
        <v>0</v>
      </c>
      <c r="I263" s="154">
        <f t="shared" si="248"/>
        <v>0</v>
      </c>
      <c r="J263" s="154">
        <f t="shared" si="248"/>
        <v>0</v>
      </c>
      <c r="K263" s="154">
        <f t="shared" si="248"/>
        <v>0</v>
      </c>
      <c r="L263" s="154">
        <f t="shared" ref="L263:Z263" si="267">$E263*L230/1000</f>
        <v>0</v>
      </c>
      <c r="M263" s="154">
        <f t="shared" si="267"/>
        <v>0</v>
      </c>
      <c r="N263" s="154">
        <f t="shared" si="267"/>
        <v>0</v>
      </c>
      <c r="O263" s="154">
        <f t="shared" si="267"/>
        <v>0</v>
      </c>
      <c r="P263" s="154">
        <f t="shared" si="267"/>
        <v>0</v>
      </c>
      <c r="Q263" s="154">
        <f t="shared" si="267"/>
        <v>0</v>
      </c>
      <c r="R263" s="154">
        <f t="shared" si="267"/>
        <v>0</v>
      </c>
      <c r="S263" s="154">
        <f t="shared" si="267"/>
        <v>0</v>
      </c>
      <c r="T263" s="154">
        <f t="shared" si="267"/>
        <v>0</v>
      </c>
      <c r="U263" s="154">
        <f t="shared" si="267"/>
        <v>0</v>
      </c>
      <c r="V263" s="154">
        <f t="shared" si="267"/>
        <v>0</v>
      </c>
      <c r="W263" s="154">
        <f t="shared" si="267"/>
        <v>0</v>
      </c>
      <c r="X263" s="154">
        <f t="shared" si="267"/>
        <v>0</v>
      </c>
      <c r="Y263" s="154">
        <f t="shared" si="267"/>
        <v>0</v>
      </c>
      <c r="Z263" s="154">
        <f t="shared" si="267"/>
        <v>0</v>
      </c>
      <c r="AA263" s="1"/>
      <c r="AB263" s="3"/>
      <c r="AC263" s="158"/>
      <c r="AD263" s="158"/>
      <c r="AE263" s="158"/>
      <c r="AF263" s="158"/>
      <c r="AG263" s="158"/>
      <c r="AH263" s="158"/>
      <c r="AI263" s="158"/>
      <c r="AJ263" s="158"/>
      <c r="AK263" s="158"/>
      <c r="AL263" s="158"/>
      <c r="AM263" s="158"/>
      <c r="AN263" s="158"/>
      <c r="AO263" s="158"/>
      <c r="AP263" s="158"/>
      <c r="AQ263" s="158"/>
      <c r="AR263" s="158"/>
      <c r="AS263" s="158"/>
      <c r="AT263" s="158"/>
      <c r="AU263" s="158"/>
      <c r="AV263" s="158"/>
      <c r="AW263" s="158"/>
      <c r="AX263" s="158"/>
      <c r="AY263" s="158"/>
      <c r="AZ263" s="158"/>
      <c r="BA263" s="159"/>
      <c r="BB263" s="159"/>
      <c r="BC263" s="159"/>
      <c r="BD263" s="159"/>
      <c r="BE263" s="159"/>
      <c r="BF263" s="158"/>
      <c r="BG263" s="158"/>
      <c r="BH263" s="158"/>
      <c r="BI263" s="158"/>
      <c r="BJ263" s="158"/>
      <c r="BK263" s="158"/>
      <c r="BL263" s="158"/>
      <c r="BM263" s="158"/>
      <c r="BN263" s="158"/>
      <c r="BO263" s="158"/>
      <c r="BP263" s="158"/>
      <c r="BQ263" s="158"/>
      <c r="BR263" s="158"/>
      <c r="BS263" s="158"/>
      <c r="BT263" s="158"/>
      <c r="BU263" s="158"/>
    </row>
    <row r="264" spans="1:73" x14ac:dyDescent="0.15">
      <c r="A264" s="1"/>
      <c r="B264" s="20"/>
      <c r="C264" s="156">
        <f>Eksist!C264+Input!$D$48</f>
        <v>12</v>
      </c>
      <c r="D264" s="2" t="s">
        <v>99</v>
      </c>
      <c r="E264" s="175">
        <f>VLOOKUP(C264,Eksist!$C$252:$E$282,3)</f>
        <v>135.41860465116278</v>
      </c>
      <c r="F264" s="156">
        <f t="shared" si="245"/>
        <v>0</v>
      </c>
      <c r="G264" s="154">
        <f t="shared" ref="G264" si="268">$E264*G231/1000</f>
        <v>0</v>
      </c>
      <c r="H264" s="154">
        <f t="shared" si="248"/>
        <v>0</v>
      </c>
      <c r="I264" s="154">
        <f t="shared" si="248"/>
        <v>0</v>
      </c>
      <c r="J264" s="154">
        <f t="shared" si="248"/>
        <v>0</v>
      </c>
      <c r="K264" s="154">
        <f t="shared" si="248"/>
        <v>0</v>
      </c>
      <c r="L264" s="154">
        <f t="shared" ref="L264:Z264" si="269">$E264*L231/1000</f>
        <v>0</v>
      </c>
      <c r="M264" s="154">
        <f t="shared" si="269"/>
        <v>0</v>
      </c>
      <c r="N264" s="154">
        <f t="shared" si="269"/>
        <v>0</v>
      </c>
      <c r="O264" s="154">
        <f t="shared" si="269"/>
        <v>0</v>
      </c>
      <c r="P264" s="154">
        <f t="shared" si="269"/>
        <v>0</v>
      </c>
      <c r="Q264" s="154">
        <f t="shared" si="269"/>
        <v>0</v>
      </c>
      <c r="R264" s="154">
        <f t="shared" si="269"/>
        <v>0</v>
      </c>
      <c r="S264" s="154">
        <f t="shared" si="269"/>
        <v>0</v>
      </c>
      <c r="T264" s="154">
        <f t="shared" si="269"/>
        <v>0</v>
      </c>
      <c r="U264" s="154">
        <f t="shared" si="269"/>
        <v>0</v>
      </c>
      <c r="V264" s="154">
        <f t="shared" si="269"/>
        <v>0</v>
      </c>
      <c r="W264" s="154">
        <f t="shared" si="269"/>
        <v>0</v>
      </c>
      <c r="X264" s="154">
        <f t="shared" si="269"/>
        <v>0</v>
      </c>
      <c r="Y264" s="154">
        <f t="shared" si="269"/>
        <v>0</v>
      </c>
      <c r="Z264" s="154">
        <f t="shared" si="269"/>
        <v>0</v>
      </c>
      <c r="AA264" s="1"/>
      <c r="AB264" s="3"/>
      <c r="AC264" s="158"/>
      <c r="AD264" s="158"/>
      <c r="AE264" s="158"/>
      <c r="AF264" s="158"/>
      <c r="AG264" s="158"/>
      <c r="AH264" s="158"/>
      <c r="AI264" s="158"/>
      <c r="AJ264" s="158"/>
      <c r="AK264" s="158"/>
      <c r="AL264" s="158"/>
      <c r="AM264" s="158"/>
      <c r="AN264" s="158"/>
      <c r="AO264" s="158"/>
      <c r="AP264" s="158"/>
      <c r="AQ264" s="158"/>
      <c r="AR264" s="158"/>
      <c r="AS264" s="158"/>
      <c r="AT264" s="158"/>
      <c r="AU264" s="158"/>
      <c r="AV264" s="158"/>
      <c r="AW264" s="158"/>
      <c r="AX264" s="158"/>
      <c r="AY264" s="158"/>
      <c r="AZ264" s="158"/>
      <c r="BA264" s="159"/>
      <c r="BB264" s="159"/>
      <c r="BC264" s="159"/>
      <c r="BD264" s="159"/>
      <c r="BE264" s="159"/>
      <c r="BF264" s="158"/>
      <c r="BG264" s="158"/>
      <c r="BH264" s="158"/>
      <c r="BI264" s="158"/>
      <c r="BJ264" s="158"/>
      <c r="BK264" s="158"/>
      <c r="BL264" s="158"/>
      <c r="BM264" s="158"/>
      <c r="BN264" s="158"/>
      <c r="BO264" s="158"/>
      <c r="BP264" s="158"/>
      <c r="BQ264" s="158"/>
      <c r="BR264" s="158"/>
      <c r="BS264" s="158"/>
      <c r="BT264" s="158"/>
      <c r="BU264" s="158"/>
    </row>
    <row r="265" spans="1:73" x14ac:dyDescent="0.15">
      <c r="A265" s="1"/>
      <c r="B265" s="20"/>
      <c r="C265" s="156">
        <f>Eksist!C265+Input!$D$48</f>
        <v>13</v>
      </c>
      <c r="D265" s="2" t="s">
        <v>99</v>
      </c>
      <c r="E265" s="175">
        <f>VLOOKUP(C265,Eksist!$C$252:$E$282,3)</f>
        <v>135.91860465116278</v>
      </c>
      <c r="F265" s="156">
        <f t="shared" si="245"/>
        <v>0</v>
      </c>
      <c r="G265" s="154">
        <f t="shared" ref="G265" si="270">$E265*G232/1000</f>
        <v>0</v>
      </c>
      <c r="H265" s="154">
        <f t="shared" si="248"/>
        <v>0</v>
      </c>
      <c r="I265" s="154">
        <f t="shared" si="248"/>
        <v>0</v>
      </c>
      <c r="J265" s="154">
        <f t="shared" si="248"/>
        <v>0</v>
      </c>
      <c r="K265" s="154">
        <f t="shared" si="248"/>
        <v>0</v>
      </c>
      <c r="L265" s="154">
        <f t="shared" ref="L265:Z265" si="271">$E265*L232/1000</f>
        <v>0</v>
      </c>
      <c r="M265" s="154">
        <f t="shared" si="271"/>
        <v>0</v>
      </c>
      <c r="N265" s="154">
        <f t="shared" si="271"/>
        <v>0</v>
      </c>
      <c r="O265" s="154">
        <f t="shared" si="271"/>
        <v>0</v>
      </c>
      <c r="P265" s="154">
        <f t="shared" si="271"/>
        <v>0</v>
      </c>
      <c r="Q265" s="154">
        <f t="shared" si="271"/>
        <v>0</v>
      </c>
      <c r="R265" s="154">
        <f t="shared" si="271"/>
        <v>0</v>
      </c>
      <c r="S265" s="154">
        <f t="shared" si="271"/>
        <v>0</v>
      </c>
      <c r="T265" s="154">
        <f t="shared" si="271"/>
        <v>0</v>
      </c>
      <c r="U265" s="154">
        <f t="shared" si="271"/>
        <v>0</v>
      </c>
      <c r="V265" s="154">
        <f t="shared" si="271"/>
        <v>0</v>
      </c>
      <c r="W265" s="154">
        <f t="shared" si="271"/>
        <v>0</v>
      </c>
      <c r="X265" s="154">
        <f t="shared" si="271"/>
        <v>0</v>
      </c>
      <c r="Y265" s="154">
        <f t="shared" si="271"/>
        <v>0</v>
      </c>
      <c r="Z265" s="154">
        <f t="shared" si="271"/>
        <v>0</v>
      </c>
      <c r="AA265" s="1"/>
      <c r="AB265" s="3"/>
      <c r="AC265" s="158"/>
      <c r="AD265" s="158"/>
      <c r="AE265" s="158"/>
      <c r="AF265" s="158"/>
      <c r="AG265" s="158"/>
      <c r="AH265" s="158"/>
      <c r="AI265" s="158"/>
      <c r="AJ265" s="158"/>
      <c r="AK265" s="158"/>
      <c r="AL265" s="158"/>
      <c r="AM265" s="158"/>
      <c r="AN265" s="158"/>
      <c r="AO265" s="158"/>
      <c r="AP265" s="158"/>
      <c r="AQ265" s="158"/>
      <c r="AR265" s="158"/>
      <c r="AS265" s="158"/>
      <c r="AT265" s="158"/>
      <c r="AU265" s="158"/>
      <c r="AV265" s="158"/>
      <c r="AW265" s="158"/>
      <c r="AX265" s="158"/>
      <c r="AY265" s="158"/>
      <c r="AZ265" s="158"/>
      <c r="BA265" s="159"/>
      <c r="BB265" s="159"/>
      <c r="BC265" s="159"/>
      <c r="BD265" s="159"/>
      <c r="BE265" s="159"/>
      <c r="BF265" s="158"/>
      <c r="BG265" s="158"/>
      <c r="BH265" s="158"/>
      <c r="BI265" s="158"/>
      <c r="BJ265" s="158"/>
      <c r="BK265" s="158"/>
      <c r="BL265" s="158"/>
      <c r="BM265" s="158"/>
      <c r="BN265" s="158"/>
      <c r="BO265" s="158"/>
      <c r="BP265" s="158"/>
      <c r="BQ265" s="158"/>
      <c r="BR265" s="158"/>
      <c r="BS265" s="158"/>
      <c r="BT265" s="158"/>
      <c r="BU265" s="158"/>
    </row>
    <row r="266" spans="1:73" x14ac:dyDescent="0.15">
      <c r="A266" s="1"/>
      <c r="B266" s="20"/>
      <c r="C266" s="156">
        <f>Eksist!C266+Input!$D$48</f>
        <v>14</v>
      </c>
      <c r="D266" s="2" t="s">
        <v>99</v>
      </c>
      <c r="E266" s="175">
        <f>VLOOKUP(C266,Eksist!$C$252:$E$282,3)</f>
        <v>136.41860465116278</v>
      </c>
      <c r="F266" s="156">
        <f t="shared" si="245"/>
        <v>0</v>
      </c>
      <c r="G266" s="154">
        <f t="shared" ref="G266" si="272">$E266*G233/1000</f>
        <v>0</v>
      </c>
      <c r="H266" s="154">
        <f t="shared" si="248"/>
        <v>0</v>
      </c>
      <c r="I266" s="154">
        <f t="shared" si="248"/>
        <v>0</v>
      </c>
      <c r="J266" s="154">
        <f t="shared" si="248"/>
        <v>0</v>
      </c>
      <c r="K266" s="154">
        <f t="shared" si="248"/>
        <v>0</v>
      </c>
      <c r="L266" s="154">
        <f t="shared" ref="L266:Z266" si="273">$E266*L233/1000</f>
        <v>0</v>
      </c>
      <c r="M266" s="154">
        <f t="shared" si="273"/>
        <v>0</v>
      </c>
      <c r="N266" s="154">
        <f t="shared" si="273"/>
        <v>0</v>
      </c>
      <c r="O266" s="154">
        <f t="shared" si="273"/>
        <v>0</v>
      </c>
      <c r="P266" s="154">
        <f t="shared" si="273"/>
        <v>0</v>
      </c>
      <c r="Q266" s="154">
        <f t="shared" si="273"/>
        <v>0</v>
      </c>
      <c r="R266" s="154">
        <f t="shared" si="273"/>
        <v>0</v>
      </c>
      <c r="S266" s="154">
        <f t="shared" si="273"/>
        <v>0</v>
      </c>
      <c r="T266" s="154">
        <f t="shared" si="273"/>
        <v>0</v>
      </c>
      <c r="U266" s="154">
        <f t="shared" si="273"/>
        <v>0</v>
      </c>
      <c r="V266" s="154">
        <f t="shared" si="273"/>
        <v>0</v>
      </c>
      <c r="W266" s="154">
        <f t="shared" si="273"/>
        <v>0</v>
      </c>
      <c r="X266" s="154">
        <f t="shared" si="273"/>
        <v>0</v>
      </c>
      <c r="Y266" s="154">
        <f t="shared" si="273"/>
        <v>0</v>
      </c>
      <c r="Z266" s="154">
        <f t="shared" si="273"/>
        <v>0</v>
      </c>
      <c r="AA266" s="1"/>
      <c r="AB266" s="3"/>
      <c r="AC266" s="158"/>
      <c r="AD266" s="158"/>
      <c r="AE266" s="158"/>
      <c r="AF266" s="158"/>
      <c r="AG266" s="158"/>
      <c r="AH266" s="158"/>
      <c r="AI266" s="158"/>
      <c r="AJ266" s="158"/>
      <c r="AK266" s="158"/>
      <c r="AL266" s="158"/>
      <c r="AM266" s="158"/>
      <c r="AN266" s="158"/>
      <c r="AO266" s="158"/>
      <c r="AP266" s="158"/>
      <c r="AQ266" s="158"/>
      <c r="AR266" s="158"/>
      <c r="AS266" s="158"/>
      <c r="AT266" s="158"/>
      <c r="AU266" s="158"/>
      <c r="AV266" s="158"/>
      <c r="AW266" s="158"/>
      <c r="AX266" s="158"/>
      <c r="AY266" s="158"/>
      <c r="AZ266" s="158"/>
      <c r="BA266" s="159"/>
      <c r="BB266" s="159"/>
      <c r="BC266" s="159"/>
      <c r="BD266" s="159"/>
      <c r="BE266" s="159"/>
      <c r="BF266" s="158"/>
      <c r="BG266" s="158"/>
      <c r="BH266" s="158"/>
      <c r="BI266" s="158"/>
      <c r="BJ266" s="158"/>
      <c r="BK266" s="158"/>
      <c r="BL266" s="158"/>
      <c r="BM266" s="158"/>
      <c r="BN266" s="158"/>
      <c r="BO266" s="158"/>
      <c r="BP266" s="158"/>
      <c r="BQ266" s="158"/>
      <c r="BR266" s="158"/>
      <c r="BS266" s="158"/>
      <c r="BT266" s="158"/>
      <c r="BU266" s="158"/>
    </row>
    <row r="267" spans="1:73" x14ac:dyDescent="0.15">
      <c r="A267" s="1"/>
      <c r="B267" s="20"/>
      <c r="C267" s="156">
        <f>Eksist!C267+Input!$D$48</f>
        <v>15</v>
      </c>
      <c r="D267" s="2" t="s">
        <v>99</v>
      </c>
      <c r="E267" s="175">
        <f>VLOOKUP(C267,Eksist!$C$252:$E$282,3)</f>
        <v>136.91860465116278</v>
      </c>
      <c r="F267" s="156">
        <f t="shared" si="245"/>
        <v>0</v>
      </c>
      <c r="G267" s="154">
        <f t="shared" ref="G267" si="274">$E267*G234/1000</f>
        <v>0</v>
      </c>
      <c r="H267" s="154">
        <f t="shared" si="248"/>
        <v>0</v>
      </c>
      <c r="I267" s="154">
        <f t="shared" si="248"/>
        <v>0</v>
      </c>
      <c r="J267" s="154">
        <f t="shared" si="248"/>
        <v>0</v>
      </c>
      <c r="K267" s="154">
        <f t="shared" si="248"/>
        <v>0</v>
      </c>
      <c r="L267" s="154">
        <f t="shared" ref="L267:Z267" si="275">$E267*L234/1000</f>
        <v>0</v>
      </c>
      <c r="M267" s="154">
        <f t="shared" si="275"/>
        <v>0</v>
      </c>
      <c r="N267" s="154">
        <f t="shared" si="275"/>
        <v>0</v>
      </c>
      <c r="O267" s="154">
        <f t="shared" si="275"/>
        <v>0</v>
      </c>
      <c r="P267" s="154">
        <f t="shared" si="275"/>
        <v>0</v>
      </c>
      <c r="Q267" s="154">
        <f t="shared" si="275"/>
        <v>0</v>
      </c>
      <c r="R267" s="154">
        <f t="shared" si="275"/>
        <v>0</v>
      </c>
      <c r="S267" s="154">
        <f t="shared" si="275"/>
        <v>0</v>
      </c>
      <c r="T267" s="154">
        <f t="shared" si="275"/>
        <v>0</v>
      </c>
      <c r="U267" s="154">
        <f t="shared" si="275"/>
        <v>0</v>
      </c>
      <c r="V267" s="154">
        <f t="shared" si="275"/>
        <v>0</v>
      </c>
      <c r="W267" s="154">
        <f t="shared" si="275"/>
        <v>0</v>
      </c>
      <c r="X267" s="154">
        <f t="shared" si="275"/>
        <v>0</v>
      </c>
      <c r="Y267" s="154">
        <f t="shared" si="275"/>
        <v>0</v>
      </c>
      <c r="Z267" s="154">
        <f t="shared" si="275"/>
        <v>0</v>
      </c>
      <c r="AA267" s="1"/>
      <c r="AB267" s="3"/>
      <c r="AC267" s="158"/>
      <c r="AD267" s="158"/>
      <c r="AE267" s="158"/>
      <c r="AF267" s="158"/>
      <c r="AG267" s="158"/>
      <c r="AH267" s="158"/>
      <c r="AI267" s="158"/>
      <c r="AJ267" s="158"/>
      <c r="AK267" s="158"/>
      <c r="AL267" s="158"/>
      <c r="AM267" s="158"/>
      <c r="AN267" s="158"/>
      <c r="AO267" s="158"/>
      <c r="AP267" s="158"/>
      <c r="AQ267" s="158"/>
      <c r="AR267" s="158"/>
      <c r="AS267" s="158"/>
      <c r="AT267" s="158"/>
      <c r="AU267" s="158"/>
      <c r="AV267" s="158"/>
      <c r="AW267" s="158"/>
      <c r="AX267" s="158"/>
      <c r="AY267" s="158"/>
      <c r="AZ267" s="158"/>
      <c r="BA267" s="159"/>
      <c r="BB267" s="159"/>
      <c r="BC267" s="159"/>
      <c r="BD267" s="159"/>
      <c r="BE267" s="159"/>
      <c r="BF267" s="158"/>
      <c r="BG267" s="158"/>
      <c r="BH267" s="158"/>
      <c r="BI267" s="158"/>
      <c r="BJ267" s="158"/>
      <c r="BK267" s="158"/>
      <c r="BL267" s="158"/>
      <c r="BM267" s="158"/>
      <c r="BN267" s="158"/>
      <c r="BO267" s="158"/>
      <c r="BP267" s="158"/>
      <c r="BQ267" s="158"/>
      <c r="BR267" s="158"/>
      <c r="BS267" s="158"/>
      <c r="BT267" s="158"/>
      <c r="BU267" s="158"/>
    </row>
    <row r="268" spans="1:73" x14ac:dyDescent="0.15">
      <c r="A268" s="1"/>
      <c r="B268" s="20"/>
      <c r="C268" s="156">
        <f>Eksist!C268+Input!$D$48</f>
        <v>16</v>
      </c>
      <c r="D268" s="2" t="s">
        <v>99</v>
      </c>
      <c r="E268" s="175">
        <f>VLOOKUP(C268,Eksist!$C$252:$E$282,3)</f>
        <v>137.41860465116278</v>
      </c>
      <c r="F268" s="156">
        <f t="shared" si="245"/>
        <v>0</v>
      </c>
      <c r="G268" s="154">
        <f t="shared" ref="G268" si="276">$E268*G235/1000</f>
        <v>0</v>
      </c>
      <c r="H268" s="154">
        <f t="shared" si="248"/>
        <v>0</v>
      </c>
      <c r="I268" s="154">
        <f t="shared" si="248"/>
        <v>0</v>
      </c>
      <c r="J268" s="154">
        <f t="shared" si="248"/>
        <v>0</v>
      </c>
      <c r="K268" s="154">
        <f t="shared" si="248"/>
        <v>0</v>
      </c>
      <c r="L268" s="154">
        <f t="shared" ref="L268:Z268" si="277">$E268*L235/1000</f>
        <v>0</v>
      </c>
      <c r="M268" s="154">
        <f t="shared" si="277"/>
        <v>0</v>
      </c>
      <c r="N268" s="154">
        <f t="shared" si="277"/>
        <v>0</v>
      </c>
      <c r="O268" s="154">
        <f t="shared" si="277"/>
        <v>0</v>
      </c>
      <c r="P268" s="154">
        <f t="shared" si="277"/>
        <v>0</v>
      </c>
      <c r="Q268" s="154">
        <f t="shared" si="277"/>
        <v>0</v>
      </c>
      <c r="R268" s="154">
        <f t="shared" si="277"/>
        <v>0</v>
      </c>
      <c r="S268" s="154">
        <f t="shared" si="277"/>
        <v>0</v>
      </c>
      <c r="T268" s="154">
        <f t="shared" si="277"/>
        <v>0</v>
      </c>
      <c r="U268" s="154">
        <f t="shared" si="277"/>
        <v>0</v>
      </c>
      <c r="V268" s="154">
        <f t="shared" si="277"/>
        <v>0</v>
      </c>
      <c r="W268" s="154">
        <f t="shared" si="277"/>
        <v>0</v>
      </c>
      <c r="X268" s="154">
        <f t="shared" si="277"/>
        <v>0</v>
      </c>
      <c r="Y268" s="154">
        <f t="shared" si="277"/>
        <v>0</v>
      </c>
      <c r="Z268" s="154">
        <f t="shared" si="277"/>
        <v>0</v>
      </c>
      <c r="AA268" s="1"/>
      <c r="AB268" s="3"/>
      <c r="AC268" s="158"/>
      <c r="AD268" s="158"/>
      <c r="AE268" s="158"/>
      <c r="AF268" s="158"/>
      <c r="AG268" s="158"/>
      <c r="AH268" s="158"/>
      <c r="AI268" s="158"/>
      <c r="AJ268" s="158"/>
      <c r="AK268" s="158"/>
      <c r="AL268" s="158"/>
      <c r="AM268" s="158"/>
      <c r="AN268" s="158"/>
      <c r="AO268" s="158"/>
      <c r="AP268" s="158"/>
      <c r="AQ268" s="158"/>
      <c r="AR268" s="158"/>
      <c r="AS268" s="158"/>
      <c r="AT268" s="158"/>
      <c r="AU268" s="158"/>
      <c r="AV268" s="158"/>
      <c r="AW268" s="158"/>
      <c r="AX268" s="158"/>
      <c r="AY268" s="158"/>
      <c r="AZ268" s="158"/>
      <c r="BA268" s="159"/>
      <c r="BB268" s="159"/>
      <c r="BC268" s="159"/>
      <c r="BD268" s="159"/>
      <c r="BE268" s="159"/>
      <c r="BF268" s="158"/>
      <c r="BG268" s="158"/>
      <c r="BH268" s="158"/>
      <c r="BI268" s="158"/>
      <c r="BJ268" s="158"/>
      <c r="BK268" s="158"/>
      <c r="BL268" s="158"/>
      <c r="BM268" s="158"/>
      <c r="BN268" s="158"/>
      <c r="BO268" s="158"/>
      <c r="BP268" s="158"/>
      <c r="BQ268" s="158"/>
      <c r="BR268" s="158"/>
      <c r="BS268" s="158"/>
      <c r="BT268" s="158"/>
      <c r="BU268" s="158"/>
    </row>
    <row r="269" spans="1:73" x14ac:dyDescent="0.15">
      <c r="A269" s="1"/>
      <c r="B269" s="20"/>
      <c r="C269" s="156">
        <f>Eksist!C269+Input!$D$48</f>
        <v>17</v>
      </c>
      <c r="D269" s="2" t="s">
        <v>99</v>
      </c>
      <c r="E269" s="175">
        <f>VLOOKUP(C269,Eksist!$C$252:$E$282,3)</f>
        <v>137.91860465116278</v>
      </c>
      <c r="F269" s="156">
        <f t="shared" si="245"/>
        <v>0</v>
      </c>
      <c r="G269" s="154">
        <f t="shared" ref="G269" si="278">$E269*G236/1000</f>
        <v>0</v>
      </c>
      <c r="H269" s="154">
        <f t="shared" si="248"/>
        <v>0</v>
      </c>
      <c r="I269" s="154">
        <f t="shared" si="248"/>
        <v>0</v>
      </c>
      <c r="J269" s="154">
        <f t="shared" si="248"/>
        <v>0</v>
      </c>
      <c r="K269" s="154">
        <f t="shared" si="248"/>
        <v>0</v>
      </c>
      <c r="L269" s="154">
        <f t="shared" ref="L269:Z269" si="279">$E269*L236/1000</f>
        <v>0</v>
      </c>
      <c r="M269" s="154">
        <f t="shared" si="279"/>
        <v>0</v>
      </c>
      <c r="N269" s="154">
        <f t="shared" si="279"/>
        <v>0</v>
      </c>
      <c r="O269" s="154">
        <f t="shared" si="279"/>
        <v>0</v>
      </c>
      <c r="P269" s="154">
        <f t="shared" si="279"/>
        <v>0</v>
      </c>
      <c r="Q269" s="154">
        <f t="shared" si="279"/>
        <v>0</v>
      </c>
      <c r="R269" s="154">
        <f t="shared" si="279"/>
        <v>0</v>
      </c>
      <c r="S269" s="154">
        <f t="shared" si="279"/>
        <v>0</v>
      </c>
      <c r="T269" s="154">
        <f t="shared" si="279"/>
        <v>0</v>
      </c>
      <c r="U269" s="154">
        <f t="shared" si="279"/>
        <v>0</v>
      </c>
      <c r="V269" s="154">
        <f t="shared" si="279"/>
        <v>0</v>
      </c>
      <c r="W269" s="154">
        <f t="shared" si="279"/>
        <v>0</v>
      </c>
      <c r="X269" s="154">
        <f t="shared" si="279"/>
        <v>0</v>
      </c>
      <c r="Y269" s="154">
        <f t="shared" si="279"/>
        <v>0</v>
      </c>
      <c r="Z269" s="154">
        <f t="shared" si="279"/>
        <v>0</v>
      </c>
      <c r="AA269" s="1"/>
      <c r="AB269" s="3"/>
      <c r="AC269" s="158"/>
      <c r="AD269" s="158"/>
      <c r="AE269" s="158"/>
      <c r="AF269" s="158"/>
      <c r="AG269" s="158"/>
      <c r="AH269" s="158"/>
      <c r="AI269" s="158"/>
      <c r="AJ269" s="158"/>
      <c r="AK269" s="158"/>
      <c r="AL269" s="158"/>
      <c r="AM269" s="158"/>
      <c r="AN269" s="158"/>
      <c r="AO269" s="158"/>
      <c r="AP269" s="158"/>
      <c r="AQ269" s="158"/>
      <c r="AR269" s="158"/>
      <c r="AS269" s="158"/>
      <c r="AT269" s="158"/>
      <c r="AU269" s="158"/>
      <c r="AV269" s="158"/>
      <c r="AW269" s="158"/>
      <c r="AX269" s="158"/>
      <c r="AY269" s="158"/>
      <c r="AZ269" s="158"/>
      <c r="BA269" s="159"/>
      <c r="BB269" s="159"/>
      <c r="BC269" s="159"/>
      <c r="BD269" s="159"/>
      <c r="BE269" s="159"/>
      <c r="BF269" s="158"/>
      <c r="BG269" s="158"/>
      <c r="BH269" s="158"/>
      <c r="BI269" s="158"/>
      <c r="BJ269" s="158"/>
      <c r="BK269" s="158"/>
      <c r="BL269" s="158"/>
      <c r="BM269" s="158"/>
      <c r="BN269" s="158"/>
      <c r="BO269" s="158"/>
      <c r="BP269" s="158"/>
      <c r="BQ269" s="158"/>
      <c r="BR269" s="158"/>
      <c r="BS269" s="158"/>
      <c r="BT269" s="158"/>
      <c r="BU269" s="158"/>
    </row>
    <row r="270" spans="1:73" x14ac:dyDescent="0.15">
      <c r="A270" s="1"/>
      <c r="B270" s="20"/>
      <c r="C270" s="156">
        <f>Eksist!C270+Input!$D$48</f>
        <v>18</v>
      </c>
      <c r="D270" s="2" t="s">
        <v>99</v>
      </c>
      <c r="E270" s="175">
        <f>VLOOKUP(C270,Eksist!$C$252:$E$282,3)</f>
        <v>138.41860465116278</v>
      </c>
      <c r="F270" s="156">
        <f t="shared" si="245"/>
        <v>0</v>
      </c>
      <c r="G270" s="154">
        <f t="shared" ref="G270" si="280">$E270*G237/1000</f>
        <v>0</v>
      </c>
      <c r="H270" s="154">
        <f t="shared" ref="H270:K282" si="281">$E270*H237/1000</f>
        <v>0</v>
      </c>
      <c r="I270" s="154">
        <f t="shared" si="281"/>
        <v>0</v>
      </c>
      <c r="J270" s="154">
        <f t="shared" si="281"/>
        <v>0</v>
      </c>
      <c r="K270" s="154">
        <f t="shared" si="281"/>
        <v>0</v>
      </c>
      <c r="L270" s="154">
        <f t="shared" ref="L270:Z270" si="282">$E270*L237/1000</f>
        <v>0</v>
      </c>
      <c r="M270" s="154">
        <f t="shared" si="282"/>
        <v>0</v>
      </c>
      <c r="N270" s="154">
        <f t="shared" si="282"/>
        <v>0</v>
      </c>
      <c r="O270" s="154">
        <f t="shared" si="282"/>
        <v>0</v>
      </c>
      <c r="P270" s="154">
        <f t="shared" si="282"/>
        <v>0</v>
      </c>
      <c r="Q270" s="154">
        <f t="shared" si="282"/>
        <v>0</v>
      </c>
      <c r="R270" s="154">
        <f t="shared" si="282"/>
        <v>0</v>
      </c>
      <c r="S270" s="154">
        <f t="shared" si="282"/>
        <v>0</v>
      </c>
      <c r="T270" s="154">
        <f t="shared" si="282"/>
        <v>0</v>
      </c>
      <c r="U270" s="154">
        <f t="shared" si="282"/>
        <v>0</v>
      </c>
      <c r="V270" s="154">
        <f t="shared" si="282"/>
        <v>0</v>
      </c>
      <c r="W270" s="154">
        <f t="shared" si="282"/>
        <v>0</v>
      </c>
      <c r="X270" s="154">
        <f t="shared" si="282"/>
        <v>0</v>
      </c>
      <c r="Y270" s="154">
        <f t="shared" si="282"/>
        <v>0</v>
      </c>
      <c r="Z270" s="154">
        <f t="shared" si="282"/>
        <v>0</v>
      </c>
      <c r="AA270" s="1"/>
      <c r="AB270" s="3"/>
      <c r="AC270" s="158"/>
      <c r="AD270" s="158"/>
      <c r="AE270" s="158"/>
      <c r="AF270" s="158"/>
      <c r="AG270" s="158"/>
      <c r="AH270" s="158"/>
      <c r="AI270" s="158"/>
      <c r="AJ270" s="158"/>
      <c r="AK270" s="158"/>
      <c r="AL270" s="158"/>
      <c r="AM270" s="158"/>
      <c r="AN270" s="158"/>
      <c r="AO270" s="158"/>
      <c r="AP270" s="158"/>
      <c r="AQ270" s="158"/>
      <c r="AR270" s="158"/>
      <c r="AS270" s="158"/>
      <c r="AT270" s="158"/>
      <c r="AU270" s="158"/>
      <c r="AV270" s="158"/>
      <c r="AW270" s="158"/>
      <c r="AX270" s="158"/>
      <c r="AY270" s="158"/>
      <c r="AZ270" s="158"/>
      <c r="BA270" s="159"/>
      <c r="BB270" s="159"/>
      <c r="BC270" s="159"/>
      <c r="BD270" s="159"/>
      <c r="BE270" s="159"/>
      <c r="BF270" s="158"/>
      <c r="BG270" s="158"/>
      <c r="BH270" s="158"/>
      <c r="BI270" s="158"/>
      <c r="BJ270" s="158"/>
      <c r="BK270" s="158"/>
      <c r="BL270" s="158"/>
      <c r="BM270" s="158"/>
      <c r="BN270" s="158"/>
      <c r="BO270" s="158"/>
      <c r="BP270" s="158"/>
      <c r="BQ270" s="158"/>
      <c r="BR270" s="158"/>
      <c r="BS270" s="158"/>
      <c r="BT270" s="158"/>
      <c r="BU270" s="158"/>
    </row>
    <row r="271" spans="1:73" x14ac:dyDescent="0.15">
      <c r="A271" s="1"/>
      <c r="B271" s="20"/>
      <c r="C271" s="156">
        <f>Eksist!C271+Input!$D$48</f>
        <v>19</v>
      </c>
      <c r="D271" s="2" t="s">
        <v>99</v>
      </c>
      <c r="E271" s="175">
        <f>VLOOKUP(C271,Eksist!$C$252:$E$282,3)</f>
        <v>138.91860465116278</v>
      </c>
      <c r="F271" s="156">
        <f t="shared" si="245"/>
        <v>0</v>
      </c>
      <c r="G271" s="154">
        <f t="shared" ref="G271" si="283">$E271*G238/1000</f>
        <v>0</v>
      </c>
      <c r="H271" s="154">
        <f t="shared" si="281"/>
        <v>0</v>
      </c>
      <c r="I271" s="154">
        <f t="shared" si="281"/>
        <v>0</v>
      </c>
      <c r="J271" s="154">
        <f t="shared" si="281"/>
        <v>0</v>
      </c>
      <c r="K271" s="154">
        <f t="shared" si="281"/>
        <v>0</v>
      </c>
      <c r="L271" s="154">
        <f t="shared" ref="L271:Z271" si="284">$E271*L238/1000</f>
        <v>0</v>
      </c>
      <c r="M271" s="154">
        <f t="shared" si="284"/>
        <v>0</v>
      </c>
      <c r="N271" s="154">
        <f t="shared" si="284"/>
        <v>0</v>
      </c>
      <c r="O271" s="154">
        <f t="shared" si="284"/>
        <v>0</v>
      </c>
      <c r="P271" s="154">
        <f t="shared" si="284"/>
        <v>0</v>
      </c>
      <c r="Q271" s="154">
        <f t="shared" si="284"/>
        <v>0</v>
      </c>
      <c r="R271" s="154">
        <f t="shared" si="284"/>
        <v>0</v>
      </c>
      <c r="S271" s="154">
        <f t="shared" si="284"/>
        <v>0</v>
      </c>
      <c r="T271" s="154">
        <f t="shared" si="284"/>
        <v>0</v>
      </c>
      <c r="U271" s="154">
        <f t="shared" si="284"/>
        <v>0</v>
      </c>
      <c r="V271" s="154">
        <f t="shared" si="284"/>
        <v>0</v>
      </c>
      <c r="W271" s="154">
        <f t="shared" si="284"/>
        <v>0</v>
      </c>
      <c r="X271" s="154">
        <f t="shared" si="284"/>
        <v>0</v>
      </c>
      <c r="Y271" s="154">
        <f t="shared" si="284"/>
        <v>0</v>
      </c>
      <c r="Z271" s="154">
        <f t="shared" si="284"/>
        <v>0</v>
      </c>
      <c r="AA271" s="1"/>
      <c r="AB271" s="3"/>
      <c r="AC271" s="158"/>
      <c r="AD271" s="158"/>
      <c r="AE271" s="158"/>
      <c r="AF271" s="158"/>
      <c r="AG271" s="158"/>
      <c r="AH271" s="158"/>
      <c r="AI271" s="158"/>
      <c r="AJ271" s="158"/>
      <c r="AK271" s="158"/>
      <c r="AL271" s="158"/>
      <c r="AM271" s="158"/>
      <c r="AN271" s="158"/>
      <c r="AO271" s="158"/>
      <c r="AP271" s="158"/>
      <c r="AQ271" s="158"/>
      <c r="AR271" s="158"/>
      <c r="AS271" s="158"/>
      <c r="AT271" s="158"/>
      <c r="AU271" s="158"/>
      <c r="AV271" s="158"/>
      <c r="AW271" s="158"/>
      <c r="AX271" s="158"/>
      <c r="AY271" s="158"/>
      <c r="AZ271" s="158"/>
      <c r="BA271" s="159"/>
      <c r="BB271" s="159"/>
      <c r="BC271" s="159"/>
      <c r="BD271" s="159"/>
      <c r="BE271" s="159"/>
      <c r="BF271" s="158"/>
      <c r="BG271" s="158"/>
      <c r="BH271" s="158"/>
      <c r="BI271" s="158"/>
      <c r="BJ271" s="158"/>
      <c r="BK271" s="158"/>
      <c r="BL271" s="158"/>
      <c r="BM271" s="158"/>
      <c r="BN271" s="158"/>
      <c r="BO271" s="158"/>
      <c r="BP271" s="158"/>
      <c r="BQ271" s="158"/>
      <c r="BR271" s="158"/>
      <c r="BS271" s="158"/>
      <c r="BT271" s="158"/>
      <c r="BU271" s="158"/>
    </row>
    <row r="272" spans="1:73" x14ac:dyDescent="0.15">
      <c r="A272" s="1"/>
      <c r="B272" s="20" t="s">
        <v>188</v>
      </c>
      <c r="C272" s="156">
        <f>Eksist!C272+Input!$D$48</f>
        <v>20</v>
      </c>
      <c r="D272" s="2" t="s">
        <v>99</v>
      </c>
      <c r="E272" s="175">
        <f>VLOOKUP(C272,Eksist!$C$252:$E$282,3)</f>
        <v>139.41860465116278</v>
      </c>
      <c r="F272" s="156">
        <f t="shared" si="245"/>
        <v>0</v>
      </c>
      <c r="G272" s="154">
        <f t="shared" ref="G272" si="285">$E272*G239/1000</f>
        <v>0</v>
      </c>
      <c r="H272" s="154">
        <f t="shared" si="281"/>
        <v>0</v>
      </c>
      <c r="I272" s="154">
        <f t="shared" si="281"/>
        <v>0</v>
      </c>
      <c r="J272" s="154">
        <f t="shared" si="281"/>
        <v>0</v>
      </c>
      <c r="K272" s="154">
        <f t="shared" si="281"/>
        <v>0</v>
      </c>
      <c r="L272" s="154">
        <f t="shared" ref="L272:Z272" si="286">$E272*L239/1000</f>
        <v>0</v>
      </c>
      <c r="M272" s="154">
        <f t="shared" si="286"/>
        <v>0</v>
      </c>
      <c r="N272" s="154">
        <f t="shared" si="286"/>
        <v>0</v>
      </c>
      <c r="O272" s="154">
        <f t="shared" si="286"/>
        <v>0</v>
      </c>
      <c r="P272" s="154">
        <f t="shared" si="286"/>
        <v>0</v>
      </c>
      <c r="Q272" s="154">
        <f t="shared" si="286"/>
        <v>0</v>
      </c>
      <c r="R272" s="154">
        <f t="shared" si="286"/>
        <v>0</v>
      </c>
      <c r="S272" s="154">
        <f t="shared" si="286"/>
        <v>0</v>
      </c>
      <c r="T272" s="154">
        <f t="shared" si="286"/>
        <v>0</v>
      </c>
      <c r="U272" s="154">
        <f t="shared" si="286"/>
        <v>0</v>
      </c>
      <c r="V272" s="154">
        <f t="shared" si="286"/>
        <v>0</v>
      </c>
      <c r="W272" s="154">
        <f t="shared" si="286"/>
        <v>0</v>
      </c>
      <c r="X272" s="154">
        <f t="shared" si="286"/>
        <v>0</v>
      </c>
      <c r="Y272" s="154">
        <f t="shared" si="286"/>
        <v>0</v>
      </c>
      <c r="Z272" s="154">
        <f t="shared" si="286"/>
        <v>0</v>
      </c>
      <c r="AA272" s="1"/>
      <c r="AB272" s="3"/>
      <c r="AC272" s="158"/>
      <c r="AD272" s="158"/>
      <c r="AE272" s="158"/>
      <c r="AF272" s="158"/>
      <c r="AG272" s="158"/>
      <c r="AH272" s="158"/>
      <c r="AI272" s="158"/>
      <c r="AJ272" s="158"/>
      <c r="AK272" s="158"/>
      <c r="AL272" s="158"/>
      <c r="AM272" s="158"/>
      <c r="AN272" s="158"/>
      <c r="AO272" s="158"/>
      <c r="AP272" s="158"/>
      <c r="AQ272" s="158"/>
      <c r="AR272" s="158"/>
      <c r="AS272" s="158"/>
      <c r="AT272" s="158"/>
      <c r="AU272" s="158"/>
      <c r="AV272" s="158"/>
      <c r="AW272" s="158"/>
      <c r="AX272" s="158"/>
      <c r="AY272" s="158"/>
      <c r="AZ272" s="158"/>
      <c r="BA272" s="159"/>
      <c r="BB272" s="159"/>
      <c r="BC272" s="159"/>
      <c r="BD272" s="159"/>
      <c r="BE272" s="159"/>
      <c r="BF272" s="158"/>
      <c r="BG272" s="158"/>
      <c r="BH272" s="158"/>
      <c r="BI272" s="158"/>
      <c r="BJ272" s="158"/>
      <c r="BK272" s="158"/>
      <c r="BL272" s="158"/>
      <c r="BM272" s="158"/>
      <c r="BN272" s="158"/>
      <c r="BO272" s="158"/>
      <c r="BP272" s="158"/>
      <c r="BQ272" s="158"/>
      <c r="BR272" s="158"/>
      <c r="BS272" s="158"/>
      <c r="BT272" s="158"/>
      <c r="BU272" s="158"/>
    </row>
    <row r="273" spans="1:73" x14ac:dyDescent="0.15">
      <c r="A273" s="1"/>
      <c r="B273" s="20"/>
      <c r="C273" s="156">
        <f>Eksist!C273+Input!$D$48</f>
        <v>21</v>
      </c>
      <c r="D273" s="2" t="s">
        <v>99</v>
      </c>
      <c r="E273" s="175">
        <f>VLOOKUP(C273,Eksist!$C$252:$E$282,3)</f>
        <v>139.91860465116278</v>
      </c>
      <c r="F273" s="156">
        <f t="shared" si="245"/>
        <v>0</v>
      </c>
      <c r="G273" s="154">
        <f t="shared" ref="G273" si="287">$E273*G240/1000</f>
        <v>0</v>
      </c>
      <c r="H273" s="154">
        <f t="shared" si="281"/>
        <v>0</v>
      </c>
      <c r="I273" s="154">
        <f t="shared" si="281"/>
        <v>0</v>
      </c>
      <c r="J273" s="154">
        <f t="shared" si="281"/>
        <v>0</v>
      </c>
      <c r="K273" s="154">
        <f t="shared" si="281"/>
        <v>0</v>
      </c>
      <c r="L273" s="154">
        <f t="shared" ref="L273:Z273" si="288">$E273*L240/1000</f>
        <v>0</v>
      </c>
      <c r="M273" s="154">
        <f t="shared" si="288"/>
        <v>0</v>
      </c>
      <c r="N273" s="154">
        <f t="shared" si="288"/>
        <v>0</v>
      </c>
      <c r="O273" s="154">
        <f t="shared" si="288"/>
        <v>0</v>
      </c>
      <c r="P273" s="154">
        <f t="shared" si="288"/>
        <v>0</v>
      </c>
      <c r="Q273" s="154">
        <f t="shared" si="288"/>
        <v>0</v>
      </c>
      <c r="R273" s="154">
        <f t="shared" si="288"/>
        <v>0</v>
      </c>
      <c r="S273" s="154">
        <f t="shared" si="288"/>
        <v>0</v>
      </c>
      <c r="T273" s="154">
        <f t="shared" si="288"/>
        <v>0</v>
      </c>
      <c r="U273" s="154">
        <f t="shared" si="288"/>
        <v>0</v>
      </c>
      <c r="V273" s="154">
        <f t="shared" si="288"/>
        <v>0</v>
      </c>
      <c r="W273" s="154">
        <f t="shared" si="288"/>
        <v>0</v>
      </c>
      <c r="X273" s="154">
        <f t="shared" si="288"/>
        <v>0</v>
      </c>
      <c r="Y273" s="154">
        <f t="shared" si="288"/>
        <v>0</v>
      </c>
      <c r="Z273" s="154">
        <f t="shared" si="288"/>
        <v>0</v>
      </c>
      <c r="AA273" s="1"/>
      <c r="AB273" s="3"/>
      <c r="AC273" s="158"/>
      <c r="AD273" s="158"/>
      <c r="AE273" s="158"/>
      <c r="AF273" s="158"/>
      <c r="AG273" s="158"/>
      <c r="AH273" s="158"/>
      <c r="AI273" s="158"/>
      <c r="AJ273" s="158"/>
      <c r="AK273" s="158"/>
      <c r="AL273" s="158"/>
      <c r="AM273" s="158"/>
      <c r="AN273" s="158"/>
      <c r="AO273" s="158"/>
      <c r="AP273" s="158"/>
      <c r="AQ273" s="158"/>
      <c r="AR273" s="158"/>
      <c r="AS273" s="158"/>
      <c r="AT273" s="158"/>
      <c r="AU273" s="158"/>
      <c r="AV273" s="158"/>
      <c r="AW273" s="158"/>
      <c r="AX273" s="158"/>
      <c r="AY273" s="158"/>
      <c r="AZ273" s="158"/>
      <c r="BA273" s="159"/>
      <c r="BB273" s="159"/>
      <c r="BC273" s="159"/>
      <c r="BD273" s="159"/>
      <c r="BE273" s="159"/>
      <c r="BF273" s="158"/>
      <c r="BG273" s="158"/>
      <c r="BH273" s="158"/>
      <c r="BI273" s="158"/>
      <c r="BJ273" s="158"/>
      <c r="BK273" s="158"/>
      <c r="BL273" s="158"/>
      <c r="BM273" s="158"/>
      <c r="BN273" s="158"/>
      <c r="BO273" s="158"/>
      <c r="BP273" s="158"/>
      <c r="BQ273" s="158"/>
      <c r="BR273" s="158"/>
      <c r="BS273" s="158"/>
      <c r="BT273" s="158"/>
      <c r="BU273" s="158"/>
    </row>
    <row r="274" spans="1:73" x14ac:dyDescent="0.15">
      <c r="A274" s="1"/>
      <c r="B274" s="20"/>
      <c r="C274" s="156">
        <f>Eksist!C274+Input!$D$48</f>
        <v>22</v>
      </c>
      <c r="D274" s="2" t="s">
        <v>99</v>
      </c>
      <c r="E274" s="175">
        <f>VLOOKUP(C274,Eksist!$C$252:$E$282,3)</f>
        <v>140.41860465116278</v>
      </c>
      <c r="F274" s="156">
        <f t="shared" si="245"/>
        <v>0</v>
      </c>
      <c r="G274" s="154">
        <f t="shared" ref="G274" si="289">$E274*G241/1000</f>
        <v>0</v>
      </c>
      <c r="H274" s="154">
        <f t="shared" si="281"/>
        <v>0</v>
      </c>
      <c r="I274" s="154">
        <f t="shared" si="281"/>
        <v>0</v>
      </c>
      <c r="J274" s="154">
        <f t="shared" si="281"/>
        <v>0</v>
      </c>
      <c r="K274" s="154">
        <f t="shared" si="281"/>
        <v>0</v>
      </c>
      <c r="L274" s="154">
        <f t="shared" ref="L274:Z274" si="290">$E274*L241/1000</f>
        <v>0</v>
      </c>
      <c r="M274" s="154">
        <f t="shared" si="290"/>
        <v>0</v>
      </c>
      <c r="N274" s="154">
        <f t="shared" si="290"/>
        <v>0</v>
      </c>
      <c r="O274" s="154">
        <f t="shared" si="290"/>
        <v>0</v>
      </c>
      <c r="P274" s="154">
        <f t="shared" si="290"/>
        <v>0</v>
      </c>
      <c r="Q274" s="154">
        <f t="shared" si="290"/>
        <v>0</v>
      </c>
      <c r="R274" s="154">
        <f t="shared" si="290"/>
        <v>0</v>
      </c>
      <c r="S274" s="154">
        <f t="shared" si="290"/>
        <v>0</v>
      </c>
      <c r="T274" s="154">
        <f t="shared" si="290"/>
        <v>0</v>
      </c>
      <c r="U274" s="154">
        <f t="shared" si="290"/>
        <v>0</v>
      </c>
      <c r="V274" s="154">
        <f t="shared" si="290"/>
        <v>0</v>
      </c>
      <c r="W274" s="154">
        <f t="shared" si="290"/>
        <v>0</v>
      </c>
      <c r="X274" s="154">
        <f t="shared" si="290"/>
        <v>0</v>
      </c>
      <c r="Y274" s="154">
        <f t="shared" si="290"/>
        <v>0</v>
      </c>
      <c r="Z274" s="154">
        <f t="shared" si="290"/>
        <v>0</v>
      </c>
      <c r="AA274" s="1"/>
      <c r="AB274" s="3"/>
      <c r="AC274" s="158"/>
      <c r="AD274" s="158"/>
      <c r="AE274" s="158"/>
      <c r="AF274" s="158"/>
      <c r="AG274" s="158"/>
      <c r="AH274" s="158"/>
      <c r="AI274" s="158"/>
      <c r="AJ274" s="158"/>
      <c r="AK274" s="158"/>
      <c r="AL274" s="158"/>
      <c r="AM274" s="158"/>
      <c r="AN274" s="158"/>
      <c r="AO274" s="158"/>
      <c r="AP274" s="158"/>
      <c r="AQ274" s="158"/>
      <c r="AR274" s="158"/>
      <c r="AS274" s="158"/>
      <c r="AT274" s="158"/>
      <c r="AU274" s="158"/>
      <c r="AV274" s="158"/>
      <c r="AW274" s="158"/>
      <c r="AX274" s="158"/>
      <c r="AY274" s="158"/>
      <c r="AZ274" s="158"/>
      <c r="BA274" s="159"/>
      <c r="BB274" s="159"/>
      <c r="BC274" s="159"/>
      <c r="BD274" s="159"/>
      <c r="BE274" s="159"/>
      <c r="BF274" s="158"/>
      <c r="BG274" s="158"/>
      <c r="BH274" s="158"/>
      <c r="BI274" s="158"/>
      <c r="BJ274" s="158"/>
      <c r="BK274" s="158"/>
      <c r="BL274" s="158"/>
      <c r="BM274" s="158"/>
      <c r="BN274" s="158"/>
      <c r="BO274" s="158"/>
      <c r="BP274" s="158"/>
      <c r="BQ274" s="158"/>
      <c r="BR274" s="158"/>
      <c r="BS274" s="158"/>
      <c r="BT274" s="158"/>
      <c r="BU274" s="158"/>
    </row>
    <row r="275" spans="1:73" x14ac:dyDescent="0.15">
      <c r="A275" s="1"/>
      <c r="B275" s="20"/>
      <c r="C275" s="156">
        <f>Eksist!C275+Input!$D$48</f>
        <v>23</v>
      </c>
      <c r="D275" s="2" t="s">
        <v>99</v>
      </c>
      <c r="E275" s="175">
        <f>VLOOKUP(C275,Eksist!$C$252:$E$282,3)</f>
        <v>140.91860465116278</v>
      </c>
      <c r="F275" s="156">
        <f t="shared" si="245"/>
        <v>0</v>
      </c>
      <c r="G275" s="154">
        <f t="shared" ref="G275" si="291">$E275*G242/1000</f>
        <v>0</v>
      </c>
      <c r="H275" s="154">
        <f t="shared" si="281"/>
        <v>0</v>
      </c>
      <c r="I275" s="154">
        <f t="shared" si="281"/>
        <v>0</v>
      </c>
      <c r="J275" s="154">
        <f t="shared" si="281"/>
        <v>0</v>
      </c>
      <c r="K275" s="154">
        <f t="shared" si="281"/>
        <v>0</v>
      </c>
      <c r="L275" s="154">
        <f t="shared" ref="L275:Z275" si="292">$E275*L242/1000</f>
        <v>0</v>
      </c>
      <c r="M275" s="154">
        <f t="shared" si="292"/>
        <v>0</v>
      </c>
      <c r="N275" s="154">
        <f t="shared" si="292"/>
        <v>0</v>
      </c>
      <c r="O275" s="154">
        <f t="shared" si="292"/>
        <v>0</v>
      </c>
      <c r="P275" s="154">
        <f t="shared" si="292"/>
        <v>0</v>
      </c>
      <c r="Q275" s="154">
        <f t="shared" si="292"/>
        <v>0</v>
      </c>
      <c r="R275" s="154">
        <f t="shared" si="292"/>
        <v>0</v>
      </c>
      <c r="S275" s="154">
        <f t="shared" si="292"/>
        <v>0</v>
      </c>
      <c r="T275" s="154">
        <f t="shared" si="292"/>
        <v>0</v>
      </c>
      <c r="U275" s="154">
        <f t="shared" si="292"/>
        <v>0</v>
      </c>
      <c r="V275" s="154">
        <f t="shared" si="292"/>
        <v>0</v>
      </c>
      <c r="W275" s="154">
        <f t="shared" si="292"/>
        <v>0</v>
      </c>
      <c r="X275" s="154">
        <f t="shared" si="292"/>
        <v>0</v>
      </c>
      <c r="Y275" s="154">
        <f t="shared" si="292"/>
        <v>0</v>
      </c>
      <c r="Z275" s="154">
        <f t="shared" si="292"/>
        <v>0</v>
      </c>
      <c r="AA275" s="1"/>
      <c r="AB275" s="3"/>
      <c r="AC275" s="158"/>
      <c r="AD275" s="158"/>
      <c r="AE275" s="158"/>
      <c r="AF275" s="158"/>
      <c r="AG275" s="158"/>
      <c r="AH275" s="158"/>
      <c r="AI275" s="158"/>
      <c r="AJ275" s="158"/>
      <c r="AK275" s="158"/>
      <c r="AL275" s="158"/>
      <c r="AM275" s="158"/>
      <c r="AN275" s="158"/>
      <c r="AO275" s="158"/>
      <c r="AP275" s="158"/>
      <c r="AQ275" s="158"/>
      <c r="AR275" s="158"/>
      <c r="AS275" s="158"/>
      <c r="AT275" s="158"/>
      <c r="AU275" s="158"/>
      <c r="AV275" s="158"/>
      <c r="AW275" s="158"/>
      <c r="AX275" s="158"/>
      <c r="AY275" s="158"/>
      <c r="AZ275" s="158"/>
      <c r="BA275" s="159"/>
      <c r="BB275" s="159"/>
      <c r="BC275" s="159"/>
      <c r="BD275" s="159"/>
      <c r="BE275" s="159"/>
      <c r="BF275" s="158"/>
      <c r="BG275" s="158"/>
      <c r="BH275" s="158"/>
      <c r="BI275" s="158"/>
      <c r="BJ275" s="158"/>
      <c r="BK275" s="158"/>
      <c r="BL275" s="158"/>
      <c r="BM275" s="158"/>
      <c r="BN275" s="158"/>
      <c r="BO275" s="158"/>
      <c r="BP275" s="158"/>
      <c r="BQ275" s="158"/>
      <c r="BR275" s="158"/>
      <c r="BS275" s="158"/>
      <c r="BT275" s="158"/>
      <c r="BU275" s="158"/>
    </row>
    <row r="276" spans="1:73" x14ac:dyDescent="0.15">
      <c r="A276" s="1"/>
      <c r="B276" s="20"/>
      <c r="C276" s="156">
        <f>Eksist!C276+Input!$D$48</f>
        <v>24</v>
      </c>
      <c r="D276" s="2" t="s">
        <v>99</v>
      </c>
      <c r="E276" s="175">
        <f>VLOOKUP(C276,Eksist!$C$252:$E$282,3)</f>
        <v>141.41860465116278</v>
      </c>
      <c r="F276" s="156">
        <f t="shared" si="245"/>
        <v>0</v>
      </c>
      <c r="G276" s="154">
        <f t="shared" ref="G276" si="293">$E276*G243/1000</f>
        <v>0</v>
      </c>
      <c r="H276" s="154">
        <f t="shared" si="281"/>
        <v>0</v>
      </c>
      <c r="I276" s="154">
        <f t="shared" si="281"/>
        <v>0</v>
      </c>
      <c r="J276" s="154">
        <f t="shared" si="281"/>
        <v>0</v>
      </c>
      <c r="K276" s="154">
        <f t="shared" si="281"/>
        <v>0</v>
      </c>
      <c r="L276" s="154">
        <f t="shared" ref="L276:Z276" si="294">$E276*L243/1000</f>
        <v>0</v>
      </c>
      <c r="M276" s="154">
        <f t="shared" si="294"/>
        <v>0</v>
      </c>
      <c r="N276" s="154">
        <f t="shared" si="294"/>
        <v>0</v>
      </c>
      <c r="O276" s="154">
        <f t="shared" si="294"/>
        <v>0</v>
      </c>
      <c r="P276" s="154">
        <f t="shared" si="294"/>
        <v>0</v>
      </c>
      <c r="Q276" s="154">
        <f t="shared" si="294"/>
        <v>0</v>
      </c>
      <c r="R276" s="154">
        <f t="shared" si="294"/>
        <v>0</v>
      </c>
      <c r="S276" s="154">
        <f t="shared" si="294"/>
        <v>0</v>
      </c>
      <c r="T276" s="154">
        <f t="shared" si="294"/>
        <v>0</v>
      </c>
      <c r="U276" s="154">
        <f t="shared" si="294"/>
        <v>0</v>
      </c>
      <c r="V276" s="154">
        <f t="shared" si="294"/>
        <v>0</v>
      </c>
      <c r="W276" s="154">
        <f t="shared" si="294"/>
        <v>0</v>
      </c>
      <c r="X276" s="154">
        <f t="shared" si="294"/>
        <v>0</v>
      </c>
      <c r="Y276" s="154">
        <f t="shared" si="294"/>
        <v>0</v>
      </c>
      <c r="Z276" s="154">
        <f t="shared" si="294"/>
        <v>0</v>
      </c>
      <c r="AA276" s="1"/>
      <c r="AB276" s="3"/>
      <c r="AC276" s="158"/>
      <c r="AD276" s="158"/>
      <c r="AE276" s="158"/>
      <c r="AF276" s="158"/>
      <c r="AG276" s="158"/>
      <c r="AH276" s="158"/>
      <c r="AI276" s="158"/>
      <c r="AJ276" s="158"/>
      <c r="AK276" s="158"/>
      <c r="AL276" s="158"/>
      <c r="AM276" s="158"/>
      <c r="AN276" s="158"/>
      <c r="AO276" s="158"/>
      <c r="AP276" s="158"/>
      <c r="AQ276" s="158"/>
      <c r="AR276" s="158"/>
      <c r="AS276" s="158"/>
      <c r="AT276" s="158"/>
      <c r="AU276" s="158"/>
      <c r="AV276" s="158"/>
      <c r="AW276" s="158"/>
      <c r="AX276" s="158"/>
      <c r="AY276" s="158"/>
      <c r="AZ276" s="158"/>
      <c r="BA276" s="159"/>
      <c r="BB276" s="159"/>
      <c r="BC276" s="159"/>
      <c r="BD276" s="159"/>
      <c r="BE276" s="159"/>
      <c r="BF276" s="158"/>
      <c r="BG276" s="158"/>
      <c r="BH276" s="158"/>
      <c r="BI276" s="158"/>
      <c r="BJ276" s="158"/>
      <c r="BK276" s="158"/>
      <c r="BL276" s="158"/>
      <c r="BM276" s="158"/>
      <c r="BN276" s="158"/>
      <c r="BO276" s="158"/>
      <c r="BP276" s="158"/>
      <c r="BQ276" s="158"/>
      <c r="BR276" s="158"/>
      <c r="BS276" s="158"/>
      <c r="BT276" s="158"/>
      <c r="BU276" s="158"/>
    </row>
    <row r="277" spans="1:73" x14ac:dyDescent="0.15">
      <c r="A277" s="1"/>
      <c r="B277" s="20"/>
      <c r="C277" s="156">
        <f>Eksist!C277+Input!$D$48</f>
        <v>25</v>
      </c>
      <c r="D277" s="2" t="s">
        <v>99</v>
      </c>
      <c r="E277" s="175">
        <f>VLOOKUP(C277,Eksist!$C$252:$E$282,3)</f>
        <v>141.91860465116278</v>
      </c>
      <c r="F277" s="156">
        <f t="shared" si="245"/>
        <v>0</v>
      </c>
      <c r="G277" s="154">
        <f t="shared" ref="G277" si="295">$E277*G244/1000</f>
        <v>0</v>
      </c>
      <c r="H277" s="154">
        <f t="shared" si="281"/>
        <v>0</v>
      </c>
      <c r="I277" s="154">
        <f t="shared" si="281"/>
        <v>0</v>
      </c>
      <c r="J277" s="154">
        <f t="shared" si="281"/>
        <v>0</v>
      </c>
      <c r="K277" s="154">
        <f t="shared" si="281"/>
        <v>0</v>
      </c>
      <c r="L277" s="154">
        <f t="shared" ref="L277:Z277" si="296">$E277*L244/1000</f>
        <v>0</v>
      </c>
      <c r="M277" s="154">
        <f t="shared" si="296"/>
        <v>0</v>
      </c>
      <c r="N277" s="154">
        <f t="shared" si="296"/>
        <v>0</v>
      </c>
      <c r="O277" s="154">
        <f t="shared" si="296"/>
        <v>0</v>
      </c>
      <c r="P277" s="154">
        <f t="shared" si="296"/>
        <v>0</v>
      </c>
      <c r="Q277" s="154">
        <f t="shared" si="296"/>
        <v>0</v>
      </c>
      <c r="R277" s="154">
        <f t="shared" si="296"/>
        <v>0</v>
      </c>
      <c r="S277" s="154">
        <f t="shared" si="296"/>
        <v>0</v>
      </c>
      <c r="T277" s="154">
        <f t="shared" si="296"/>
        <v>0</v>
      </c>
      <c r="U277" s="154">
        <f t="shared" si="296"/>
        <v>0</v>
      </c>
      <c r="V277" s="154">
        <f t="shared" si="296"/>
        <v>0</v>
      </c>
      <c r="W277" s="154">
        <f t="shared" si="296"/>
        <v>0</v>
      </c>
      <c r="X277" s="154">
        <f t="shared" si="296"/>
        <v>0</v>
      </c>
      <c r="Y277" s="154">
        <f t="shared" si="296"/>
        <v>0</v>
      </c>
      <c r="Z277" s="154">
        <f t="shared" si="296"/>
        <v>0</v>
      </c>
      <c r="AA277" s="1"/>
      <c r="AB277" s="3"/>
      <c r="AC277" s="158"/>
      <c r="AD277" s="158"/>
      <c r="AE277" s="158"/>
      <c r="AF277" s="158"/>
      <c r="AG277" s="158"/>
      <c r="AH277" s="158"/>
      <c r="AI277" s="158"/>
      <c r="AJ277" s="158"/>
      <c r="AK277" s="158"/>
      <c r="AL277" s="158"/>
      <c r="AM277" s="158"/>
      <c r="AN277" s="158"/>
      <c r="AO277" s="158"/>
      <c r="AP277" s="158"/>
      <c r="AQ277" s="158"/>
      <c r="AR277" s="158"/>
      <c r="AS277" s="158"/>
      <c r="AT277" s="158"/>
      <c r="AU277" s="158"/>
      <c r="AV277" s="158"/>
      <c r="AW277" s="158"/>
      <c r="AX277" s="158"/>
      <c r="AY277" s="158"/>
      <c r="AZ277" s="158"/>
      <c r="BA277" s="159"/>
      <c r="BB277" s="159"/>
      <c r="BC277" s="159"/>
      <c r="BD277" s="159"/>
      <c r="BE277" s="159"/>
      <c r="BF277" s="158"/>
      <c r="BG277" s="158"/>
      <c r="BH277" s="158"/>
      <c r="BI277" s="158"/>
      <c r="BJ277" s="158"/>
      <c r="BK277" s="158"/>
      <c r="BL277" s="158"/>
      <c r="BM277" s="158"/>
      <c r="BN277" s="158"/>
      <c r="BO277" s="158"/>
      <c r="BP277" s="158"/>
      <c r="BQ277" s="158"/>
      <c r="BR277" s="158"/>
      <c r="BS277" s="158"/>
      <c r="BT277" s="158"/>
      <c r="BU277" s="158"/>
    </row>
    <row r="278" spans="1:73" x14ac:dyDescent="0.15">
      <c r="A278" s="1"/>
      <c r="B278" s="20"/>
      <c r="C278" s="156">
        <f>Eksist!C278+Input!$D$48</f>
        <v>26</v>
      </c>
      <c r="D278" s="2" t="s">
        <v>99</v>
      </c>
      <c r="E278" s="175">
        <f>VLOOKUP(C278,Eksist!$C$252:$E$282,3)</f>
        <v>142.41860465116278</v>
      </c>
      <c r="F278" s="156">
        <f t="shared" si="245"/>
        <v>0</v>
      </c>
      <c r="G278" s="154">
        <f t="shared" ref="G278" si="297">$E278*G245/1000</f>
        <v>0</v>
      </c>
      <c r="H278" s="154">
        <f t="shared" si="281"/>
        <v>0</v>
      </c>
      <c r="I278" s="154">
        <f t="shared" si="281"/>
        <v>0</v>
      </c>
      <c r="J278" s="154">
        <f t="shared" si="281"/>
        <v>0</v>
      </c>
      <c r="K278" s="154">
        <f t="shared" si="281"/>
        <v>0</v>
      </c>
      <c r="L278" s="154">
        <f t="shared" ref="L278:Z278" si="298">$E278*L245/1000</f>
        <v>0</v>
      </c>
      <c r="M278" s="154">
        <f t="shared" si="298"/>
        <v>0</v>
      </c>
      <c r="N278" s="154">
        <f t="shared" si="298"/>
        <v>0</v>
      </c>
      <c r="O278" s="154">
        <f t="shared" si="298"/>
        <v>0</v>
      </c>
      <c r="P278" s="154">
        <f t="shared" si="298"/>
        <v>0</v>
      </c>
      <c r="Q278" s="154">
        <f t="shared" si="298"/>
        <v>0</v>
      </c>
      <c r="R278" s="154">
        <f t="shared" si="298"/>
        <v>0</v>
      </c>
      <c r="S278" s="154">
        <f t="shared" si="298"/>
        <v>0</v>
      </c>
      <c r="T278" s="154">
        <f t="shared" si="298"/>
        <v>0</v>
      </c>
      <c r="U278" s="154">
        <f t="shared" si="298"/>
        <v>0</v>
      </c>
      <c r="V278" s="154">
        <f t="shared" si="298"/>
        <v>0</v>
      </c>
      <c r="W278" s="154">
        <f t="shared" si="298"/>
        <v>0</v>
      </c>
      <c r="X278" s="154">
        <f t="shared" si="298"/>
        <v>0</v>
      </c>
      <c r="Y278" s="154">
        <f t="shared" si="298"/>
        <v>0</v>
      </c>
      <c r="Z278" s="154">
        <f t="shared" si="298"/>
        <v>0</v>
      </c>
      <c r="AA278" s="1"/>
      <c r="AB278" s="3"/>
      <c r="AC278" s="158"/>
      <c r="AD278" s="158"/>
      <c r="AE278" s="158"/>
      <c r="AF278" s="158"/>
      <c r="AG278" s="158"/>
      <c r="AH278" s="158"/>
      <c r="AI278" s="158"/>
      <c r="AJ278" s="158"/>
      <c r="AK278" s="158"/>
      <c r="AL278" s="158"/>
      <c r="AM278" s="158"/>
      <c r="AN278" s="158"/>
      <c r="AO278" s="158"/>
      <c r="AP278" s="158"/>
      <c r="AQ278" s="158"/>
      <c r="AR278" s="158"/>
      <c r="AS278" s="158"/>
      <c r="AT278" s="158"/>
      <c r="AU278" s="158"/>
      <c r="AV278" s="158"/>
      <c r="AW278" s="158"/>
      <c r="AX278" s="158"/>
      <c r="AY278" s="158"/>
      <c r="AZ278" s="158"/>
      <c r="BA278" s="159"/>
      <c r="BB278" s="159"/>
      <c r="BC278" s="159"/>
      <c r="BD278" s="159"/>
      <c r="BE278" s="159"/>
      <c r="BF278" s="158"/>
      <c r="BG278" s="158"/>
      <c r="BH278" s="158"/>
      <c r="BI278" s="158"/>
      <c r="BJ278" s="158"/>
      <c r="BK278" s="158"/>
      <c r="BL278" s="158"/>
      <c r="BM278" s="158"/>
      <c r="BN278" s="158"/>
      <c r="BO278" s="158"/>
      <c r="BP278" s="158"/>
      <c r="BQ278" s="158"/>
      <c r="BR278" s="158"/>
      <c r="BS278" s="158"/>
      <c r="BT278" s="158"/>
      <c r="BU278" s="158"/>
    </row>
    <row r="279" spans="1:73" x14ac:dyDescent="0.15">
      <c r="A279" s="1"/>
      <c r="B279" s="20"/>
      <c r="C279" s="156">
        <f>Eksist!C279+Input!$D$48</f>
        <v>27</v>
      </c>
      <c r="D279" s="2" t="s">
        <v>99</v>
      </c>
      <c r="E279" s="175">
        <f>VLOOKUP(C279,Eksist!$C$252:$E$282,3)</f>
        <v>142.91860465116278</v>
      </c>
      <c r="F279" s="156">
        <f t="shared" si="245"/>
        <v>0</v>
      </c>
      <c r="G279" s="154">
        <f t="shared" ref="G279" si="299">$E279*G246/1000</f>
        <v>0</v>
      </c>
      <c r="H279" s="154">
        <f t="shared" si="281"/>
        <v>0</v>
      </c>
      <c r="I279" s="154">
        <f t="shared" si="281"/>
        <v>0</v>
      </c>
      <c r="J279" s="154">
        <f t="shared" si="281"/>
        <v>0</v>
      </c>
      <c r="K279" s="154">
        <f t="shared" si="281"/>
        <v>0</v>
      </c>
      <c r="L279" s="154">
        <f t="shared" ref="L279:Z279" si="300">$E279*L246/1000</f>
        <v>0</v>
      </c>
      <c r="M279" s="154">
        <f t="shared" si="300"/>
        <v>0</v>
      </c>
      <c r="N279" s="154">
        <f t="shared" si="300"/>
        <v>0</v>
      </c>
      <c r="O279" s="154">
        <f t="shared" si="300"/>
        <v>0</v>
      </c>
      <c r="P279" s="154">
        <f t="shared" si="300"/>
        <v>0</v>
      </c>
      <c r="Q279" s="154">
        <f t="shared" si="300"/>
        <v>0</v>
      </c>
      <c r="R279" s="154">
        <f t="shared" si="300"/>
        <v>0</v>
      </c>
      <c r="S279" s="154">
        <f t="shared" si="300"/>
        <v>0</v>
      </c>
      <c r="T279" s="154">
        <f t="shared" si="300"/>
        <v>0</v>
      </c>
      <c r="U279" s="154">
        <f t="shared" si="300"/>
        <v>0</v>
      </c>
      <c r="V279" s="154">
        <f t="shared" si="300"/>
        <v>0</v>
      </c>
      <c r="W279" s="154">
        <f t="shared" si="300"/>
        <v>0</v>
      </c>
      <c r="X279" s="154">
        <f t="shared" si="300"/>
        <v>0</v>
      </c>
      <c r="Y279" s="154">
        <f t="shared" si="300"/>
        <v>0</v>
      </c>
      <c r="Z279" s="154">
        <f t="shared" si="300"/>
        <v>0</v>
      </c>
      <c r="AA279" s="1"/>
      <c r="AB279" s="3"/>
      <c r="AC279" s="158"/>
      <c r="AD279" s="158"/>
      <c r="AE279" s="158"/>
      <c r="AF279" s="158"/>
      <c r="AG279" s="158"/>
      <c r="AH279" s="158"/>
      <c r="AI279" s="158"/>
      <c r="AJ279" s="158"/>
      <c r="AK279" s="158"/>
      <c r="AL279" s="158"/>
      <c r="AM279" s="158"/>
      <c r="AN279" s="158"/>
      <c r="AO279" s="158"/>
      <c r="AP279" s="158"/>
      <c r="AQ279" s="158"/>
      <c r="AR279" s="158"/>
      <c r="AS279" s="158"/>
      <c r="AT279" s="158"/>
      <c r="AU279" s="158"/>
      <c r="AV279" s="158"/>
      <c r="AW279" s="158"/>
      <c r="AX279" s="158"/>
      <c r="AY279" s="158"/>
      <c r="AZ279" s="158"/>
      <c r="BA279" s="159"/>
      <c r="BB279" s="159"/>
      <c r="BC279" s="159"/>
      <c r="BD279" s="159"/>
      <c r="BE279" s="159"/>
      <c r="BF279" s="158"/>
      <c r="BG279" s="158"/>
      <c r="BH279" s="158"/>
      <c r="BI279" s="158"/>
      <c r="BJ279" s="158"/>
      <c r="BK279" s="158"/>
      <c r="BL279" s="158"/>
      <c r="BM279" s="158"/>
      <c r="BN279" s="158"/>
      <c r="BO279" s="158"/>
      <c r="BP279" s="158"/>
      <c r="BQ279" s="158"/>
      <c r="BR279" s="158"/>
      <c r="BS279" s="158"/>
      <c r="BT279" s="158"/>
      <c r="BU279" s="158"/>
    </row>
    <row r="280" spans="1:73" x14ac:dyDescent="0.15">
      <c r="A280" s="1"/>
      <c r="B280" s="20"/>
      <c r="C280" s="156">
        <f>Eksist!C280+Input!$D$48</f>
        <v>28</v>
      </c>
      <c r="D280" s="2" t="s">
        <v>99</v>
      </c>
      <c r="E280" s="175">
        <f>VLOOKUP(C280,Eksist!$C$252:$E$282,3)</f>
        <v>143.41860465116278</v>
      </c>
      <c r="F280" s="156">
        <f t="shared" si="245"/>
        <v>0</v>
      </c>
      <c r="G280" s="154">
        <f t="shared" ref="G280" si="301">$E280*G247/1000</f>
        <v>0</v>
      </c>
      <c r="H280" s="154">
        <f t="shared" si="281"/>
        <v>0</v>
      </c>
      <c r="I280" s="154">
        <f t="shared" si="281"/>
        <v>0</v>
      </c>
      <c r="J280" s="154">
        <f t="shared" si="281"/>
        <v>0</v>
      </c>
      <c r="K280" s="154">
        <f t="shared" si="281"/>
        <v>0</v>
      </c>
      <c r="L280" s="154">
        <f t="shared" ref="L280:Z280" si="302">$E280*L247/1000</f>
        <v>0</v>
      </c>
      <c r="M280" s="154">
        <f t="shared" si="302"/>
        <v>0</v>
      </c>
      <c r="N280" s="154">
        <f t="shared" si="302"/>
        <v>0</v>
      </c>
      <c r="O280" s="154">
        <f t="shared" si="302"/>
        <v>0</v>
      </c>
      <c r="P280" s="154">
        <f t="shared" si="302"/>
        <v>0</v>
      </c>
      <c r="Q280" s="154">
        <f t="shared" si="302"/>
        <v>0</v>
      </c>
      <c r="R280" s="154">
        <f t="shared" si="302"/>
        <v>0</v>
      </c>
      <c r="S280" s="154">
        <f t="shared" si="302"/>
        <v>0</v>
      </c>
      <c r="T280" s="154">
        <f t="shared" si="302"/>
        <v>0</v>
      </c>
      <c r="U280" s="154">
        <f t="shared" si="302"/>
        <v>0</v>
      </c>
      <c r="V280" s="154">
        <f t="shared" si="302"/>
        <v>0</v>
      </c>
      <c r="W280" s="154">
        <f t="shared" si="302"/>
        <v>0</v>
      </c>
      <c r="X280" s="154">
        <f t="shared" si="302"/>
        <v>0</v>
      </c>
      <c r="Y280" s="154">
        <f t="shared" si="302"/>
        <v>0</v>
      </c>
      <c r="Z280" s="154">
        <f t="shared" si="302"/>
        <v>0</v>
      </c>
      <c r="AA280" s="1"/>
      <c r="AB280" s="3"/>
      <c r="AC280" s="158"/>
      <c r="AD280" s="158"/>
      <c r="AE280" s="158"/>
      <c r="AF280" s="158"/>
      <c r="AG280" s="158"/>
      <c r="AH280" s="158"/>
      <c r="AI280" s="158"/>
      <c r="AJ280" s="158"/>
      <c r="AK280" s="158"/>
      <c r="AL280" s="158"/>
      <c r="AM280" s="158"/>
      <c r="AN280" s="158"/>
      <c r="AO280" s="158"/>
      <c r="AP280" s="158"/>
      <c r="AQ280" s="158"/>
      <c r="AR280" s="158"/>
      <c r="AS280" s="158"/>
      <c r="AT280" s="158"/>
      <c r="AU280" s="158"/>
      <c r="AV280" s="158"/>
      <c r="AW280" s="158"/>
      <c r="AX280" s="158"/>
      <c r="AY280" s="158"/>
      <c r="AZ280" s="158"/>
      <c r="BA280" s="159"/>
      <c r="BB280" s="159"/>
      <c r="BC280" s="159"/>
      <c r="BD280" s="159"/>
      <c r="BE280" s="159"/>
      <c r="BF280" s="158"/>
      <c r="BG280" s="158"/>
      <c r="BH280" s="158"/>
      <c r="BI280" s="158"/>
      <c r="BJ280" s="158"/>
      <c r="BK280" s="158"/>
      <c r="BL280" s="158"/>
      <c r="BM280" s="158"/>
      <c r="BN280" s="158"/>
      <c r="BO280" s="158"/>
      <c r="BP280" s="158"/>
      <c r="BQ280" s="158"/>
      <c r="BR280" s="158"/>
      <c r="BS280" s="158"/>
      <c r="BT280" s="158"/>
      <c r="BU280" s="158"/>
    </row>
    <row r="281" spans="1:73" x14ac:dyDescent="0.15">
      <c r="A281" s="1"/>
      <c r="B281" s="20"/>
      <c r="C281" s="156">
        <f>Eksist!C281+Input!$D$48</f>
        <v>29</v>
      </c>
      <c r="D281" s="2" t="s">
        <v>99</v>
      </c>
      <c r="E281" s="175">
        <f>VLOOKUP(C281,Eksist!$C$252:$E$282,3)</f>
        <v>143.91860465116278</v>
      </c>
      <c r="F281" s="156">
        <f t="shared" si="245"/>
        <v>0</v>
      </c>
      <c r="G281" s="154">
        <f t="shared" ref="G281" si="303">$E281*G248/1000</f>
        <v>0</v>
      </c>
      <c r="H281" s="154">
        <f t="shared" si="281"/>
        <v>0</v>
      </c>
      <c r="I281" s="154">
        <f t="shared" si="281"/>
        <v>0</v>
      </c>
      <c r="J281" s="154">
        <f t="shared" si="281"/>
        <v>0</v>
      </c>
      <c r="K281" s="154">
        <f t="shared" si="281"/>
        <v>0</v>
      </c>
      <c r="L281" s="154">
        <f t="shared" ref="L281:Z281" si="304">$E281*L248/1000</f>
        <v>0</v>
      </c>
      <c r="M281" s="154">
        <f t="shared" si="304"/>
        <v>0</v>
      </c>
      <c r="N281" s="154">
        <f t="shared" si="304"/>
        <v>0</v>
      </c>
      <c r="O281" s="154">
        <f t="shared" si="304"/>
        <v>0</v>
      </c>
      <c r="P281" s="154">
        <f t="shared" si="304"/>
        <v>0</v>
      </c>
      <c r="Q281" s="154">
        <f t="shared" si="304"/>
        <v>0</v>
      </c>
      <c r="R281" s="154">
        <f t="shared" si="304"/>
        <v>0</v>
      </c>
      <c r="S281" s="154">
        <f t="shared" si="304"/>
        <v>0</v>
      </c>
      <c r="T281" s="154">
        <f t="shared" si="304"/>
        <v>0</v>
      </c>
      <c r="U281" s="154">
        <f t="shared" si="304"/>
        <v>0</v>
      </c>
      <c r="V281" s="154">
        <f t="shared" si="304"/>
        <v>0</v>
      </c>
      <c r="W281" s="154">
        <f t="shared" si="304"/>
        <v>0</v>
      </c>
      <c r="X281" s="154">
        <f t="shared" si="304"/>
        <v>0</v>
      </c>
      <c r="Y281" s="154">
        <f t="shared" si="304"/>
        <v>0</v>
      </c>
      <c r="Z281" s="154">
        <f t="shared" si="304"/>
        <v>0</v>
      </c>
      <c r="AA281" s="1"/>
      <c r="AB281" s="3"/>
      <c r="AC281" s="158"/>
      <c r="AD281" s="158"/>
      <c r="AE281" s="158"/>
      <c r="AF281" s="158"/>
      <c r="AG281" s="158"/>
      <c r="AH281" s="158"/>
      <c r="AI281" s="158"/>
      <c r="AJ281" s="158"/>
      <c r="AK281" s="158"/>
      <c r="AL281" s="158"/>
      <c r="AM281" s="158"/>
      <c r="AN281" s="158"/>
      <c r="AO281" s="158"/>
      <c r="AP281" s="158"/>
      <c r="AQ281" s="158"/>
      <c r="AR281" s="158"/>
      <c r="AS281" s="158"/>
      <c r="AT281" s="158"/>
      <c r="AU281" s="158"/>
      <c r="AV281" s="158"/>
      <c r="AW281" s="158"/>
      <c r="AX281" s="158"/>
      <c r="AY281" s="158"/>
      <c r="AZ281" s="158"/>
      <c r="BA281" s="159"/>
      <c r="BB281" s="159"/>
      <c r="BC281" s="159"/>
      <c r="BD281" s="159"/>
      <c r="BE281" s="159"/>
      <c r="BF281" s="158"/>
      <c r="BG281" s="158"/>
      <c r="BH281" s="158"/>
      <c r="BI281" s="158"/>
      <c r="BJ281" s="158"/>
      <c r="BK281" s="158"/>
      <c r="BL281" s="158"/>
      <c r="BM281" s="158"/>
      <c r="BN281" s="158"/>
      <c r="BO281" s="158"/>
      <c r="BP281" s="158"/>
      <c r="BQ281" s="158"/>
      <c r="BR281" s="158"/>
      <c r="BS281" s="158"/>
      <c r="BT281" s="158"/>
      <c r="BU281" s="158"/>
    </row>
    <row r="282" spans="1:73" x14ac:dyDescent="0.15">
      <c r="A282" s="1"/>
      <c r="B282" s="20" t="s">
        <v>189</v>
      </c>
      <c r="C282" s="156">
        <f>Eksist!C282+Input!$D$48</f>
        <v>30</v>
      </c>
      <c r="D282" s="2" t="s">
        <v>99</v>
      </c>
      <c r="E282" s="175">
        <f>VLOOKUP(C282,Eksist!$C$252:$E$282,3)</f>
        <v>144.41860465116278</v>
      </c>
      <c r="F282" s="156">
        <f t="shared" si="245"/>
        <v>0</v>
      </c>
      <c r="G282" s="154">
        <f t="shared" ref="G282" si="305">$E282*G249/1000</f>
        <v>0</v>
      </c>
      <c r="H282" s="154">
        <f t="shared" si="281"/>
        <v>0</v>
      </c>
      <c r="I282" s="154">
        <f t="shared" si="281"/>
        <v>0</v>
      </c>
      <c r="J282" s="154">
        <f t="shared" si="281"/>
        <v>0</v>
      </c>
      <c r="K282" s="154">
        <f t="shared" si="281"/>
        <v>0</v>
      </c>
      <c r="L282" s="154">
        <f t="shared" ref="L282:Z282" si="306">$E282*L249/1000</f>
        <v>0</v>
      </c>
      <c r="M282" s="154">
        <f t="shared" si="306"/>
        <v>0</v>
      </c>
      <c r="N282" s="154">
        <f t="shared" si="306"/>
        <v>0</v>
      </c>
      <c r="O282" s="154">
        <f t="shared" si="306"/>
        <v>0</v>
      </c>
      <c r="P282" s="154">
        <f t="shared" si="306"/>
        <v>0</v>
      </c>
      <c r="Q282" s="154">
        <f t="shared" si="306"/>
        <v>0</v>
      </c>
      <c r="R282" s="154">
        <f t="shared" si="306"/>
        <v>0</v>
      </c>
      <c r="S282" s="154">
        <f t="shared" si="306"/>
        <v>0</v>
      </c>
      <c r="T282" s="154">
        <f t="shared" si="306"/>
        <v>0</v>
      </c>
      <c r="U282" s="154">
        <f t="shared" si="306"/>
        <v>0</v>
      </c>
      <c r="V282" s="154">
        <f t="shared" si="306"/>
        <v>0</v>
      </c>
      <c r="W282" s="154">
        <f t="shared" si="306"/>
        <v>0</v>
      </c>
      <c r="X282" s="154">
        <f t="shared" si="306"/>
        <v>0</v>
      </c>
      <c r="Y282" s="154">
        <f t="shared" si="306"/>
        <v>0</v>
      </c>
      <c r="Z282" s="154">
        <f t="shared" si="306"/>
        <v>0</v>
      </c>
      <c r="AA282" s="1"/>
      <c r="AB282" s="3"/>
      <c r="AC282" s="158"/>
      <c r="AD282" s="158"/>
      <c r="AE282" s="158"/>
      <c r="AF282" s="158"/>
      <c r="AG282" s="158"/>
      <c r="AH282" s="158"/>
      <c r="AI282" s="158"/>
      <c r="AJ282" s="158"/>
      <c r="AK282" s="158"/>
      <c r="AL282" s="158"/>
      <c r="AM282" s="158"/>
      <c r="AN282" s="158"/>
      <c r="AO282" s="158"/>
      <c r="AP282" s="158"/>
      <c r="AQ282" s="158"/>
      <c r="AR282" s="158"/>
      <c r="AS282" s="158"/>
      <c r="AT282" s="158"/>
      <c r="AU282" s="158"/>
      <c r="AV282" s="158"/>
      <c r="AW282" s="158"/>
      <c r="AX282" s="158"/>
      <c r="AY282" s="158"/>
      <c r="AZ282" s="158"/>
      <c r="BA282" s="159"/>
      <c r="BB282" s="159"/>
      <c r="BC282" s="159"/>
      <c r="BD282" s="159"/>
      <c r="BE282" s="159"/>
      <c r="BF282" s="158"/>
      <c r="BG282" s="158"/>
      <c r="BH282" s="158"/>
      <c r="BI282" s="158"/>
      <c r="BJ282" s="158"/>
      <c r="BK282" s="158"/>
      <c r="BL282" s="158"/>
      <c r="BM282" s="158"/>
      <c r="BN282" s="158"/>
      <c r="BO282" s="158"/>
      <c r="BP282" s="158"/>
      <c r="BQ282" s="158"/>
      <c r="BR282" s="158"/>
      <c r="BS282" s="158"/>
      <c r="BT282" s="158"/>
      <c r="BU282" s="158"/>
    </row>
    <row r="283" spans="1:73" x14ac:dyDescent="0.15">
      <c r="A283" s="1"/>
      <c r="B283" s="20"/>
      <c r="C283" s="2"/>
      <c r="D283" s="2"/>
      <c r="E283" s="2"/>
      <c r="F283" s="1"/>
      <c r="G283" s="1"/>
      <c r="H283" s="2"/>
      <c r="I283" s="2"/>
      <c r="J283" s="2"/>
      <c r="K283" s="2"/>
      <c r="L283" s="2"/>
      <c r="M283" s="2"/>
      <c r="N283" s="2"/>
      <c r="O283" s="2"/>
      <c r="P283" s="135"/>
      <c r="Q283" s="2"/>
      <c r="R283" s="2"/>
      <c r="S283" s="2"/>
      <c r="T283" s="2"/>
      <c r="U283" s="2"/>
      <c r="V283" s="2"/>
      <c r="W283" s="1"/>
      <c r="X283" s="1"/>
      <c r="Y283" s="1"/>
      <c r="Z283" s="3"/>
      <c r="AA283" s="1"/>
      <c r="AB283" s="3"/>
      <c r="AC283" s="158"/>
      <c r="AD283" s="158"/>
      <c r="AE283" s="158"/>
      <c r="AF283" s="158"/>
      <c r="AG283" s="158"/>
      <c r="AH283" s="158"/>
      <c r="AI283" s="158"/>
      <c r="AJ283" s="158"/>
      <c r="AK283" s="158"/>
      <c r="AL283" s="158"/>
      <c r="AM283" s="158"/>
      <c r="AN283" s="158"/>
      <c r="AO283" s="158"/>
      <c r="AP283" s="158"/>
      <c r="AQ283" s="158"/>
      <c r="AR283" s="158"/>
      <c r="AS283" s="158"/>
      <c r="AT283" s="158"/>
      <c r="AU283" s="158"/>
      <c r="AV283" s="158"/>
      <c r="AW283" s="158"/>
      <c r="AX283" s="158"/>
      <c r="AY283" s="158"/>
      <c r="AZ283" s="158"/>
      <c r="BA283" s="159"/>
      <c r="BB283" s="159"/>
      <c r="BC283" s="159"/>
      <c r="BD283" s="159"/>
      <c r="BE283" s="159"/>
      <c r="BF283" s="158"/>
      <c r="BG283" s="158"/>
      <c r="BH283" s="158"/>
      <c r="BI283" s="158"/>
      <c r="BJ283" s="158"/>
      <c r="BK283" s="158"/>
      <c r="BL283" s="158"/>
      <c r="BM283" s="158"/>
      <c r="BN283" s="158"/>
      <c r="BO283" s="158"/>
      <c r="BP283" s="158"/>
      <c r="BQ283" s="158"/>
      <c r="BR283" s="158"/>
      <c r="BS283" s="158"/>
      <c r="BT283" s="158"/>
      <c r="BU283" s="158"/>
    </row>
    <row r="284" spans="1:73" x14ac:dyDescent="0.15">
      <c r="A284" s="1"/>
      <c r="B284" s="170"/>
      <c r="C284" s="171"/>
      <c r="D284" s="171"/>
      <c r="E284" s="172"/>
      <c r="F284" s="168"/>
      <c r="G284" s="168"/>
      <c r="H284" s="172"/>
      <c r="I284" s="168"/>
      <c r="J284" s="168"/>
      <c r="K284" s="168"/>
      <c r="L284" s="168"/>
      <c r="M284" s="168"/>
      <c r="N284" s="168"/>
      <c r="O284" s="168"/>
      <c r="P284" s="168"/>
      <c r="Q284" s="168"/>
      <c r="R284" s="168"/>
      <c r="S284" s="168"/>
      <c r="T284" s="168"/>
      <c r="U284" s="168"/>
      <c r="V284" s="168"/>
      <c r="W284" s="168"/>
      <c r="X284" s="168"/>
      <c r="Y284" s="168"/>
      <c r="Z284" s="168"/>
      <c r="AA284" s="1"/>
      <c r="AB284" s="3"/>
      <c r="AC284" s="158"/>
      <c r="AD284" s="158"/>
      <c r="AE284" s="158"/>
      <c r="AF284" s="158"/>
      <c r="AG284" s="158"/>
      <c r="AH284" s="158"/>
      <c r="AI284" s="158"/>
      <c r="AJ284" s="158"/>
      <c r="AK284" s="158"/>
      <c r="AL284" s="158"/>
      <c r="AM284" s="158"/>
      <c r="AN284" s="158"/>
      <c r="AO284" s="158"/>
      <c r="AP284" s="158"/>
      <c r="AQ284" s="158"/>
      <c r="AR284" s="158"/>
      <c r="AS284" s="158"/>
      <c r="AT284" s="158"/>
      <c r="AU284" s="158"/>
      <c r="AV284" s="158"/>
      <c r="AW284" s="158"/>
      <c r="AX284" s="158"/>
      <c r="AY284" s="158"/>
      <c r="AZ284" s="158"/>
      <c r="BA284" s="159"/>
      <c r="BB284" s="159"/>
      <c r="BC284" s="159"/>
      <c r="BD284" s="159"/>
      <c r="BE284" s="159"/>
      <c r="BF284" s="158"/>
      <c r="BG284" s="158"/>
      <c r="BH284" s="158"/>
      <c r="BI284" s="158"/>
      <c r="BJ284" s="158"/>
      <c r="BK284" s="158"/>
      <c r="BL284" s="158"/>
      <c r="BM284" s="158"/>
      <c r="BN284" s="158"/>
      <c r="BO284" s="158"/>
      <c r="BP284" s="158"/>
      <c r="BQ284" s="158"/>
      <c r="BR284" s="158"/>
      <c r="BS284" s="158"/>
      <c r="BT284" s="158"/>
      <c r="BU284" s="158"/>
    </row>
    <row r="285" spans="1:73" x14ac:dyDescent="0.15">
      <c r="A285" s="1"/>
      <c r="B285" s="20"/>
      <c r="C285" s="2"/>
      <c r="D285" s="2"/>
      <c r="E285" s="2"/>
      <c r="F285" s="1"/>
      <c r="G285" s="1"/>
      <c r="H285" s="2"/>
      <c r="I285" s="2"/>
      <c r="J285" s="2"/>
      <c r="K285" s="2"/>
      <c r="L285" s="2"/>
      <c r="M285" s="2"/>
      <c r="N285" s="2"/>
      <c r="O285" s="2"/>
      <c r="P285" s="135"/>
      <c r="Q285" s="2"/>
      <c r="R285" s="2"/>
      <c r="S285" s="2"/>
      <c r="T285" s="2"/>
      <c r="U285" s="2"/>
      <c r="V285" s="2"/>
      <c r="W285" s="1"/>
      <c r="X285" s="1"/>
      <c r="Y285" s="1"/>
      <c r="Z285" s="3"/>
      <c r="AA285" s="1"/>
      <c r="AB285" s="3"/>
      <c r="AC285" s="158"/>
      <c r="AD285" s="158"/>
      <c r="AE285" s="158"/>
      <c r="AF285" s="158"/>
      <c r="AG285" s="158"/>
      <c r="AH285" s="158"/>
      <c r="AI285" s="158"/>
      <c r="AJ285" s="158"/>
      <c r="AK285" s="158"/>
      <c r="AL285" s="158"/>
      <c r="AM285" s="158"/>
      <c r="AN285" s="158"/>
      <c r="AO285" s="158"/>
      <c r="AP285" s="158"/>
      <c r="AQ285" s="158"/>
      <c r="AR285" s="158"/>
      <c r="AS285" s="158"/>
      <c r="AT285" s="158"/>
      <c r="AU285" s="158"/>
      <c r="AV285" s="158"/>
      <c r="AW285" s="158"/>
      <c r="AX285" s="158"/>
      <c r="AY285" s="158"/>
      <c r="AZ285" s="158"/>
      <c r="BA285" s="159"/>
      <c r="BB285" s="159"/>
      <c r="BC285" s="159"/>
      <c r="BD285" s="159"/>
      <c r="BE285" s="159"/>
      <c r="BF285" s="158"/>
      <c r="BG285" s="158"/>
      <c r="BH285" s="158"/>
      <c r="BI285" s="158"/>
      <c r="BJ285" s="158"/>
      <c r="BK285" s="158"/>
      <c r="BL285" s="158"/>
      <c r="BM285" s="158"/>
      <c r="BN285" s="158"/>
      <c r="BO285" s="158"/>
      <c r="BP285" s="158"/>
      <c r="BQ285" s="158"/>
      <c r="BR285" s="158"/>
      <c r="BS285" s="158"/>
      <c r="BT285" s="158"/>
      <c r="BU285" s="158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U285"/>
  <sheetViews>
    <sheetView workbookViewId="0"/>
  </sheetViews>
  <sheetFormatPr defaultRowHeight="11.25" x14ac:dyDescent="0.15"/>
  <cols>
    <col min="1" max="1" width="1.75" customWidth="1"/>
    <col min="2" max="2" width="10.625" customWidth="1"/>
    <col min="3" max="26" width="8" customWidth="1"/>
    <col min="27" max="27" width="2.375" customWidth="1"/>
    <col min="28" max="28" width="2.25" customWidth="1"/>
    <col min="29" max="16384" width="9" style="157"/>
  </cols>
  <sheetData>
    <row r="1" spans="1:73" x14ac:dyDescent="0.15">
      <c r="A1" s="1"/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3"/>
    </row>
    <row r="2" spans="1:73" ht="12.75" x14ac:dyDescent="0.2">
      <c r="A2" s="1"/>
      <c r="B2" s="4" t="s">
        <v>1</v>
      </c>
      <c r="C2" s="5"/>
      <c r="D2" s="5"/>
      <c r="E2" s="6"/>
      <c r="F2" s="7"/>
      <c r="G2" s="301"/>
      <c r="H2" s="181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182"/>
      <c r="AA2" s="1"/>
      <c r="AB2" s="3"/>
    </row>
    <row r="3" spans="1:73" ht="12.75" x14ac:dyDescent="0.2">
      <c r="A3" s="1"/>
      <c r="B3" s="9" t="s">
        <v>11</v>
      </c>
      <c r="C3" s="10">
        <v>1</v>
      </c>
      <c r="D3" s="10">
        <v>2</v>
      </c>
      <c r="E3" s="10">
        <v>3</v>
      </c>
      <c r="F3" s="186">
        <v>4</v>
      </c>
      <c r="G3" s="10">
        <v>5</v>
      </c>
      <c r="H3" s="185">
        <v>6</v>
      </c>
      <c r="I3" s="10">
        <v>7</v>
      </c>
      <c r="J3" s="10">
        <v>8</v>
      </c>
      <c r="K3" s="10">
        <v>9</v>
      </c>
      <c r="L3" s="10">
        <v>10</v>
      </c>
      <c r="M3" s="10">
        <v>11</v>
      </c>
      <c r="N3" s="10">
        <v>12</v>
      </c>
      <c r="O3" s="10">
        <v>13</v>
      </c>
      <c r="P3" s="10">
        <v>14</v>
      </c>
      <c r="Q3" s="10">
        <v>15</v>
      </c>
      <c r="R3" s="10">
        <v>16</v>
      </c>
      <c r="S3" s="10">
        <v>17</v>
      </c>
      <c r="T3" s="10">
        <v>18</v>
      </c>
      <c r="U3" s="10">
        <v>19</v>
      </c>
      <c r="V3" s="10">
        <v>20</v>
      </c>
      <c r="W3" s="10">
        <v>21</v>
      </c>
      <c r="X3" s="10">
        <v>22</v>
      </c>
      <c r="Y3" s="10">
        <v>23</v>
      </c>
      <c r="Z3" s="186">
        <v>24</v>
      </c>
      <c r="AA3" s="1"/>
      <c r="AB3" s="3"/>
    </row>
    <row r="4" spans="1:73" x14ac:dyDescent="0.15">
      <c r="A4" s="1"/>
      <c r="B4" s="13"/>
      <c r="C4" s="14" t="s">
        <v>2</v>
      </c>
      <c r="D4" s="14" t="s">
        <v>10</v>
      </c>
      <c r="E4" s="14" t="s">
        <v>199</v>
      </c>
      <c r="F4" s="176" t="s">
        <v>11</v>
      </c>
      <c r="G4" s="14" t="s">
        <v>136</v>
      </c>
      <c r="H4" s="184" t="str">
        <f>Input!E25</f>
        <v>DN 20</v>
      </c>
      <c r="I4" s="14" t="str">
        <f>Input!F25</f>
        <v>DN 25</v>
      </c>
      <c r="J4" s="14" t="str">
        <f>Input!G25</f>
        <v>DN 32</v>
      </c>
      <c r="K4" s="14" t="str">
        <f>Input!H25</f>
        <v>DN 40</v>
      </c>
      <c r="L4" s="14" t="str">
        <f>Input!I25</f>
        <v>DN 50</v>
      </c>
      <c r="M4" s="14" t="str">
        <f>Input!J25</f>
        <v>DN 65</v>
      </c>
      <c r="N4" s="14" t="str">
        <f>Input!K25</f>
        <v>DN 80</v>
      </c>
      <c r="O4" s="14" t="str">
        <f>Input!L25</f>
        <v>DN 100</v>
      </c>
      <c r="P4" s="14" t="str">
        <f>Input!M25</f>
        <v>DN 125</v>
      </c>
      <c r="Q4" s="14" t="str">
        <f>Input!N25</f>
        <v>DN 150</v>
      </c>
      <c r="R4" s="14" t="str">
        <f>Input!O25</f>
        <v>DN 175</v>
      </c>
      <c r="S4" s="14" t="str">
        <f>Input!P25</f>
        <v>DN 200</v>
      </c>
      <c r="T4" s="14" t="str">
        <f>Input!Q25</f>
        <v>DN 225</v>
      </c>
      <c r="U4" s="14" t="str">
        <f>Input!R25</f>
        <v>DN 250</v>
      </c>
      <c r="V4" s="14" t="str">
        <f>Input!S25</f>
        <v>DN 300</v>
      </c>
      <c r="W4" s="14" t="str">
        <f>Input!T25</f>
        <v>DN 350</v>
      </c>
      <c r="X4" s="14" t="str">
        <f>Input!U25</f>
        <v>DN 400</v>
      </c>
      <c r="Y4" s="14" t="str">
        <f>Input!V25</f>
        <v>DN 450</v>
      </c>
      <c r="Z4" s="176" t="str">
        <f>Input!W25</f>
        <v>DN 500</v>
      </c>
      <c r="AA4" s="1"/>
      <c r="AB4" s="3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58"/>
      <c r="AT4" s="158"/>
      <c r="AU4" s="158"/>
      <c r="AV4" s="158"/>
      <c r="AW4" s="158"/>
      <c r="AX4" s="158"/>
      <c r="AY4" s="158"/>
      <c r="AZ4" s="158"/>
      <c r="BA4" s="158"/>
      <c r="BB4" s="158"/>
      <c r="BC4" s="158"/>
      <c r="BD4" s="158"/>
      <c r="BE4" s="158"/>
      <c r="BF4" s="158"/>
      <c r="BG4" s="158"/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</row>
    <row r="5" spans="1:73" x14ac:dyDescent="0.15">
      <c r="A5" s="1"/>
      <c r="B5" s="1"/>
      <c r="C5" s="2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3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  <c r="BK5" s="158"/>
      <c r="BL5" s="158"/>
      <c r="BM5" s="158"/>
      <c r="BN5" s="158"/>
      <c r="BO5" s="158"/>
      <c r="BP5" s="158"/>
      <c r="BQ5" s="158"/>
      <c r="BR5" s="158"/>
      <c r="BS5" s="158"/>
      <c r="BT5" s="158"/>
      <c r="BU5" s="158"/>
    </row>
    <row r="6" spans="1:73" x14ac:dyDescent="0.15">
      <c r="A6" s="1"/>
      <c r="B6" s="170" t="s">
        <v>200</v>
      </c>
      <c r="C6" s="171"/>
      <c r="D6" s="171"/>
      <c r="E6" s="171"/>
      <c r="F6" s="168"/>
      <c r="G6" s="168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"/>
      <c r="AB6" s="3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8"/>
      <c r="AW6" s="158"/>
      <c r="AX6" s="158"/>
      <c r="AY6" s="158"/>
      <c r="AZ6" s="158"/>
      <c r="BA6" s="159"/>
      <c r="BB6" s="159"/>
      <c r="BC6" s="159"/>
      <c r="BD6" s="159"/>
      <c r="BE6" s="159"/>
      <c r="BF6" s="158"/>
      <c r="BG6" s="158"/>
      <c r="BH6" s="158"/>
      <c r="BI6" s="158"/>
      <c r="BJ6" s="158"/>
      <c r="BK6" s="158"/>
      <c r="BL6" s="158"/>
      <c r="BM6" s="158"/>
      <c r="BN6" s="158"/>
      <c r="BO6" s="158"/>
      <c r="BP6" s="158"/>
      <c r="BQ6" s="158"/>
      <c r="BR6" s="158"/>
      <c r="BS6" s="158"/>
      <c r="BT6" s="158"/>
      <c r="BU6" s="158"/>
    </row>
    <row r="7" spans="1:73" x14ac:dyDescent="0.15">
      <c r="A7" s="1"/>
      <c r="B7" s="1"/>
      <c r="C7" s="2"/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3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8"/>
      <c r="BN7" s="158"/>
      <c r="BO7" s="158"/>
      <c r="BP7" s="158"/>
      <c r="BQ7" s="158"/>
      <c r="BR7" s="158"/>
      <c r="BS7" s="158"/>
      <c r="BT7" s="158"/>
      <c r="BU7" s="158"/>
    </row>
    <row r="8" spans="1:73" x14ac:dyDescent="0.15">
      <c r="A8" s="1"/>
      <c r="B8" s="1" t="s">
        <v>207</v>
      </c>
      <c r="C8" s="2"/>
      <c r="D8" s="2"/>
      <c r="E8" s="180">
        <f>Input!D9</f>
        <v>0</v>
      </c>
      <c r="F8" s="156">
        <f>SUMPRODUCT(E10:E40,F10:F40)</f>
        <v>5268.2977528099764</v>
      </c>
      <c r="G8" s="15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3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8"/>
      <c r="BI8" s="158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</row>
    <row r="9" spans="1:73" x14ac:dyDescent="0.15">
      <c r="A9" s="1"/>
      <c r="B9" s="1"/>
      <c r="C9" s="2"/>
      <c r="D9" s="2"/>
      <c r="E9" s="179" t="s">
        <v>215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3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8"/>
      <c r="BI9" s="158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</row>
    <row r="10" spans="1:73" x14ac:dyDescent="0.15">
      <c r="A10" s="1"/>
      <c r="B10" s="20" t="s">
        <v>187</v>
      </c>
      <c r="C10" s="156">
        <f>C46</f>
        <v>0</v>
      </c>
      <c r="D10" s="2" t="s">
        <v>99</v>
      </c>
      <c r="E10" s="179">
        <v>1</v>
      </c>
      <c r="F10" s="156">
        <f>SUM(G10:Z10)</f>
        <v>4084.7070264999238</v>
      </c>
      <c r="G10" s="156">
        <f>IF($C10&gt;Input!$D$8,0,G46+G114+G184+G252)</f>
        <v>0</v>
      </c>
      <c r="H10" s="156">
        <f>IF($C10&gt;Input!$D$8,0,H46+H114+H184+H252)</f>
        <v>1841.0134868439518</v>
      </c>
      <c r="I10" s="156">
        <f>IF($C10&gt;Input!$D$8,0,I46+I114+I184+I252)</f>
        <v>2243.693539655972</v>
      </c>
      <c r="J10" s="156">
        <f>IF($C10&gt;Input!$D$8,0,J46+J114+J184+J252)</f>
        <v>0</v>
      </c>
      <c r="K10" s="156">
        <f>IF($C10&gt;Input!$D$8,0,K46+K114+K184+K252)</f>
        <v>0</v>
      </c>
      <c r="L10" s="156">
        <f>IF($C10&gt;Input!$D$8,0,L46+L114+L184+L252)</f>
        <v>0</v>
      </c>
      <c r="M10" s="156">
        <f>IF($C10&gt;Input!$D$8,0,M46+M114+M184+M252)</f>
        <v>0</v>
      </c>
      <c r="N10" s="156">
        <f>IF($C10&gt;Input!$D$8,0,N46+N114+N184+N252)</f>
        <v>0</v>
      </c>
      <c r="O10" s="156">
        <f>IF($C10&gt;Input!$D$8,0,O46+O114+O184+O252)</f>
        <v>0</v>
      </c>
      <c r="P10" s="156">
        <f>IF($C10&gt;Input!$D$8,0,P46+P114+P184+P252)</f>
        <v>0</v>
      </c>
      <c r="Q10" s="156">
        <f>IF($C10&gt;Input!$D$8,0,Q46+Q114+Q184+Q252)</f>
        <v>0</v>
      </c>
      <c r="R10" s="156">
        <f>IF($C10&gt;Input!$D$8,0,R46+R114+R184+R252)</f>
        <v>0</v>
      </c>
      <c r="S10" s="156">
        <f>IF($C10&gt;Input!$D$8,0,S46+S114+S184+S252)</f>
        <v>0</v>
      </c>
      <c r="T10" s="156">
        <f>IF($C10&gt;Input!$D$8,0,T46+T114+T184+T252)</f>
        <v>0</v>
      </c>
      <c r="U10" s="156">
        <f>IF($C10&gt;Input!$D$8,0,U46+U114+U184+U252)</f>
        <v>0</v>
      </c>
      <c r="V10" s="156">
        <f>IF($C10&gt;Input!$D$8,0,V46+V114+V184+V252)</f>
        <v>0</v>
      </c>
      <c r="W10" s="156">
        <f>IF($C10&gt;Input!$D$8,0,W46+W114+W184+W252)</f>
        <v>0</v>
      </c>
      <c r="X10" s="156">
        <f>IF($C10&gt;Input!$D$8,0,X46+X114+X184+X252)</f>
        <v>0</v>
      </c>
      <c r="Y10" s="156">
        <f>IF($C10&gt;Input!$D$8,0,Y46+Y114+Y184+Y252)</f>
        <v>0</v>
      </c>
      <c r="Z10" s="156">
        <f>IF($C10&gt;Input!$D$8,0,Z46+Z114+Z184+Z252)</f>
        <v>0</v>
      </c>
      <c r="AA10" s="1"/>
      <c r="AB10" s="3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</row>
    <row r="11" spans="1:73" x14ac:dyDescent="0.15">
      <c r="A11" s="1"/>
      <c r="B11" s="20"/>
      <c r="C11" s="156">
        <f t="shared" ref="C11:C40" si="0">C47</f>
        <v>1</v>
      </c>
      <c r="D11" s="2" t="s">
        <v>99</v>
      </c>
      <c r="E11" s="179">
        <f>E10/(1+$E$8)</f>
        <v>1</v>
      </c>
      <c r="F11" s="156">
        <f t="shared" ref="F11:F40" si="1">SUM(G11:Z11)</f>
        <v>85.593818387423198</v>
      </c>
      <c r="G11" s="156">
        <f>IF($C11&gt;Input!$D$8,0,G47+G115+G185+G253)</f>
        <v>0</v>
      </c>
      <c r="H11" s="156">
        <f>IF($C11&gt;Input!$D$8,0,H47+H115+H185+H253)</f>
        <v>41.433655900984668</v>
      </c>
      <c r="I11" s="156">
        <f>IF($C11&gt;Input!$D$8,0,I47+I115+I185+I253)</f>
        <v>44.160162486438537</v>
      </c>
      <c r="J11" s="156">
        <f>IF($C11&gt;Input!$D$8,0,J47+J115+J185+J253)</f>
        <v>0</v>
      </c>
      <c r="K11" s="156">
        <f>IF($C11&gt;Input!$D$8,0,K47+K115+K185+K253)</f>
        <v>0</v>
      </c>
      <c r="L11" s="156">
        <f>IF($C11&gt;Input!$D$8,0,L47+L115+L185+L253)</f>
        <v>0</v>
      </c>
      <c r="M11" s="156">
        <f>IF($C11&gt;Input!$D$8,0,M47+M115+M185+M253)</f>
        <v>0</v>
      </c>
      <c r="N11" s="156">
        <f>IF($C11&gt;Input!$D$8,0,N47+N115+N185+N253)</f>
        <v>0</v>
      </c>
      <c r="O11" s="156">
        <f>IF($C11&gt;Input!$D$8,0,O47+O115+O185+O253)</f>
        <v>0</v>
      </c>
      <c r="P11" s="156">
        <f>IF($C11&gt;Input!$D$8,0,P47+P115+P185+P253)</f>
        <v>0</v>
      </c>
      <c r="Q11" s="156">
        <f>IF($C11&gt;Input!$D$8,0,Q47+Q115+Q185+Q253)</f>
        <v>0</v>
      </c>
      <c r="R11" s="156">
        <f>IF($C11&gt;Input!$D$8,0,R47+R115+R185+R253)</f>
        <v>0</v>
      </c>
      <c r="S11" s="156">
        <f>IF($C11&gt;Input!$D$8,0,S47+S115+S185+S253)</f>
        <v>0</v>
      </c>
      <c r="T11" s="156">
        <f>IF($C11&gt;Input!$D$8,0,T47+T115+T185+T253)</f>
        <v>0</v>
      </c>
      <c r="U11" s="156">
        <f>IF($C11&gt;Input!$D$8,0,U47+U115+U185+U253)</f>
        <v>0</v>
      </c>
      <c r="V11" s="156">
        <f>IF($C11&gt;Input!$D$8,0,V47+V115+V185+V253)</f>
        <v>0</v>
      </c>
      <c r="W11" s="156">
        <f>IF($C11&gt;Input!$D$8,0,W47+W115+W185+W253)</f>
        <v>0</v>
      </c>
      <c r="X11" s="156">
        <f>IF($C11&gt;Input!$D$8,0,X47+X115+X185+X253)</f>
        <v>0</v>
      </c>
      <c r="Y11" s="156">
        <f>IF($C11&gt;Input!$D$8,0,Y47+Y115+Y185+Y253)</f>
        <v>0</v>
      </c>
      <c r="Z11" s="156">
        <f>IF($C11&gt;Input!$D$8,0,Z47+Z115+Z185+Z253)</f>
        <v>0</v>
      </c>
      <c r="AA11" s="1"/>
      <c r="AB11" s="3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158"/>
      <c r="BS11" s="158"/>
      <c r="BT11" s="158"/>
      <c r="BU11" s="158"/>
    </row>
    <row r="12" spans="1:73" x14ac:dyDescent="0.15">
      <c r="A12" s="1"/>
      <c r="B12" s="20"/>
      <c r="C12" s="156">
        <f t="shared" si="0"/>
        <v>2</v>
      </c>
      <c r="D12" s="2" t="s">
        <v>99</v>
      </c>
      <c r="E12" s="179">
        <f t="shared" ref="E12:E40" si="2">E11/(1+$E$8)</f>
        <v>1</v>
      </c>
      <c r="F12" s="156">
        <f t="shared" si="1"/>
        <v>86.482410274922572</v>
      </c>
      <c r="G12" s="156">
        <f>IF($C12&gt;Input!$D$8,0,G48+G116+G186+G254)</f>
        <v>0</v>
      </c>
      <c r="H12" s="156">
        <f>IF($C12&gt;Input!$D$8,0,H48+H116+H186+H254)</f>
        <v>41.854604958017596</v>
      </c>
      <c r="I12" s="156">
        <f>IF($C12&gt;Input!$D$8,0,I48+I116+I186+I254)</f>
        <v>44.627805316904976</v>
      </c>
      <c r="J12" s="156">
        <f>IF($C12&gt;Input!$D$8,0,J48+J116+J186+J254)</f>
        <v>0</v>
      </c>
      <c r="K12" s="156">
        <f>IF($C12&gt;Input!$D$8,0,K48+K116+K186+K254)</f>
        <v>0</v>
      </c>
      <c r="L12" s="156">
        <f>IF($C12&gt;Input!$D$8,0,L48+L116+L186+L254)</f>
        <v>0</v>
      </c>
      <c r="M12" s="156">
        <f>IF($C12&gt;Input!$D$8,0,M48+M116+M186+M254)</f>
        <v>0</v>
      </c>
      <c r="N12" s="156">
        <f>IF($C12&gt;Input!$D$8,0,N48+N116+N186+N254)</f>
        <v>0</v>
      </c>
      <c r="O12" s="156">
        <f>IF($C12&gt;Input!$D$8,0,O48+O116+O186+O254)</f>
        <v>0</v>
      </c>
      <c r="P12" s="156">
        <f>IF($C12&gt;Input!$D$8,0,P48+P116+P186+P254)</f>
        <v>0</v>
      </c>
      <c r="Q12" s="156">
        <f>IF($C12&gt;Input!$D$8,0,Q48+Q116+Q186+Q254)</f>
        <v>0</v>
      </c>
      <c r="R12" s="156">
        <f>IF($C12&gt;Input!$D$8,0,R48+R116+R186+R254)</f>
        <v>0</v>
      </c>
      <c r="S12" s="156">
        <f>IF($C12&gt;Input!$D$8,0,S48+S116+S186+S254)</f>
        <v>0</v>
      </c>
      <c r="T12" s="156">
        <f>IF($C12&gt;Input!$D$8,0,T48+T116+T186+T254)</f>
        <v>0</v>
      </c>
      <c r="U12" s="156">
        <f>IF($C12&gt;Input!$D$8,0,U48+U116+U186+U254)</f>
        <v>0</v>
      </c>
      <c r="V12" s="156">
        <f>IF($C12&gt;Input!$D$8,0,V48+V116+V186+V254)</f>
        <v>0</v>
      </c>
      <c r="W12" s="156">
        <f>IF($C12&gt;Input!$D$8,0,W48+W116+W186+W254)</f>
        <v>0</v>
      </c>
      <c r="X12" s="156">
        <f>IF($C12&gt;Input!$D$8,0,X48+X116+X186+X254)</f>
        <v>0</v>
      </c>
      <c r="Y12" s="156">
        <f>IF($C12&gt;Input!$D$8,0,Y48+Y116+Y186+Y254)</f>
        <v>0</v>
      </c>
      <c r="Z12" s="156">
        <f>IF($C12&gt;Input!$D$8,0,Z48+Z116+Z186+Z254)</f>
        <v>0</v>
      </c>
      <c r="AA12" s="1"/>
      <c r="AB12" s="3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8"/>
      <c r="BF12" s="158"/>
      <c r="BG12" s="158"/>
      <c r="BH12" s="158"/>
      <c r="BI12" s="158"/>
      <c r="BJ12" s="158"/>
      <c r="BK12" s="158"/>
      <c r="BL12" s="158"/>
      <c r="BM12" s="158"/>
      <c r="BN12" s="158"/>
      <c r="BO12" s="158"/>
      <c r="BP12" s="158"/>
      <c r="BQ12" s="158"/>
      <c r="BR12" s="158"/>
      <c r="BS12" s="158"/>
      <c r="BT12" s="158"/>
      <c r="BU12" s="158"/>
    </row>
    <row r="13" spans="1:73" x14ac:dyDescent="0.15">
      <c r="A13" s="1"/>
      <c r="B13" s="20"/>
      <c r="C13" s="156">
        <f t="shared" si="0"/>
        <v>3</v>
      </c>
      <c r="D13" s="2" t="s">
        <v>99</v>
      </c>
      <c r="E13" s="179">
        <f t="shared" si="2"/>
        <v>1</v>
      </c>
      <c r="F13" s="156">
        <f t="shared" si="1"/>
        <v>87.372802162421934</v>
      </c>
      <c r="G13" s="156">
        <f>IF($C13&gt;Input!$D$8,0,G49+G117+G187+G255)</f>
        <v>0</v>
      </c>
      <c r="H13" s="156">
        <f>IF($C13&gt;Input!$D$8,0,H49+H117+H187+H255)</f>
        <v>42.27633401505053</v>
      </c>
      <c r="I13" s="156">
        <f>IF($C13&gt;Input!$D$8,0,I49+I117+I187+I255)</f>
        <v>45.096468147371404</v>
      </c>
      <c r="J13" s="156">
        <f>IF($C13&gt;Input!$D$8,0,J49+J117+J187+J255)</f>
        <v>0</v>
      </c>
      <c r="K13" s="156">
        <f>IF($C13&gt;Input!$D$8,0,K49+K117+K187+K255)</f>
        <v>0</v>
      </c>
      <c r="L13" s="156">
        <f>IF($C13&gt;Input!$D$8,0,L49+L117+L187+L255)</f>
        <v>0</v>
      </c>
      <c r="M13" s="156">
        <f>IF($C13&gt;Input!$D$8,0,M49+M117+M187+M255)</f>
        <v>0</v>
      </c>
      <c r="N13" s="156">
        <f>IF($C13&gt;Input!$D$8,0,N49+N117+N187+N255)</f>
        <v>0</v>
      </c>
      <c r="O13" s="156">
        <f>IF($C13&gt;Input!$D$8,0,O49+O117+O187+O255)</f>
        <v>0</v>
      </c>
      <c r="P13" s="156">
        <f>IF($C13&gt;Input!$D$8,0,P49+P117+P187+P255)</f>
        <v>0</v>
      </c>
      <c r="Q13" s="156">
        <f>IF($C13&gt;Input!$D$8,0,Q49+Q117+Q187+Q255)</f>
        <v>0</v>
      </c>
      <c r="R13" s="156">
        <f>IF($C13&gt;Input!$D$8,0,R49+R117+R187+R255)</f>
        <v>0</v>
      </c>
      <c r="S13" s="156">
        <f>IF($C13&gt;Input!$D$8,0,S49+S117+S187+S255)</f>
        <v>0</v>
      </c>
      <c r="T13" s="156">
        <f>IF($C13&gt;Input!$D$8,0,T49+T117+T187+T255)</f>
        <v>0</v>
      </c>
      <c r="U13" s="156">
        <f>IF($C13&gt;Input!$D$8,0,U49+U117+U187+U255)</f>
        <v>0</v>
      </c>
      <c r="V13" s="156">
        <f>IF($C13&gt;Input!$D$8,0,V49+V117+V187+V255)</f>
        <v>0</v>
      </c>
      <c r="W13" s="156">
        <f>IF($C13&gt;Input!$D$8,0,W49+W117+W187+W255)</f>
        <v>0</v>
      </c>
      <c r="X13" s="156">
        <f>IF($C13&gt;Input!$D$8,0,X49+X117+X187+X255)</f>
        <v>0</v>
      </c>
      <c r="Y13" s="156">
        <f>IF($C13&gt;Input!$D$8,0,Y49+Y117+Y187+Y255)</f>
        <v>0</v>
      </c>
      <c r="Z13" s="156">
        <f>IF($C13&gt;Input!$D$8,0,Z49+Z117+Z187+Z255)</f>
        <v>0</v>
      </c>
      <c r="AA13" s="1"/>
      <c r="AB13" s="3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158"/>
      <c r="BU13" s="158"/>
    </row>
    <row r="14" spans="1:73" x14ac:dyDescent="0.15">
      <c r="A14" s="1"/>
      <c r="B14" s="20"/>
      <c r="C14" s="156">
        <f t="shared" si="0"/>
        <v>4</v>
      </c>
      <c r="D14" s="2" t="s">
        <v>99</v>
      </c>
      <c r="E14" s="179">
        <f t="shared" si="2"/>
        <v>1</v>
      </c>
      <c r="F14" s="156">
        <f t="shared" si="1"/>
        <v>88.264994049921313</v>
      </c>
      <c r="G14" s="156">
        <f>IF($C14&gt;Input!$D$8,0,G50+G118+G188+G256)</f>
        <v>0</v>
      </c>
      <c r="H14" s="156">
        <f>IF($C14&gt;Input!$D$8,0,H50+H118+H188+H256)</f>
        <v>42.698843072083463</v>
      </c>
      <c r="I14" s="156">
        <f>IF($C14&gt;Input!$D$8,0,I50+I118+I188+I256)</f>
        <v>45.566150977837843</v>
      </c>
      <c r="J14" s="156">
        <f>IF($C14&gt;Input!$D$8,0,J50+J118+J188+J256)</f>
        <v>0</v>
      </c>
      <c r="K14" s="156">
        <f>IF($C14&gt;Input!$D$8,0,K50+K118+K188+K256)</f>
        <v>0</v>
      </c>
      <c r="L14" s="156">
        <f>IF($C14&gt;Input!$D$8,0,L50+L118+L188+L256)</f>
        <v>0</v>
      </c>
      <c r="M14" s="156">
        <f>IF($C14&gt;Input!$D$8,0,M50+M118+M188+M256)</f>
        <v>0</v>
      </c>
      <c r="N14" s="156">
        <f>IF($C14&gt;Input!$D$8,0,N50+N118+N188+N256)</f>
        <v>0</v>
      </c>
      <c r="O14" s="156">
        <f>IF($C14&gt;Input!$D$8,0,O50+O118+O188+O256)</f>
        <v>0</v>
      </c>
      <c r="P14" s="156">
        <f>IF($C14&gt;Input!$D$8,0,P50+P118+P188+P256)</f>
        <v>0</v>
      </c>
      <c r="Q14" s="156">
        <f>IF($C14&gt;Input!$D$8,0,Q50+Q118+Q188+Q256)</f>
        <v>0</v>
      </c>
      <c r="R14" s="156">
        <f>IF($C14&gt;Input!$D$8,0,R50+R118+R188+R256)</f>
        <v>0</v>
      </c>
      <c r="S14" s="156">
        <f>IF($C14&gt;Input!$D$8,0,S50+S118+S188+S256)</f>
        <v>0</v>
      </c>
      <c r="T14" s="156">
        <f>IF($C14&gt;Input!$D$8,0,T50+T118+T188+T256)</f>
        <v>0</v>
      </c>
      <c r="U14" s="156">
        <f>IF($C14&gt;Input!$D$8,0,U50+U118+U188+U256)</f>
        <v>0</v>
      </c>
      <c r="V14" s="156">
        <f>IF($C14&gt;Input!$D$8,0,V50+V118+V188+V256)</f>
        <v>0</v>
      </c>
      <c r="W14" s="156">
        <f>IF($C14&gt;Input!$D$8,0,W50+W118+W188+W256)</f>
        <v>0</v>
      </c>
      <c r="X14" s="156">
        <f>IF($C14&gt;Input!$D$8,0,X50+X118+X188+X256)</f>
        <v>0</v>
      </c>
      <c r="Y14" s="156">
        <f>IF($C14&gt;Input!$D$8,0,Y50+Y118+Y188+Y256)</f>
        <v>0</v>
      </c>
      <c r="Z14" s="156">
        <f>IF($C14&gt;Input!$D$8,0,Z50+Z118+Z188+Z256)</f>
        <v>0</v>
      </c>
      <c r="AA14" s="1"/>
      <c r="AB14" s="3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8"/>
      <c r="BK14" s="158"/>
      <c r="BL14" s="158"/>
      <c r="BM14" s="158"/>
      <c r="BN14" s="158"/>
      <c r="BO14" s="158"/>
      <c r="BP14" s="158"/>
      <c r="BQ14" s="158"/>
      <c r="BR14" s="158"/>
      <c r="BS14" s="158"/>
      <c r="BT14" s="158"/>
      <c r="BU14" s="158"/>
    </row>
    <row r="15" spans="1:73" x14ac:dyDescent="0.15">
      <c r="A15" s="1"/>
      <c r="B15" s="20"/>
      <c r="C15" s="156">
        <f t="shared" si="0"/>
        <v>5</v>
      </c>
      <c r="D15" s="2" t="s">
        <v>99</v>
      </c>
      <c r="E15" s="179">
        <f t="shared" si="2"/>
        <v>1</v>
      </c>
      <c r="F15" s="156">
        <f t="shared" si="1"/>
        <v>89.158985937420653</v>
      </c>
      <c r="G15" s="156">
        <f>IF($C15&gt;Input!$D$8,0,G51+G119+G189+G257)</f>
        <v>0</v>
      </c>
      <c r="H15" s="156">
        <f>IF($C15&gt;Input!$D$8,0,H51+H119+H189+H257)</f>
        <v>43.122132129116387</v>
      </c>
      <c r="I15" s="156">
        <f>IF($C15&gt;Input!$D$8,0,I51+I119+I189+I257)</f>
        <v>46.036853808304272</v>
      </c>
      <c r="J15" s="156">
        <f>IF($C15&gt;Input!$D$8,0,J51+J119+J189+J257)</f>
        <v>0</v>
      </c>
      <c r="K15" s="156">
        <f>IF($C15&gt;Input!$D$8,0,K51+K119+K189+K257)</f>
        <v>0</v>
      </c>
      <c r="L15" s="156">
        <f>IF($C15&gt;Input!$D$8,0,L51+L119+L189+L257)</f>
        <v>0</v>
      </c>
      <c r="M15" s="156">
        <f>IF($C15&gt;Input!$D$8,0,M51+M119+M189+M257)</f>
        <v>0</v>
      </c>
      <c r="N15" s="156">
        <f>IF($C15&gt;Input!$D$8,0,N51+N119+N189+N257)</f>
        <v>0</v>
      </c>
      <c r="O15" s="156">
        <f>IF($C15&gt;Input!$D$8,0,O51+O119+O189+O257)</f>
        <v>0</v>
      </c>
      <c r="P15" s="156">
        <f>IF($C15&gt;Input!$D$8,0,P51+P119+P189+P257)</f>
        <v>0</v>
      </c>
      <c r="Q15" s="156">
        <f>IF($C15&gt;Input!$D$8,0,Q51+Q119+Q189+Q257)</f>
        <v>0</v>
      </c>
      <c r="R15" s="156">
        <f>IF($C15&gt;Input!$D$8,0,R51+R119+R189+R257)</f>
        <v>0</v>
      </c>
      <c r="S15" s="156">
        <f>IF($C15&gt;Input!$D$8,0,S51+S119+S189+S257)</f>
        <v>0</v>
      </c>
      <c r="T15" s="156">
        <f>IF($C15&gt;Input!$D$8,0,T51+T119+T189+T257)</f>
        <v>0</v>
      </c>
      <c r="U15" s="156">
        <f>IF($C15&gt;Input!$D$8,0,U51+U119+U189+U257)</f>
        <v>0</v>
      </c>
      <c r="V15" s="156">
        <f>IF($C15&gt;Input!$D$8,0,V51+V119+V189+V257)</f>
        <v>0</v>
      </c>
      <c r="W15" s="156">
        <f>IF($C15&gt;Input!$D$8,0,W51+W119+W189+W257)</f>
        <v>0</v>
      </c>
      <c r="X15" s="156">
        <f>IF($C15&gt;Input!$D$8,0,X51+X119+X189+X257)</f>
        <v>0</v>
      </c>
      <c r="Y15" s="156">
        <f>IF($C15&gt;Input!$D$8,0,Y51+Y119+Y189+Y257)</f>
        <v>0</v>
      </c>
      <c r="Z15" s="156">
        <f>IF($C15&gt;Input!$D$8,0,Z51+Z119+Z189+Z257)</f>
        <v>0</v>
      </c>
      <c r="AA15" s="1"/>
      <c r="AB15" s="3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  <c r="BE15" s="158"/>
      <c r="BF15" s="158"/>
      <c r="BG15" s="158"/>
      <c r="BH15" s="158"/>
      <c r="BI15" s="158"/>
      <c r="BJ15" s="158"/>
      <c r="BK15" s="158"/>
      <c r="BL15" s="158"/>
      <c r="BM15" s="158"/>
      <c r="BN15" s="158"/>
      <c r="BO15" s="158"/>
      <c r="BP15" s="158"/>
      <c r="BQ15" s="158"/>
      <c r="BR15" s="158"/>
      <c r="BS15" s="158"/>
      <c r="BT15" s="158"/>
      <c r="BU15" s="158"/>
    </row>
    <row r="16" spans="1:73" x14ac:dyDescent="0.15">
      <c r="A16" s="1"/>
      <c r="B16" s="20"/>
      <c r="C16" s="156">
        <f t="shared" si="0"/>
        <v>6</v>
      </c>
      <c r="D16" s="2" t="s">
        <v>99</v>
      </c>
      <c r="E16" s="179">
        <f t="shared" si="2"/>
        <v>1</v>
      </c>
      <c r="F16" s="156">
        <f t="shared" si="1"/>
        <v>90.054777824920023</v>
      </c>
      <c r="G16" s="156">
        <f>IF($C16&gt;Input!$D$8,0,G52+G120+G190+G258)</f>
        <v>0</v>
      </c>
      <c r="H16" s="156">
        <f>IF($C16&gt;Input!$D$8,0,H52+H120+H190+H258)</f>
        <v>43.546201186149318</v>
      </c>
      <c r="I16" s="156">
        <f>IF($C16&gt;Input!$D$8,0,I52+I120+I190+I258)</f>
        <v>46.508576638770705</v>
      </c>
      <c r="J16" s="156">
        <f>IF($C16&gt;Input!$D$8,0,J52+J120+J190+J258)</f>
        <v>0</v>
      </c>
      <c r="K16" s="156">
        <f>IF($C16&gt;Input!$D$8,0,K52+K120+K190+K258)</f>
        <v>0</v>
      </c>
      <c r="L16" s="156">
        <f>IF($C16&gt;Input!$D$8,0,L52+L120+L190+L258)</f>
        <v>0</v>
      </c>
      <c r="M16" s="156">
        <f>IF($C16&gt;Input!$D$8,0,M52+M120+M190+M258)</f>
        <v>0</v>
      </c>
      <c r="N16" s="156">
        <f>IF($C16&gt;Input!$D$8,0,N52+N120+N190+N258)</f>
        <v>0</v>
      </c>
      <c r="O16" s="156">
        <f>IF($C16&gt;Input!$D$8,0,O52+O120+O190+O258)</f>
        <v>0</v>
      </c>
      <c r="P16" s="156">
        <f>IF($C16&gt;Input!$D$8,0,P52+P120+P190+P258)</f>
        <v>0</v>
      </c>
      <c r="Q16" s="156">
        <f>IF($C16&gt;Input!$D$8,0,Q52+Q120+Q190+Q258)</f>
        <v>0</v>
      </c>
      <c r="R16" s="156">
        <f>IF($C16&gt;Input!$D$8,0,R52+R120+R190+R258)</f>
        <v>0</v>
      </c>
      <c r="S16" s="156">
        <f>IF($C16&gt;Input!$D$8,0,S52+S120+S190+S258)</f>
        <v>0</v>
      </c>
      <c r="T16" s="156">
        <f>IF($C16&gt;Input!$D$8,0,T52+T120+T190+T258)</f>
        <v>0</v>
      </c>
      <c r="U16" s="156">
        <f>IF($C16&gt;Input!$D$8,0,U52+U120+U190+U258)</f>
        <v>0</v>
      </c>
      <c r="V16" s="156">
        <f>IF($C16&gt;Input!$D$8,0,V52+V120+V190+V258)</f>
        <v>0</v>
      </c>
      <c r="W16" s="156">
        <f>IF($C16&gt;Input!$D$8,0,W52+W120+W190+W258)</f>
        <v>0</v>
      </c>
      <c r="X16" s="156">
        <f>IF($C16&gt;Input!$D$8,0,X52+X120+X190+X258)</f>
        <v>0</v>
      </c>
      <c r="Y16" s="156">
        <f>IF($C16&gt;Input!$D$8,0,Y52+Y120+Y190+Y258)</f>
        <v>0</v>
      </c>
      <c r="Z16" s="156">
        <f>IF($C16&gt;Input!$D$8,0,Z52+Z120+Z190+Z258)</f>
        <v>0</v>
      </c>
      <c r="AA16" s="1"/>
      <c r="AB16" s="3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  <c r="AT16" s="158"/>
      <c r="AU16" s="158"/>
      <c r="AV16" s="158"/>
      <c r="AW16" s="158"/>
      <c r="AX16" s="158"/>
      <c r="AY16" s="158"/>
      <c r="AZ16" s="158"/>
      <c r="BA16" s="158"/>
      <c r="BB16" s="158"/>
      <c r="BC16" s="158"/>
      <c r="BD16" s="158"/>
      <c r="BE16" s="158"/>
      <c r="BF16" s="158"/>
      <c r="BG16" s="158"/>
      <c r="BH16" s="158"/>
      <c r="BI16" s="158"/>
      <c r="BJ16" s="158"/>
      <c r="BK16" s="158"/>
      <c r="BL16" s="158"/>
      <c r="BM16" s="158"/>
      <c r="BN16" s="158"/>
      <c r="BO16" s="158"/>
      <c r="BP16" s="158"/>
      <c r="BQ16" s="158"/>
      <c r="BR16" s="158"/>
      <c r="BS16" s="158"/>
      <c r="BT16" s="158"/>
      <c r="BU16" s="158"/>
    </row>
    <row r="17" spans="1:73" x14ac:dyDescent="0.15">
      <c r="A17" s="1"/>
      <c r="B17" s="20"/>
      <c r="C17" s="156">
        <f t="shared" si="0"/>
        <v>7</v>
      </c>
      <c r="D17" s="2" t="s">
        <v>99</v>
      </c>
      <c r="E17" s="179">
        <f t="shared" si="2"/>
        <v>1</v>
      </c>
      <c r="F17" s="156">
        <f t="shared" si="1"/>
        <v>90.952369712419397</v>
      </c>
      <c r="G17" s="156">
        <f>IF($C17&gt;Input!$D$8,0,G53+G121+G191+G259)</f>
        <v>0</v>
      </c>
      <c r="H17" s="156">
        <f>IF($C17&gt;Input!$D$8,0,H53+H121+H191+H259)</f>
        <v>43.971050243182248</v>
      </c>
      <c r="I17" s="156">
        <f>IF($C17&gt;Input!$D$8,0,I53+I121+I191+I259)</f>
        <v>46.981319469237143</v>
      </c>
      <c r="J17" s="156">
        <f>IF($C17&gt;Input!$D$8,0,J53+J121+J191+J259)</f>
        <v>0</v>
      </c>
      <c r="K17" s="156">
        <f>IF($C17&gt;Input!$D$8,0,K53+K121+K191+K259)</f>
        <v>0</v>
      </c>
      <c r="L17" s="156">
        <f>IF($C17&gt;Input!$D$8,0,L53+L121+L191+L259)</f>
        <v>0</v>
      </c>
      <c r="M17" s="156">
        <f>IF($C17&gt;Input!$D$8,0,M53+M121+M191+M259)</f>
        <v>0</v>
      </c>
      <c r="N17" s="156">
        <f>IF($C17&gt;Input!$D$8,0,N53+N121+N191+N259)</f>
        <v>0</v>
      </c>
      <c r="O17" s="156">
        <f>IF($C17&gt;Input!$D$8,0,O53+O121+O191+O259)</f>
        <v>0</v>
      </c>
      <c r="P17" s="156">
        <f>IF($C17&gt;Input!$D$8,0,P53+P121+P191+P259)</f>
        <v>0</v>
      </c>
      <c r="Q17" s="156">
        <f>IF($C17&gt;Input!$D$8,0,Q53+Q121+Q191+Q259)</f>
        <v>0</v>
      </c>
      <c r="R17" s="156">
        <f>IF($C17&gt;Input!$D$8,0,R53+R121+R191+R259)</f>
        <v>0</v>
      </c>
      <c r="S17" s="156">
        <f>IF($C17&gt;Input!$D$8,0,S53+S121+S191+S259)</f>
        <v>0</v>
      </c>
      <c r="T17" s="156">
        <f>IF($C17&gt;Input!$D$8,0,T53+T121+T191+T259)</f>
        <v>0</v>
      </c>
      <c r="U17" s="156">
        <f>IF($C17&gt;Input!$D$8,0,U53+U121+U191+U259)</f>
        <v>0</v>
      </c>
      <c r="V17" s="156">
        <f>IF($C17&gt;Input!$D$8,0,V53+V121+V191+V259)</f>
        <v>0</v>
      </c>
      <c r="W17" s="156">
        <f>IF($C17&gt;Input!$D$8,0,W53+W121+W191+W259)</f>
        <v>0</v>
      </c>
      <c r="X17" s="156">
        <f>IF($C17&gt;Input!$D$8,0,X53+X121+X191+X259)</f>
        <v>0</v>
      </c>
      <c r="Y17" s="156">
        <f>IF($C17&gt;Input!$D$8,0,Y53+Y121+Y191+Y259)</f>
        <v>0</v>
      </c>
      <c r="Z17" s="156">
        <f>IF($C17&gt;Input!$D$8,0,Z53+Z121+Z191+Z259)</f>
        <v>0</v>
      </c>
      <c r="AA17" s="1"/>
      <c r="AB17" s="3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58"/>
      <c r="AT17" s="158"/>
      <c r="AU17" s="158"/>
      <c r="AV17" s="158"/>
      <c r="AW17" s="158"/>
      <c r="AX17" s="158"/>
      <c r="AY17" s="158"/>
      <c r="AZ17" s="158"/>
      <c r="BA17" s="158"/>
      <c r="BB17" s="158"/>
      <c r="BC17" s="158"/>
      <c r="BD17" s="158"/>
      <c r="BE17" s="158"/>
      <c r="BF17" s="158"/>
      <c r="BG17" s="158"/>
      <c r="BH17" s="158"/>
      <c r="BI17" s="158"/>
      <c r="BJ17" s="158"/>
      <c r="BK17" s="158"/>
      <c r="BL17" s="158"/>
      <c r="BM17" s="158"/>
      <c r="BN17" s="158"/>
      <c r="BO17" s="158"/>
      <c r="BP17" s="158"/>
      <c r="BQ17" s="158"/>
      <c r="BR17" s="158"/>
      <c r="BS17" s="158"/>
      <c r="BT17" s="158"/>
      <c r="BU17" s="158"/>
    </row>
    <row r="18" spans="1:73" x14ac:dyDescent="0.15">
      <c r="A18" s="1"/>
      <c r="B18" s="20"/>
      <c r="C18" s="156">
        <f t="shared" si="0"/>
        <v>8</v>
      </c>
      <c r="D18" s="2" t="s">
        <v>99</v>
      </c>
      <c r="E18" s="179">
        <f t="shared" si="2"/>
        <v>1</v>
      </c>
      <c r="F18" s="156">
        <f t="shared" si="1"/>
        <v>91.851761599918746</v>
      </c>
      <c r="G18" s="156">
        <f>IF($C18&gt;Input!$D$8,0,G54+G122+G192+G260)</f>
        <v>0</v>
      </c>
      <c r="H18" s="156">
        <f>IF($C18&gt;Input!$D$8,0,H54+H122+H192+H260)</f>
        <v>44.396679300215183</v>
      </c>
      <c r="I18" s="156">
        <f>IF($C18&gt;Input!$D$8,0,I54+I122+I192+I260)</f>
        <v>47.45508229970357</v>
      </c>
      <c r="J18" s="156">
        <f>IF($C18&gt;Input!$D$8,0,J54+J122+J192+J260)</f>
        <v>0</v>
      </c>
      <c r="K18" s="156">
        <f>IF($C18&gt;Input!$D$8,0,K54+K122+K192+K260)</f>
        <v>0</v>
      </c>
      <c r="L18" s="156">
        <f>IF($C18&gt;Input!$D$8,0,L54+L122+L192+L260)</f>
        <v>0</v>
      </c>
      <c r="M18" s="156">
        <f>IF($C18&gt;Input!$D$8,0,M54+M122+M192+M260)</f>
        <v>0</v>
      </c>
      <c r="N18" s="156">
        <f>IF($C18&gt;Input!$D$8,0,N54+N122+N192+N260)</f>
        <v>0</v>
      </c>
      <c r="O18" s="156">
        <f>IF($C18&gt;Input!$D$8,0,O54+O122+O192+O260)</f>
        <v>0</v>
      </c>
      <c r="P18" s="156">
        <f>IF($C18&gt;Input!$D$8,0,P54+P122+P192+P260)</f>
        <v>0</v>
      </c>
      <c r="Q18" s="156">
        <f>IF($C18&gt;Input!$D$8,0,Q54+Q122+Q192+Q260)</f>
        <v>0</v>
      </c>
      <c r="R18" s="156">
        <f>IF($C18&gt;Input!$D$8,0,R54+R122+R192+R260)</f>
        <v>0</v>
      </c>
      <c r="S18" s="156">
        <f>IF($C18&gt;Input!$D$8,0,S54+S122+S192+S260)</f>
        <v>0</v>
      </c>
      <c r="T18" s="156">
        <f>IF($C18&gt;Input!$D$8,0,T54+T122+T192+T260)</f>
        <v>0</v>
      </c>
      <c r="U18" s="156">
        <f>IF($C18&gt;Input!$D$8,0,U54+U122+U192+U260)</f>
        <v>0</v>
      </c>
      <c r="V18" s="156">
        <f>IF($C18&gt;Input!$D$8,0,V54+V122+V192+V260)</f>
        <v>0</v>
      </c>
      <c r="W18" s="156">
        <f>IF($C18&gt;Input!$D$8,0,W54+W122+W192+W260)</f>
        <v>0</v>
      </c>
      <c r="X18" s="156">
        <f>IF($C18&gt;Input!$D$8,0,X54+X122+X192+X260)</f>
        <v>0</v>
      </c>
      <c r="Y18" s="156">
        <f>IF($C18&gt;Input!$D$8,0,Y54+Y122+Y192+Y260)</f>
        <v>0</v>
      </c>
      <c r="Z18" s="156">
        <f>IF($C18&gt;Input!$D$8,0,Z54+Z122+Z192+Z260)</f>
        <v>0</v>
      </c>
      <c r="AA18" s="1"/>
      <c r="AB18" s="3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  <c r="BE18" s="158"/>
      <c r="BF18" s="158"/>
      <c r="BG18" s="158"/>
      <c r="BH18" s="158"/>
      <c r="BI18" s="158"/>
      <c r="BJ18" s="158"/>
      <c r="BK18" s="158"/>
      <c r="BL18" s="158"/>
      <c r="BM18" s="158"/>
      <c r="BN18" s="158"/>
      <c r="BO18" s="158"/>
      <c r="BP18" s="158"/>
      <c r="BQ18" s="158"/>
      <c r="BR18" s="158"/>
      <c r="BS18" s="158"/>
      <c r="BT18" s="158"/>
      <c r="BU18" s="158"/>
    </row>
    <row r="19" spans="1:73" x14ac:dyDescent="0.15">
      <c r="A19" s="1"/>
      <c r="B19" s="20"/>
      <c r="C19" s="156">
        <f t="shared" si="0"/>
        <v>9</v>
      </c>
      <c r="D19" s="2" t="s">
        <v>99</v>
      </c>
      <c r="E19" s="179">
        <f t="shared" si="2"/>
        <v>1</v>
      </c>
      <c r="F19" s="156">
        <f t="shared" si="1"/>
        <v>92.752953487418125</v>
      </c>
      <c r="G19" s="156">
        <f>IF($C19&gt;Input!$D$8,0,G55+G123+G193+G261)</f>
        <v>0</v>
      </c>
      <c r="H19" s="156">
        <f>IF($C19&gt;Input!$D$8,0,H55+H123+H193+H261)</f>
        <v>44.82308835724811</v>
      </c>
      <c r="I19" s="156">
        <f>IF($C19&gt;Input!$D$8,0,I55+I123+I193+I261)</f>
        <v>47.929865130170015</v>
      </c>
      <c r="J19" s="156">
        <f>IF($C19&gt;Input!$D$8,0,J55+J123+J193+J261)</f>
        <v>0</v>
      </c>
      <c r="K19" s="156">
        <f>IF($C19&gt;Input!$D$8,0,K55+K123+K193+K261)</f>
        <v>0</v>
      </c>
      <c r="L19" s="156">
        <f>IF($C19&gt;Input!$D$8,0,L55+L123+L193+L261)</f>
        <v>0</v>
      </c>
      <c r="M19" s="156">
        <f>IF($C19&gt;Input!$D$8,0,M55+M123+M193+M261)</f>
        <v>0</v>
      </c>
      <c r="N19" s="156">
        <f>IF($C19&gt;Input!$D$8,0,N55+N123+N193+N261)</f>
        <v>0</v>
      </c>
      <c r="O19" s="156">
        <f>IF($C19&gt;Input!$D$8,0,O55+O123+O193+O261)</f>
        <v>0</v>
      </c>
      <c r="P19" s="156">
        <f>IF($C19&gt;Input!$D$8,0,P55+P123+P193+P261)</f>
        <v>0</v>
      </c>
      <c r="Q19" s="156">
        <f>IF($C19&gt;Input!$D$8,0,Q55+Q123+Q193+Q261)</f>
        <v>0</v>
      </c>
      <c r="R19" s="156">
        <f>IF($C19&gt;Input!$D$8,0,R55+R123+R193+R261)</f>
        <v>0</v>
      </c>
      <c r="S19" s="156">
        <f>IF($C19&gt;Input!$D$8,0,S55+S123+S193+S261)</f>
        <v>0</v>
      </c>
      <c r="T19" s="156">
        <f>IF($C19&gt;Input!$D$8,0,T55+T123+T193+T261)</f>
        <v>0</v>
      </c>
      <c r="U19" s="156">
        <f>IF($C19&gt;Input!$D$8,0,U55+U123+U193+U261)</f>
        <v>0</v>
      </c>
      <c r="V19" s="156">
        <f>IF($C19&gt;Input!$D$8,0,V55+V123+V193+V261)</f>
        <v>0</v>
      </c>
      <c r="W19" s="156">
        <f>IF($C19&gt;Input!$D$8,0,W55+W123+W193+W261)</f>
        <v>0</v>
      </c>
      <c r="X19" s="156">
        <f>IF($C19&gt;Input!$D$8,0,X55+X123+X193+X261)</f>
        <v>0</v>
      </c>
      <c r="Y19" s="156">
        <f>IF($C19&gt;Input!$D$8,0,Y55+Y123+Y193+Y261)</f>
        <v>0</v>
      </c>
      <c r="Z19" s="156">
        <f>IF($C19&gt;Input!$D$8,0,Z55+Z123+Z193+Z261)</f>
        <v>0</v>
      </c>
      <c r="AA19" s="1"/>
      <c r="AB19" s="3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8"/>
      <c r="BA19" s="158"/>
      <c r="BB19" s="158"/>
      <c r="BC19" s="158"/>
      <c r="BD19" s="158"/>
      <c r="BE19" s="158"/>
      <c r="BF19" s="158"/>
      <c r="BG19" s="158"/>
      <c r="BH19" s="158"/>
      <c r="BI19" s="158"/>
      <c r="BJ19" s="158"/>
      <c r="BK19" s="158"/>
      <c r="BL19" s="158"/>
      <c r="BM19" s="158"/>
      <c r="BN19" s="158"/>
      <c r="BO19" s="158"/>
      <c r="BP19" s="158"/>
      <c r="BQ19" s="158"/>
      <c r="BR19" s="158"/>
      <c r="BS19" s="158"/>
      <c r="BT19" s="158"/>
      <c r="BU19" s="158"/>
    </row>
    <row r="20" spans="1:73" x14ac:dyDescent="0.15">
      <c r="A20" s="1"/>
      <c r="B20" s="20" t="s">
        <v>186</v>
      </c>
      <c r="C20" s="156">
        <f t="shared" si="0"/>
        <v>10</v>
      </c>
      <c r="D20" s="2" t="s">
        <v>99</v>
      </c>
      <c r="E20" s="179">
        <f t="shared" si="2"/>
        <v>1</v>
      </c>
      <c r="F20" s="156">
        <f t="shared" si="1"/>
        <v>93.655945374917493</v>
      </c>
      <c r="G20" s="156">
        <f>IF($C20&gt;Input!$D$8,0,G56+G124+G194+G262)</f>
        <v>0</v>
      </c>
      <c r="H20" s="156">
        <f>IF($C20&gt;Input!$D$8,0,H56+H124+H194+H262)</f>
        <v>45.250277414281051</v>
      </c>
      <c r="I20" s="156">
        <f>IF($C20&gt;Input!$D$8,0,I56+I124+I194+I262)</f>
        <v>48.405667960636443</v>
      </c>
      <c r="J20" s="156">
        <f>IF($C20&gt;Input!$D$8,0,J56+J124+J194+J262)</f>
        <v>0</v>
      </c>
      <c r="K20" s="156">
        <f>IF($C20&gt;Input!$D$8,0,K56+K124+K194+K262)</f>
        <v>0</v>
      </c>
      <c r="L20" s="156">
        <f>IF($C20&gt;Input!$D$8,0,L56+L124+L194+L262)</f>
        <v>0</v>
      </c>
      <c r="M20" s="156">
        <f>IF($C20&gt;Input!$D$8,0,M56+M124+M194+M262)</f>
        <v>0</v>
      </c>
      <c r="N20" s="156">
        <f>IF($C20&gt;Input!$D$8,0,N56+N124+N194+N262)</f>
        <v>0</v>
      </c>
      <c r="O20" s="156">
        <f>IF($C20&gt;Input!$D$8,0,O56+O124+O194+O262)</f>
        <v>0</v>
      </c>
      <c r="P20" s="156">
        <f>IF($C20&gt;Input!$D$8,0,P56+P124+P194+P262)</f>
        <v>0</v>
      </c>
      <c r="Q20" s="156">
        <f>IF($C20&gt;Input!$D$8,0,Q56+Q124+Q194+Q262)</f>
        <v>0</v>
      </c>
      <c r="R20" s="156">
        <f>IF($C20&gt;Input!$D$8,0,R56+R124+R194+R262)</f>
        <v>0</v>
      </c>
      <c r="S20" s="156">
        <f>IF($C20&gt;Input!$D$8,0,S56+S124+S194+S262)</f>
        <v>0</v>
      </c>
      <c r="T20" s="156">
        <f>IF($C20&gt;Input!$D$8,0,T56+T124+T194+T262)</f>
        <v>0</v>
      </c>
      <c r="U20" s="156">
        <f>IF($C20&gt;Input!$D$8,0,U56+U124+U194+U262)</f>
        <v>0</v>
      </c>
      <c r="V20" s="156">
        <f>IF($C20&gt;Input!$D$8,0,V56+V124+V194+V262)</f>
        <v>0</v>
      </c>
      <c r="W20" s="156">
        <f>IF($C20&gt;Input!$D$8,0,W56+W124+W194+W262)</f>
        <v>0</v>
      </c>
      <c r="X20" s="156">
        <f>IF($C20&gt;Input!$D$8,0,X56+X124+X194+X262)</f>
        <v>0</v>
      </c>
      <c r="Y20" s="156">
        <f>IF($C20&gt;Input!$D$8,0,Y56+Y124+Y194+Y262)</f>
        <v>0</v>
      </c>
      <c r="Z20" s="156">
        <f>IF($C20&gt;Input!$D$8,0,Z56+Z124+Z194+Z262)</f>
        <v>0</v>
      </c>
      <c r="AA20" s="1"/>
      <c r="AB20" s="3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</row>
    <row r="21" spans="1:73" x14ac:dyDescent="0.15">
      <c r="A21" s="1"/>
      <c r="B21" s="20"/>
      <c r="C21" s="156">
        <f t="shared" si="0"/>
        <v>11</v>
      </c>
      <c r="D21" s="2" t="s">
        <v>99</v>
      </c>
      <c r="E21" s="179">
        <f t="shared" si="2"/>
        <v>1</v>
      </c>
      <c r="F21" s="156">
        <f t="shared" si="1"/>
        <v>93.712420374917485</v>
      </c>
      <c r="G21" s="156">
        <f>IF($C21&gt;Input!$D$8,0,G57+G125+G195+G263)</f>
        <v>0</v>
      </c>
      <c r="H21" s="156">
        <f>IF($C21&gt;Input!$D$8,0,H57+H125+H195+H263)</f>
        <v>45.274749914281045</v>
      </c>
      <c r="I21" s="156">
        <f>IF($C21&gt;Input!$D$8,0,I57+I125+I195+I263)</f>
        <v>48.437670460636447</v>
      </c>
      <c r="J21" s="156">
        <f>IF($C21&gt;Input!$D$8,0,J57+J125+J195+J263)</f>
        <v>0</v>
      </c>
      <c r="K21" s="156">
        <f>IF($C21&gt;Input!$D$8,0,K57+K125+K195+K263)</f>
        <v>0</v>
      </c>
      <c r="L21" s="156">
        <f>IF($C21&gt;Input!$D$8,0,L57+L125+L195+L263)</f>
        <v>0</v>
      </c>
      <c r="M21" s="156">
        <f>IF($C21&gt;Input!$D$8,0,M57+M125+M195+M263)</f>
        <v>0</v>
      </c>
      <c r="N21" s="156">
        <f>IF($C21&gt;Input!$D$8,0,N57+N125+N195+N263)</f>
        <v>0</v>
      </c>
      <c r="O21" s="156">
        <f>IF($C21&gt;Input!$D$8,0,O57+O125+O195+O263)</f>
        <v>0</v>
      </c>
      <c r="P21" s="156">
        <f>IF($C21&gt;Input!$D$8,0,P57+P125+P195+P263)</f>
        <v>0</v>
      </c>
      <c r="Q21" s="156">
        <f>IF($C21&gt;Input!$D$8,0,Q57+Q125+Q195+Q263)</f>
        <v>0</v>
      </c>
      <c r="R21" s="156">
        <f>IF($C21&gt;Input!$D$8,0,R57+R125+R195+R263)</f>
        <v>0</v>
      </c>
      <c r="S21" s="156">
        <f>IF($C21&gt;Input!$D$8,0,S57+S125+S195+S263)</f>
        <v>0</v>
      </c>
      <c r="T21" s="156">
        <f>IF($C21&gt;Input!$D$8,0,T57+T125+T195+T263)</f>
        <v>0</v>
      </c>
      <c r="U21" s="156">
        <f>IF($C21&gt;Input!$D$8,0,U57+U125+U195+U263)</f>
        <v>0</v>
      </c>
      <c r="V21" s="156">
        <f>IF($C21&gt;Input!$D$8,0,V57+V125+V195+V263)</f>
        <v>0</v>
      </c>
      <c r="W21" s="156">
        <f>IF($C21&gt;Input!$D$8,0,W57+W125+W195+W263)</f>
        <v>0</v>
      </c>
      <c r="X21" s="156">
        <f>IF($C21&gt;Input!$D$8,0,X57+X125+X195+X263)</f>
        <v>0</v>
      </c>
      <c r="Y21" s="156">
        <f>IF($C21&gt;Input!$D$8,0,Y57+Y125+Y195+Y263)</f>
        <v>0</v>
      </c>
      <c r="Z21" s="156">
        <f>IF($C21&gt;Input!$D$8,0,Z57+Z125+Z195+Z263)</f>
        <v>0</v>
      </c>
      <c r="AA21" s="1"/>
      <c r="AB21" s="3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  <c r="BF21" s="158"/>
      <c r="BG21" s="158"/>
      <c r="BH21" s="158"/>
      <c r="BI21" s="158"/>
      <c r="BJ21" s="158"/>
      <c r="BK21" s="158"/>
      <c r="BL21" s="158"/>
      <c r="BM21" s="158"/>
      <c r="BN21" s="158"/>
      <c r="BO21" s="158"/>
      <c r="BP21" s="158"/>
      <c r="BQ21" s="158"/>
      <c r="BR21" s="158"/>
      <c r="BS21" s="158"/>
      <c r="BT21" s="158"/>
      <c r="BU21" s="158"/>
    </row>
    <row r="22" spans="1:73" x14ac:dyDescent="0.15">
      <c r="A22" s="1"/>
      <c r="B22" s="20"/>
      <c r="C22" s="156">
        <f t="shared" si="0"/>
        <v>12</v>
      </c>
      <c r="D22" s="2" t="s">
        <v>99</v>
      </c>
      <c r="E22" s="179">
        <f t="shared" si="2"/>
        <v>1</v>
      </c>
      <c r="F22" s="156">
        <f t="shared" si="1"/>
        <v>93.769345374917492</v>
      </c>
      <c r="G22" s="156">
        <f>IF($C22&gt;Input!$D$8,0,G58+G126+G196+G264)</f>
        <v>0</v>
      </c>
      <c r="H22" s="156">
        <f>IF($C22&gt;Input!$D$8,0,H58+H126+H196+H264)</f>
        <v>45.299417414281045</v>
      </c>
      <c r="I22" s="156">
        <f>IF($C22&gt;Input!$D$8,0,I58+I126+I196+I264)</f>
        <v>48.469927960636447</v>
      </c>
      <c r="J22" s="156">
        <f>IF($C22&gt;Input!$D$8,0,J58+J126+J196+J264)</f>
        <v>0</v>
      </c>
      <c r="K22" s="156">
        <f>IF($C22&gt;Input!$D$8,0,K58+K126+K196+K264)</f>
        <v>0</v>
      </c>
      <c r="L22" s="156">
        <f>IF($C22&gt;Input!$D$8,0,L58+L126+L196+L264)</f>
        <v>0</v>
      </c>
      <c r="M22" s="156">
        <f>IF($C22&gt;Input!$D$8,0,M58+M126+M196+M264)</f>
        <v>0</v>
      </c>
      <c r="N22" s="156">
        <f>IF($C22&gt;Input!$D$8,0,N58+N126+N196+N264)</f>
        <v>0</v>
      </c>
      <c r="O22" s="156">
        <f>IF($C22&gt;Input!$D$8,0,O58+O126+O196+O264)</f>
        <v>0</v>
      </c>
      <c r="P22" s="156">
        <f>IF($C22&gt;Input!$D$8,0,P58+P126+P196+P264)</f>
        <v>0</v>
      </c>
      <c r="Q22" s="156">
        <f>IF($C22&gt;Input!$D$8,0,Q58+Q126+Q196+Q264)</f>
        <v>0</v>
      </c>
      <c r="R22" s="156">
        <f>IF($C22&gt;Input!$D$8,0,R58+R126+R196+R264)</f>
        <v>0</v>
      </c>
      <c r="S22" s="156">
        <f>IF($C22&gt;Input!$D$8,0,S58+S126+S196+S264)</f>
        <v>0</v>
      </c>
      <c r="T22" s="156">
        <f>IF($C22&gt;Input!$D$8,0,T58+T126+T196+T264)</f>
        <v>0</v>
      </c>
      <c r="U22" s="156">
        <f>IF($C22&gt;Input!$D$8,0,U58+U126+U196+U264)</f>
        <v>0</v>
      </c>
      <c r="V22" s="156">
        <f>IF($C22&gt;Input!$D$8,0,V58+V126+V196+V264)</f>
        <v>0</v>
      </c>
      <c r="W22" s="156">
        <f>IF($C22&gt;Input!$D$8,0,W58+W126+W196+W264)</f>
        <v>0</v>
      </c>
      <c r="X22" s="156">
        <f>IF($C22&gt;Input!$D$8,0,X58+X126+X196+X264)</f>
        <v>0</v>
      </c>
      <c r="Y22" s="156">
        <f>IF($C22&gt;Input!$D$8,0,Y58+Y126+Y196+Y264)</f>
        <v>0</v>
      </c>
      <c r="Z22" s="156">
        <f>IF($C22&gt;Input!$D$8,0,Z58+Z126+Z196+Z264)</f>
        <v>0</v>
      </c>
      <c r="AA22" s="1"/>
      <c r="AB22" s="3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8"/>
      <c r="BM22" s="158"/>
      <c r="BN22" s="158"/>
      <c r="BO22" s="158"/>
      <c r="BP22" s="158"/>
      <c r="BQ22" s="158"/>
      <c r="BR22" s="158"/>
      <c r="BS22" s="158"/>
      <c r="BT22" s="158"/>
      <c r="BU22" s="158"/>
    </row>
    <row r="23" spans="1:73" x14ac:dyDescent="0.15">
      <c r="A23" s="1"/>
      <c r="B23" s="20"/>
      <c r="C23" s="156">
        <f t="shared" si="0"/>
        <v>13</v>
      </c>
      <c r="D23" s="2" t="s">
        <v>99</v>
      </c>
      <c r="E23" s="179">
        <f t="shared" si="2"/>
        <v>1</v>
      </c>
      <c r="F23" s="156">
        <f t="shared" si="1"/>
        <v>93.8267203749175</v>
      </c>
      <c r="G23" s="156">
        <f>IF($C23&gt;Input!$D$8,0,G59+G127+G197+G265)</f>
        <v>0</v>
      </c>
      <c r="H23" s="156">
        <f>IF($C23&gt;Input!$D$8,0,H59+H127+H197+H265)</f>
        <v>45.32427991428105</v>
      </c>
      <c r="I23" s="156">
        <f>IF($C23&gt;Input!$D$8,0,I59+I127+I197+I265)</f>
        <v>48.502440460636443</v>
      </c>
      <c r="J23" s="156">
        <f>IF($C23&gt;Input!$D$8,0,J59+J127+J197+J265)</f>
        <v>0</v>
      </c>
      <c r="K23" s="156">
        <f>IF($C23&gt;Input!$D$8,0,K59+K127+K197+K265)</f>
        <v>0</v>
      </c>
      <c r="L23" s="156">
        <f>IF($C23&gt;Input!$D$8,0,L59+L127+L197+L265)</f>
        <v>0</v>
      </c>
      <c r="M23" s="156">
        <f>IF($C23&gt;Input!$D$8,0,M59+M127+M197+M265)</f>
        <v>0</v>
      </c>
      <c r="N23" s="156">
        <f>IF($C23&gt;Input!$D$8,0,N59+N127+N197+N265)</f>
        <v>0</v>
      </c>
      <c r="O23" s="156">
        <f>IF($C23&gt;Input!$D$8,0,O59+O127+O197+O265)</f>
        <v>0</v>
      </c>
      <c r="P23" s="156">
        <f>IF($C23&gt;Input!$D$8,0,P59+P127+P197+P265)</f>
        <v>0</v>
      </c>
      <c r="Q23" s="156">
        <f>IF($C23&gt;Input!$D$8,0,Q59+Q127+Q197+Q265)</f>
        <v>0</v>
      </c>
      <c r="R23" s="156">
        <f>IF($C23&gt;Input!$D$8,0,R59+R127+R197+R265)</f>
        <v>0</v>
      </c>
      <c r="S23" s="156">
        <f>IF($C23&gt;Input!$D$8,0,S59+S127+S197+S265)</f>
        <v>0</v>
      </c>
      <c r="T23" s="156">
        <f>IF($C23&gt;Input!$D$8,0,T59+T127+T197+T265)</f>
        <v>0</v>
      </c>
      <c r="U23" s="156">
        <f>IF($C23&gt;Input!$D$8,0,U59+U127+U197+U265)</f>
        <v>0</v>
      </c>
      <c r="V23" s="156">
        <f>IF($C23&gt;Input!$D$8,0,V59+V127+V197+V265)</f>
        <v>0</v>
      </c>
      <c r="W23" s="156">
        <f>IF($C23&gt;Input!$D$8,0,W59+W127+W197+W265)</f>
        <v>0</v>
      </c>
      <c r="X23" s="156">
        <f>IF($C23&gt;Input!$D$8,0,X59+X127+X197+X265)</f>
        <v>0</v>
      </c>
      <c r="Y23" s="156">
        <f>IF($C23&gt;Input!$D$8,0,Y59+Y127+Y197+Y265)</f>
        <v>0</v>
      </c>
      <c r="Z23" s="156">
        <f>IF($C23&gt;Input!$D$8,0,Z59+Z127+Z197+Z265)</f>
        <v>0</v>
      </c>
      <c r="AA23" s="1"/>
      <c r="AB23" s="3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8"/>
      <c r="AX23" s="158"/>
      <c r="AY23" s="158"/>
      <c r="AZ23" s="158"/>
      <c r="BA23" s="158"/>
      <c r="BB23" s="158"/>
      <c r="BC23" s="158"/>
      <c r="BD23" s="158"/>
      <c r="BE23" s="158"/>
      <c r="BF23" s="158"/>
      <c r="BG23" s="158"/>
      <c r="BH23" s="158"/>
      <c r="BI23" s="158"/>
      <c r="BJ23" s="158"/>
      <c r="BK23" s="158"/>
      <c r="BL23" s="158"/>
      <c r="BM23" s="158"/>
      <c r="BN23" s="158"/>
      <c r="BO23" s="158"/>
      <c r="BP23" s="158"/>
      <c r="BQ23" s="158"/>
      <c r="BR23" s="158"/>
      <c r="BS23" s="158"/>
      <c r="BT23" s="158"/>
      <c r="BU23" s="158"/>
    </row>
    <row r="24" spans="1:73" x14ac:dyDescent="0.15">
      <c r="A24" s="1"/>
      <c r="B24" s="20"/>
      <c r="C24" s="156">
        <f t="shared" si="0"/>
        <v>14</v>
      </c>
      <c r="D24" s="2" t="s">
        <v>99</v>
      </c>
      <c r="E24" s="179">
        <f t="shared" si="2"/>
        <v>1</v>
      </c>
      <c r="F24" s="156">
        <f t="shared" si="1"/>
        <v>93.884545374917479</v>
      </c>
      <c r="G24" s="156">
        <f>IF($C24&gt;Input!$D$8,0,G60+G128+G198+G266)</f>
        <v>0</v>
      </c>
      <c r="H24" s="156">
        <f>IF($C24&gt;Input!$D$8,0,H60+H128+H198+H266)</f>
        <v>45.349337414281045</v>
      </c>
      <c r="I24" s="156">
        <f>IF($C24&gt;Input!$D$8,0,I60+I128+I198+I266)</f>
        <v>48.535207960636441</v>
      </c>
      <c r="J24" s="156">
        <f>IF($C24&gt;Input!$D$8,0,J60+J128+J198+J266)</f>
        <v>0</v>
      </c>
      <c r="K24" s="156">
        <f>IF($C24&gt;Input!$D$8,0,K60+K128+K198+K266)</f>
        <v>0</v>
      </c>
      <c r="L24" s="156">
        <f>IF($C24&gt;Input!$D$8,0,L60+L128+L198+L266)</f>
        <v>0</v>
      </c>
      <c r="M24" s="156">
        <f>IF($C24&gt;Input!$D$8,0,M60+M128+M198+M266)</f>
        <v>0</v>
      </c>
      <c r="N24" s="156">
        <f>IF($C24&gt;Input!$D$8,0,N60+N128+N198+N266)</f>
        <v>0</v>
      </c>
      <c r="O24" s="156">
        <f>IF($C24&gt;Input!$D$8,0,O60+O128+O198+O266)</f>
        <v>0</v>
      </c>
      <c r="P24" s="156">
        <f>IF($C24&gt;Input!$D$8,0,P60+P128+P198+P266)</f>
        <v>0</v>
      </c>
      <c r="Q24" s="156">
        <f>IF($C24&gt;Input!$D$8,0,Q60+Q128+Q198+Q266)</f>
        <v>0</v>
      </c>
      <c r="R24" s="156">
        <f>IF($C24&gt;Input!$D$8,0,R60+R128+R198+R266)</f>
        <v>0</v>
      </c>
      <c r="S24" s="156">
        <f>IF($C24&gt;Input!$D$8,0,S60+S128+S198+S266)</f>
        <v>0</v>
      </c>
      <c r="T24" s="156">
        <f>IF($C24&gt;Input!$D$8,0,T60+T128+T198+T266)</f>
        <v>0</v>
      </c>
      <c r="U24" s="156">
        <f>IF($C24&gt;Input!$D$8,0,U60+U128+U198+U266)</f>
        <v>0</v>
      </c>
      <c r="V24" s="156">
        <f>IF($C24&gt;Input!$D$8,0,V60+V128+V198+V266)</f>
        <v>0</v>
      </c>
      <c r="W24" s="156">
        <f>IF($C24&gt;Input!$D$8,0,W60+W128+W198+W266)</f>
        <v>0</v>
      </c>
      <c r="X24" s="156">
        <f>IF($C24&gt;Input!$D$8,0,X60+X128+X198+X266)</f>
        <v>0</v>
      </c>
      <c r="Y24" s="156">
        <f>IF($C24&gt;Input!$D$8,0,Y60+Y128+Y198+Y266)</f>
        <v>0</v>
      </c>
      <c r="Z24" s="156">
        <f>IF($C24&gt;Input!$D$8,0,Z60+Z128+Z198+Z266)</f>
        <v>0</v>
      </c>
      <c r="AA24" s="1"/>
      <c r="AB24" s="3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8"/>
      <c r="BM24" s="158"/>
      <c r="BN24" s="158"/>
      <c r="BO24" s="158"/>
      <c r="BP24" s="158"/>
      <c r="BQ24" s="158"/>
      <c r="BR24" s="158"/>
      <c r="BS24" s="158"/>
      <c r="BT24" s="158"/>
      <c r="BU24" s="158"/>
    </row>
    <row r="25" spans="1:73" x14ac:dyDescent="0.15">
      <c r="A25" s="1"/>
      <c r="B25" s="20"/>
      <c r="C25" s="156">
        <f t="shared" si="0"/>
        <v>15</v>
      </c>
      <c r="D25" s="2" t="s">
        <v>99</v>
      </c>
      <c r="E25" s="179">
        <f t="shared" si="2"/>
        <v>1</v>
      </c>
      <c r="F25" s="156">
        <f t="shared" si="1"/>
        <v>93.942820374917488</v>
      </c>
      <c r="G25" s="156">
        <f>IF($C25&gt;Input!$D$8,0,G61+G129+G199+G267)</f>
        <v>0</v>
      </c>
      <c r="H25" s="156">
        <f>IF($C25&gt;Input!$D$8,0,H61+H129+H199+H267)</f>
        <v>45.374589914281046</v>
      </c>
      <c r="I25" s="156">
        <f>IF($C25&gt;Input!$D$8,0,I61+I129+I199+I267)</f>
        <v>48.568230460636443</v>
      </c>
      <c r="J25" s="156">
        <f>IF($C25&gt;Input!$D$8,0,J61+J129+J199+J267)</f>
        <v>0</v>
      </c>
      <c r="K25" s="156">
        <f>IF($C25&gt;Input!$D$8,0,K61+K129+K199+K267)</f>
        <v>0</v>
      </c>
      <c r="L25" s="156">
        <f>IF($C25&gt;Input!$D$8,0,L61+L129+L199+L267)</f>
        <v>0</v>
      </c>
      <c r="M25" s="156">
        <f>IF($C25&gt;Input!$D$8,0,M61+M129+M199+M267)</f>
        <v>0</v>
      </c>
      <c r="N25" s="156">
        <f>IF($C25&gt;Input!$D$8,0,N61+N129+N199+N267)</f>
        <v>0</v>
      </c>
      <c r="O25" s="156">
        <f>IF($C25&gt;Input!$D$8,0,O61+O129+O199+O267)</f>
        <v>0</v>
      </c>
      <c r="P25" s="156">
        <f>IF($C25&gt;Input!$D$8,0,P61+P129+P199+P267)</f>
        <v>0</v>
      </c>
      <c r="Q25" s="156">
        <f>IF($C25&gt;Input!$D$8,0,Q61+Q129+Q199+Q267)</f>
        <v>0</v>
      </c>
      <c r="R25" s="156">
        <f>IF($C25&gt;Input!$D$8,0,R61+R129+R199+R267)</f>
        <v>0</v>
      </c>
      <c r="S25" s="156">
        <f>IF($C25&gt;Input!$D$8,0,S61+S129+S199+S267)</f>
        <v>0</v>
      </c>
      <c r="T25" s="156">
        <f>IF($C25&gt;Input!$D$8,0,T61+T129+T199+T267)</f>
        <v>0</v>
      </c>
      <c r="U25" s="156">
        <f>IF($C25&gt;Input!$D$8,0,U61+U129+U199+U267)</f>
        <v>0</v>
      </c>
      <c r="V25" s="156">
        <f>IF($C25&gt;Input!$D$8,0,V61+V129+V199+V267)</f>
        <v>0</v>
      </c>
      <c r="W25" s="156">
        <f>IF($C25&gt;Input!$D$8,0,W61+W129+W199+W267)</f>
        <v>0</v>
      </c>
      <c r="X25" s="156">
        <f>IF($C25&gt;Input!$D$8,0,X61+X129+X199+X267)</f>
        <v>0</v>
      </c>
      <c r="Y25" s="156">
        <f>IF($C25&gt;Input!$D$8,0,Y61+Y129+Y199+Y267)</f>
        <v>0</v>
      </c>
      <c r="Z25" s="156">
        <f>IF($C25&gt;Input!$D$8,0,Z61+Z129+Z199+Z267)</f>
        <v>0</v>
      </c>
      <c r="AA25" s="1"/>
      <c r="AB25" s="3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8"/>
      <c r="AZ25" s="158"/>
      <c r="BA25" s="158"/>
      <c r="BB25" s="158"/>
      <c r="BC25" s="158"/>
      <c r="BD25" s="158"/>
      <c r="BE25" s="158"/>
      <c r="BF25" s="158"/>
      <c r="BG25" s="158"/>
      <c r="BH25" s="158"/>
      <c r="BI25" s="158"/>
      <c r="BJ25" s="158"/>
      <c r="BK25" s="158"/>
      <c r="BL25" s="158"/>
      <c r="BM25" s="158"/>
      <c r="BN25" s="158"/>
      <c r="BO25" s="158"/>
      <c r="BP25" s="158"/>
      <c r="BQ25" s="158"/>
      <c r="BR25" s="158"/>
      <c r="BS25" s="158"/>
      <c r="BT25" s="158"/>
      <c r="BU25" s="158"/>
    </row>
    <row r="26" spans="1:73" x14ac:dyDescent="0.15">
      <c r="A26" s="1"/>
      <c r="B26" s="20"/>
      <c r="C26" s="156">
        <f t="shared" si="0"/>
        <v>16</v>
      </c>
      <c r="D26" s="2" t="s">
        <v>99</v>
      </c>
      <c r="E26" s="179">
        <f t="shared" si="2"/>
        <v>1</v>
      </c>
      <c r="F26" s="156">
        <f t="shared" si="1"/>
        <v>94.001545374917498</v>
      </c>
      <c r="G26" s="156">
        <f>IF($C26&gt;Input!$D$8,0,G62+G130+G200+G268)</f>
        <v>0</v>
      </c>
      <c r="H26" s="156">
        <f>IF($C26&gt;Input!$D$8,0,H62+H130+H200+H268)</f>
        <v>45.400037414281051</v>
      </c>
      <c r="I26" s="156">
        <f>IF($C26&gt;Input!$D$8,0,I62+I130+I200+I268)</f>
        <v>48.601507960636447</v>
      </c>
      <c r="J26" s="156">
        <f>IF($C26&gt;Input!$D$8,0,J62+J130+J200+J268)</f>
        <v>0</v>
      </c>
      <c r="K26" s="156">
        <f>IF($C26&gt;Input!$D$8,0,K62+K130+K200+K268)</f>
        <v>0</v>
      </c>
      <c r="L26" s="156">
        <f>IF($C26&gt;Input!$D$8,0,L62+L130+L200+L268)</f>
        <v>0</v>
      </c>
      <c r="M26" s="156">
        <f>IF($C26&gt;Input!$D$8,0,M62+M130+M200+M268)</f>
        <v>0</v>
      </c>
      <c r="N26" s="156">
        <f>IF($C26&gt;Input!$D$8,0,N62+N130+N200+N268)</f>
        <v>0</v>
      </c>
      <c r="O26" s="156">
        <f>IF($C26&gt;Input!$D$8,0,O62+O130+O200+O268)</f>
        <v>0</v>
      </c>
      <c r="P26" s="156">
        <f>IF($C26&gt;Input!$D$8,0,P62+P130+P200+P268)</f>
        <v>0</v>
      </c>
      <c r="Q26" s="156">
        <f>IF($C26&gt;Input!$D$8,0,Q62+Q130+Q200+Q268)</f>
        <v>0</v>
      </c>
      <c r="R26" s="156">
        <f>IF($C26&gt;Input!$D$8,0,R62+R130+R200+R268)</f>
        <v>0</v>
      </c>
      <c r="S26" s="156">
        <f>IF($C26&gt;Input!$D$8,0,S62+S130+S200+S268)</f>
        <v>0</v>
      </c>
      <c r="T26" s="156">
        <f>IF($C26&gt;Input!$D$8,0,T62+T130+T200+T268)</f>
        <v>0</v>
      </c>
      <c r="U26" s="156">
        <f>IF($C26&gt;Input!$D$8,0,U62+U130+U200+U268)</f>
        <v>0</v>
      </c>
      <c r="V26" s="156">
        <f>IF($C26&gt;Input!$D$8,0,V62+V130+V200+V268)</f>
        <v>0</v>
      </c>
      <c r="W26" s="156">
        <f>IF($C26&gt;Input!$D$8,0,W62+W130+W200+W268)</f>
        <v>0</v>
      </c>
      <c r="X26" s="156">
        <f>IF($C26&gt;Input!$D$8,0,X62+X130+X200+X268)</f>
        <v>0</v>
      </c>
      <c r="Y26" s="156">
        <f>IF($C26&gt;Input!$D$8,0,Y62+Y130+Y200+Y268)</f>
        <v>0</v>
      </c>
      <c r="Z26" s="156">
        <f>IF($C26&gt;Input!$D$8,0,Z62+Z130+Z200+Z268)</f>
        <v>0</v>
      </c>
      <c r="AA26" s="1"/>
      <c r="AB26" s="3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  <c r="BP26" s="158"/>
      <c r="BQ26" s="158"/>
      <c r="BR26" s="158"/>
      <c r="BS26" s="158"/>
      <c r="BT26" s="158"/>
      <c r="BU26" s="158"/>
    </row>
    <row r="27" spans="1:73" x14ac:dyDescent="0.15">
      <c r="A27" s="1"/>
      <c r="B27" s="20"/>
      <c r="C27" s="156">
        <f t="shared" si="0"/>
        <v>17</v>
      </c>
      <c r="D27" s="2" t="s">
        <v>99</v>
      </c>
      <c r="E27" s="179">
        <f t="shared" si="2"/>
        <v>1</v>
      </c>
      <c r="F27" s="156">
        <f t="shared" si="1"/>
        <v>94.060720374917494</v>
      </c>
      <c r="G27" s="156">
        <f>IF($C27&gt;Input!$D$8,0,G63+G131+G201+G269)</f>
        <v>0</v>
      </c>
      <c r="H27" s="156">
        <f>IF($C27&gt;Input!$D$8,0,H63+H131+H201+H269)</f>
        <v>45.425679914281048</v>
      </c>
      <c r="I27" s="156">
        <f>IF($C27&gt;Input!$D$8,0,I63+I131+I201+I269)</f>
        <v>48.635040460636446</v>
      </c>
      <c r="J27" s="156">
        <f>IF($C27&gt;Input!$D$8,0,J63+J131+J201+J269)</f>
        <v>0</v>
      </c>
      <c r="K27" s="156">
        <f>IF($C27&gt;Input!$D$8,0,K63+K131+K201+K269)</f>
        <v>0</v>
      </c>
      <c r="L27" s="156">
        <f>IF($C27&gt;Input!$D$8,0,L63+L131+L201+L269)</f>
        <v>0</v>
      </c>
      <c r="M27" s="156">
        <f>IF($C27&gt;Input!$D$8,0,M63+M131+M201+M269)</f>
        <v>0</v>
      </c>
      <c r="N27" s="156">
        <f>IF($C27&gt;Input!$D$8,0,N63+N131+N201+N269)</f>
        <v>0</v>
      </c>
      <c r="O27" s="156">
        <f>IF($C27&gt;Input!$D$8,0,O63+O131+O201+O269)</f>
        <v>0</v>
      </c>
      <c r="P27" s="156">
        <f>IF($C27&gt;Input!$D$8,0,P63+P131+P201+P269)</f>
        <v>0</v>
      </c>
      <c r="Q27" s="156">
        <f>IF($C27&gt;Input!$D$8,0,Q63+Q131+Q201+Q269)</f>
        <v>0</v>
      </c>
      <c r="R27" s="156">
        <f>IF($C27&gt;Input!$D$8,0,R63+R131+R201+R269)</f>
        <v>0</v>
      </c>
      <c r="S27" s="156">
        <f>IF($C27&gt;Input!$D$8,0,S63+S131+S201+S269)</f>
        <v>0</v>
      </c>
      <c r="T27" s="156">
        <f>IF($C27&gt;Input!$D$8,0,T63+T131+T201+T269)</f>
        <v>0</v>
      </c>
      <c r="U27" s="156">
        <f>IF($C27&gt;Input!$D$8,0,U63+U131+U201+U269)</f>
        <v>0</v>
      </c>
      <c r="V27" s="156">
        <f>IF($C27&gt;Input!$D$8,0,V63+V131+V201+V269)</f>
        <v>0</v>
      </c>
      <c r="W27" s="156">
        <f>IF($C27&gt;Input!$D$8,0,W63+W131+W201+W269)</f>
        <v>0</v>
      </c>
      <c r="X27" s="156">
        <f>IF($C27&gt;Input!$D$8,0,X63+X131+X201+X269)</f>
        <v>0</v>
      </c>
      <c r="Y27" s="156">
        <f>IF($C27&gt;Input!$D$8,0,Y63+Y131+Y201+Y269)</f>
        <v>0</v>
      </c>
      <c r="Z27" s="156">
        <f>IF($C27&gt;Input!$D$8,0,Z63+Z131+Z201+Z269)</f>
        <v>0</v>
      </c>
      <c r="AA27" s="1"/>
      <c r="AB27" s="3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8"/>
      <c r="AY27" s="158"/>
      <c r="AZ27" s="158"/>
      <c r="BA27" s="158"/>
      <c r="BB27" s="158"/>
      <c r="BC27" s="158"/>
      <c r="BD27" s="158"/>
      <c r="BE27" s="158"/>
      <c r="BF27" s="158"/>
      <c r="BG27" s="158"/>
      <c r="BH27" s="158"/>
      <c r="BI27" s="158"/>
      <c r="BJ27" s="158"/>
      <c r="BK27" s="158"/>
      <c r="BL27" s="158"/>
      <c r="BM27" s="158"/>
      <c r="BN27" s="158"/>
      <c r="BO27" s="158"/>
      <c r="BP27" s="158"/>
      <c r="BQ27" s="158"/>
      <c r="BR27" s="158"/>
      <c r="BS27" s="158"/>
      <c r="BT27" s="158"/>
      <c r="BU27" s="158"/>
    </row>
    <row r="28" spans="1:73" x14ac:dyDescent="0.15">
      <c r="A28" s="1"/>
      <c r="B28" s="20"/>
      <c r="C28" s="156">
        <f t="shared" si="0"/>
        <v>18</v>
      </c>
      <c r="D28" s="2" t="s">
        <v>99</v>
      </c>
      <c r="E28" s="179">
        <f t="shared" si="2"/>
        <v>1</v>
      </c>
      <c r="F28" s="156">
        <f t="shared" si="1"/>
        <v>94.120345374917491</v>
      </c>
      <c r="G28" s="156">
        <f>IF($C28&gt;Input!$D$8,0,G64+G132+G202+G270)</f>
        <v>0</v>
      </c>
      <c r="H28" s="156">
        <f>IF($C28&gt;Input!$D$8,0,H64+H132+H202+H270)</f>
        <v>45.451517414281049</v>
      </c>
      <c r="I28" s="156">
        <f>IF($C28&gt;Input!$D$8,0,I64+I132+I202+I270)</f>
        <v>48.668827960636442</v>
      </c>
      <c r="J28" s="156">
        <f>IF($C28&gt;Input!$D$8,0,J64+J132+J202+J270)</f>
        <v>0</v>
      </c>
      <c r="K28" s="156">
        <f>IF($C28&gt;Input!$D$8,0,K64+K132+K202+K270)</f>
        <v>0</v>
      </c>
      <c r="L28" s="156">
        <f>IF($C28&gt;Input!$D$8,0,L64+L132+L202+L270)</f>
        <v>0</v>
      </c>
      <c r="M28" s="156">
        <f>IF($C28&gt;Input!$D$8,0,M64+M132+M202+M270)</f>
        <v>0</v>
      </c>
      <c r="N28" s="156">
        <f>IF($C28&gt;Input!$D$8,0,N64+N132+N202+N270)</f>
        <v>0</v>
      </c>
      <c r="O28" s="156">
        <f>IF($C28&gt;Input!$D$8,0,O64+O132+O202+O270)</f>
        <v>0</v>
      </c>
      <c r="P28" s="156">
        <f>IF($C28&gt;Input!$D$8,0,P64+P132+P202+P270)</f>
        <v>0</v>
      </c>
      <c r="Q28" s="156">
        <f>IF($C28&gt;Input!$D$8,0,Q64+Q132+Q202+Q270)</f>
        <v>0</v>
      </c>
      <c r="R28" s="156">
        <f>IF($C28&gt;Input!$D$8,0,R64+R132+R202+R270)</f>
        <v>0</v>
      </c>
      <c r="S28" s="156">
        <f>IF($C28&gt;Input!$D$8,0,S64+S132+S202+S270)</f>
        <v>0</v>
      </c>
      <c r="T28" s="156">
        <f>IF($C28&gt;Input!$D$8,0,T64+T132+T202+T270)</f>
        <v>0</v>
      </c>
      <c r="U28" s="156">
        <f>IF($C28&gt;Input!$D$8,0,U64+U132+U202+U270)</f>
        <v>0</v>
      </c>
      <c r="V28" s="156">
        <f>IF($C28&gt;Input!$D$8,0,V64+V132+V202+V270)</f>
        <v>0</v>
      </c>
      <c r="W28" s="156">
        <f>IF($C28&gt;Input!$D$8,0,W64+W132+W202+W270)</f>
        <v>0</v>
      </c>
      <c r="X28" s="156">
        <f>IF($C28&gt;Input!$D$8,0,X64+X132+X202+X270)</f>
        <v>0</v>
      </c>
      <c r="Y28" s="156">
        <f>IF($C28&gt;Input!$D$8,0,Y64+Y132+Y202+Y270)</f>
        <v>0</v>
      </c>
      <c r="Z28" s="156">
        <f>IF($C28&gt;Input!$D$8,0,Z64+Z132+Z202+Z270)</f>
        <v>0</v>
      </c>
      <c r="AA28" s="1"/>
      <c r="AB28" s="3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  <c r="AX28" s="158"/>
      <c r="AY28" s="158"/>
      <c r="AZ28" s="158"/>
      <c r="BA28" s="158"/>
      <c r="BB28" s="158"/>
      <c r="BC28" s="158"/>
      <c r="BD28" s="158"/>
      <c r="BE28" s="158"/>
      <c r="BF28" s="158"/>
      <c r="BG28" s="158"/>
      <c r="BH28" s="158"/>
      <c r="BI28" s="158"/>
      <c r="BJ28" s="158"/>
      <c r="BK28" s="158"/>
      <c r="BL28" s="158"/>
      <c r="BM28" s="158"/>
      <c r="BN28" s="158"/>
      <c r="BO28" s="158"/>
      <c r="BP28" s="158"/>
      <c r="BQ28" s="158"/>
      <c r="BR28" s="158"/>
      <c r="BS28" s="158"/>
      <c r="BT28" s="158"/>
      <c r="BU28" s="158"/>
    </row>
    <row r="29" spans="1:73" x14ac:dyDescent="0.15">
      <c r="A29" s="1"/>
      <c r="B29" s="20"/>
      <c r="C29" s="156">
        <f t="shared" si="0"/>
        <v>19</v>
      </c>
      <c r="D29" s="2" t="s">
        <v>99</v>
      </c>
      <c r="E29" s="179">
        <f t="shared" si="2"/>
        <v>1</v>
      </c>
      <c r="F29" s="156">
        <f t="shared" si="1"/>
        <v>94.180420374917503</v>
      </c>
      <c r="G29" s="156">
        <f>IF($C29&gt;Input!$D$8,0,G65+G133+G203+G271)</f>
        <v>0</v>
      </c>
      <c r="H29" s="156">
        <f>IF($C29&gt;Input!$D$8,0,H65+H133+H203+H271)</f>
        <v>45.477549914281049</v>
      </c>
      <c r="I29" s="156">
        <f>IF($C29&gt;Input!$D$8,0,I65+I133+I203+I271)</f>
        <v>48.702870460636447</v>
      </c>
      <c r="J29" s="156">
        <f>IF($C29&gt;Input!$D$8,0,J65+J133+J203+J271)</f>
        <v>0</v>
      </c>
      <c r="K29" s="156">
        <f>IF($C29&gt;Input!$D$8,0,K65+K133+K203+K271)</f>
        <v>0</v>
      </c>
      <c r="L29" s="156">
        <f>IF($C29&gt;Input!$D$8,0,L65+L133+L203+L271)</f>
        <v>0</v>
      </c>
      <c r="M29" s="156">
        <f>IF($C29&gt;Input!$D$8,0,M65+M133+M203+M271)</f>
        <v>0</v>
      </c>
      <c r="N29" s="156">
        <f>IF($C29&gt;Input!$D$8,0,N65+N133+N203+N271)</f>
        <v>0</v>
      </c>
      <c r="O29" s="156">
        <f>IF($C29&gt;Input!$D$8,0,O65+O133+O203+O271)</f>
        <v>0</v>
      </c>
      <c r="P29" s="156">
        <f>IF($C29&gt;Input!$D$8,0,P65+P133+P203+P271)</f>
        <v>0</v>
      </c>
      <c r="Q29" s="156">
        <f>IF($C29&gt;Input!$D$8,0,Q65+Q133+Q203+Q271)</f>
        <v>0</v>
      </c>
      <c r="R29" s="156">
        <f>IF($C29&gt;Input!$D$8,0,R65+R133+R203+R271)</f>
        <v>0</v>
      </c>
      <c r="S29" s="156">
        <f>IF($C29&gt;Input!$D$8,0,S65+S133+S203+S271)</f>
        <v>0</v>
      </c>
      <c r="T29" s="156">
        <f>IF($C29&gt;Input!$D$8,0,T65+T133+T203+T271)</f>
        <v>0</v>
      </c>
      <c r="U29" s="156">
        <f>IF($C29&gt;Input!$D$8,0,U65+U133+U203+U271)</f>
        <v>0</v>
      </c>
      <c r="V29" s="156">
        <f>IF($C29&gt;Input!$D$8,0,V65+V133+V203+V271)</f>
        <v>0</v>
      </c>
      <c r="W29" s="156">
        <f>IF($C29&gt;Input!$D$8,0,W65+W133+W203+W271)</f>
        <v>0</v>
      </c>
      <c r="X29" s="156">
        <f>IF($C29&gt;Input!$D$8,0,X65+X133+X203+X271)</f>
        <v>0</v>
      </c>
      <c r="Y29" s="156">
        <f>IF($C29&gt;Input!$D$8,0,Y65+Y133+Y203+Y271)</f>
        <v>0</v>
      </c>
      <c r="Z29" s="156">
        <f>IF($C29&gt;Input!$D$8,0,Z65+Z133+Z203+Z271)</f>
        <v>0</v>
      </c>
      <c r="AA29" s="1"/>
      <c r="AB29" s="3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8"/>
      <c r="AS29" s="158"/>
      <c r="AT29" s="158"/>
      <c r="AU29" s="158"/>
      <c r="AV29" s="158"/>
      <c r="AW29" s="158"/>
      <c r="AX29" s="158"/>
      <c r="AY29" s="158"/>
      <c r="AZ29" s="158"/>
      <c r="BA29" s="158"/>
      <c r="BB29" s="158"/>
      <c r="BC29" s="158"/>
      <c r="BD29" s="158"/>
      <c r="BE29" s="158"/>
      <c r="BF29" s="158"/>
      <c r="BG29" s="158"/>
      <c r="BH29" s="158"/>
      <c r="BI29" s="158"/>
      <c r="BJ29" s="158"/>
      <c r="BK29" s="158"/>
      <c r="BL29" s="158"/>
      <c r="BM29" s="158"/>
      <c r="BN29" s="158"/>
      <c r="BO29" s="158"/>
      <c r="BP29" s="158"/>
      <c r="BQ29" s="158"/>
      <c r="BR29" s="158"/>
      <c r="BS29" s="158"/>
      <c r="BT29" s="158"/>
      <c r="BU29" s="158"/>
    </row>
    <row r="30" spans="1:73" x14ac:dyDescent="0.15">
      <c r="A30" s="1"/>
      <c r="B30" s="20" t="s">
        <v>188</v>
      </c>
      <c r="C30" s="156">
        <f t="shared" si="0"/>
        <v>20</v>
      </c>
      <c r="D30" s="2" t="s">
        <v>99</v>
      </c>
      <c r="E30" s="179">
        <f t="shared" si="2"/>
        <v>1</v>
      </c>
      <c r="F30" s="156">
        <f t="shared" si="1"/>
        <v>94.240945374917487</v>
      </c>
      <c r="G30" s="156">
        <f>IF($C30&gt;Input!$D$8,0,G66+G134+G204+G272)</f>
        <v>0</v>
      </c>
      <c r="H30" s="156">
        <f>IF($C30&gt;Input!$D$8,0,H66+H134+H204+H272)</f>
        <v>45.503777414281046</v>
      </c>
      <c r="I30" s="156">
        <f>IF($C30&gt;Input!$D$8,0,I66+I134+I204+I272)</f>
        <v>48.737167960636448</v>
      </c>
      <c r="J30" s="156">
        <f>IF($C30&gt;Input!$D$8,0,J66+J134+J204+J272)</f>
        <v>0</v>
      </c>
      <c r="K30" s="156">
        <f>IF($C30&gt;Input!$D$8,0,K66+K134+K204+K272)</f>
        <v>0</v>
      </c>
      <c r="L30" s="156">
        <f>IF($C30&gt;Input!$D$8,0,L66+L134+L204+L272)</f>
        <v>0</v>
      </c>
      <c r="M30" s="156">
        <f>IF($C30&gt;Input!$D$8,0,M66+M134+M204+M272)</f>
        <v>0</v>
      </c>
      <c r="N30" s="156">
        <f>IF($C30&gt;Input!$D$8,0,N66+N134+N204+N272)</f>
        <v>0</v>
      </c>
      <c r="O30" s="156">
        <f>IF($C30&gt;Input!$D$8,0,O66+O134+O204+O272)</f>
        <v>0</v>
      </c>
      <c r="P30" s="156">
        <f>IF($C30&gt;Input!$D$8,0,P66+P134+P204+P272)</f>
        <v>0</v>
      </c>
      <c r="Q30" s="156">
        <f>IF($C30&gt;Input!$D$8,0,Q66+Q134+Q204+Q272)</f>
        <v>0</v>
      </c>
      <c r="R30" s="156">
        <f>IF($C30&gt;Input!$D$8,0,R66+R134+R204+R272)</f>
        <v>0</v>
      </c>
      <c r="S30" s="156">
        <f>IF($C30&gt;Input!$D$8,0,S66+S134+S204+S272)</f>
        <v>0</v>
      </c>
      <c r="T30" s="156">
        <f>IF($C30&gt;Input!$D$8,0,T66+T134+T204+T272)</f>
        <v>0</v>
      </c>
      <c r="U30" s="156">
        <f>IF($C30&gt;Input!$D$8,0,U66+U134+U204+U272)</f>
        <v>0</v>
      </c>
      <c r="V30" s="156">
        <f>IF($C30&gt;Input!$D$8,0,V66+V134+V204+V272)</f>
        <v>0</v>
      </c>
      <c r="W30" s="156">
        <f>IF($C30&gt;Input!$D$8,0,W66+W134+W204+W272)</f>
        <v>0</v>
      </c>
      <c r="X30" s="156">
        <f>IF($C30&gt;Input!$D$8,0,X66+X134+X204+X272)</f>
        <v>0</v>
      </c>
      <c r="Y30" s="156">
        <f>IF($C30&gt;Input!$D$8,0,Y66+Y134+Y204+Y272)</f>
        <v>0</v>
      </c>
      <c r="Z30" s="156">
        <f>IF($C30&gt;Input!$D$8,0,Z66+Z134+Z204+Z272)</f>
        <v>0</v>
      </c>
      <c r="AA30" s="1"/>
      <c r="AB30" s="3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58"/>
      <c r="BN30" s="158"/>
      <c r="BO30" s="158"/>
      <c r="BP30" s="158"/>
      <c r="BQ30" s="158"/>
      <c r="BR30" s="158"/>
      <c r="BS30" s="158"/>
      <c r="BT30" s="158"/>
      <c r="BU30" s="158"/>
    </row>
    <row r="31" spans="1:73" x14ac:dyDescent="0.15">
      <c r="A31" s="1"/>
      <c r="B31" s="20"/>
      <c r="C31" s="156">
        <f t="shared" si="0"/>
        <v>21</v>
      </c>
      <c r="D31" s="2" t="s">
        <v>99</v>
      </c>
      <c r="E31" s="179">
        <f t="shared" si="2"/>
        <v>1</v>
      </c>
      <c r="F31" s="156">
        <f t="shared" si="1"/>
        <v>94.335070374917493</v>
      </c>
      <c r="G31" s="156">
        <f>IF($C31&gt;Input!$D$8,0,G67+G135+G205+G273)</f>
        <v>0</v>
      </c>
      <c r="H31" s="156">
        <f>IF($C31&gt;Input!$D$8,0,H67+H135+H205+H273)</f>
        <v>45.544564914281047</v>
      </c>
      <c r="I31" s="156">
        <f>IF($C31&gt;Input!$D$8,0,I67+I135+I205+I273)</f>
        <v>48.790505460636446</v>
      </c>
      <c r="J31" s="156">
        <f>IF($C31&gt;Input!$D$8,0,J67+J135+J205+J273)</f>
        <v>0</v>
      </c>
      <c r="K31" s="156">
        <f>IF($C31&gt;Input!$D$8,0,K67+K135+K205+K273)</f>
        <v>0</v>
      </c>
      <c r="L31" s="156">
        <f>IF($C31&gt;Input!$D$8,0,L67+L135+L205+L273)</f>
        <v>0</v>
      </c>
      <c r="M31" s="156">
        <f>IF($C31&gt;Input!$D$8,0,M67+M135+M205+M273)</f>
        <v>0</v>
      </c>
      <c r="N31" s="156">
        <f>IF($C31&gt;Input!$D$8,0,N67+N135+N205+N273)</f>
        <v>0</v>
      </c>
      <c r="O31" s="156">
        <f>IF($C31&gt;Input!$D$8,0,O67+O135+O205+O273)</f>
        <v>0</v>
      </c>
      <c r="P31" s="156">
        <f>IF($C31&gt;Input!$D$8,0,P67+P135+P205+P273)</f>
        <v>0</v>
      </c>
      <c r="Q31" s="156">
        <f>IF($C31&gt;Input!$D$8,0,Q67+Q135+Q205+Q273)</f>
        <v>0</v>
      </c>
      <c r="R31" s="156">
        <f>IF($C31&gt;Input!$D$8,0,R67+R135+R205+R273)</f>
        <v>0</v>
      </c>
      <c r="S31" s="156">
        <f>IF($C31&gt;Input!$D$8,0,S67+S135+S205+S273)</f>
        <v>0</v>
      </c>
      <c r="T31" s="156">
        <f>IF($C31&gt;Input!$D$8,0,T67+T135+T205+T273)</f>
        <v>0</v>
      </c>
      <c r="U31" s="156">
        <f>IF($C31&gt;Input!$D$8,0,U67+U135+U205+U273)</f>
        <v>0</v>
      </c>
      <c r="V31" s="156">
        <f>IF($C31&gt;Input!$D$8,0,V67+V135+V205+V273)</f>
        <v>0</v>
      </c>
      <c r="W31" s="156">
        <f>IF($C31&gt;Input!$D$8,0,W67+W135+W205+W273)</f>
        <v>0</v>
      </c>
      <c r="X31" s="156">
        <f>IF($C31&gt;Input!$D$8,0,X67+X135+X205+X273)</f>
        <v>0</v>
      </c>
      <c r="Y31" s="156">
        <f>IF($C31&gt;Input!$D$8,0,Y67+Y135+Y205+Y273)</f>
        <v>0</v>
      </c>
      <c r="Z31" s="156">
        <f>IF($C31&gt;Input!$D$8,0,Z67+Z135+Z205+Z273)</f>
        <v>0</v>
      </c>
      <c r="AA31" s="1"/>
      <c r="AB31" s="3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8"/>
      <c r="BG31" s="158"/>
      <c r="BH31" s="158"/>
      <c r="BI31" s="158"/>
      <c r="BJ31" s="158"/>
      <c r="BK31" s="158"/>
      <c r="BL31" s="158"/>
      <c r="BM31" s="158"/>
      <c r="BN31" s="158"/>
      <c r="BO31" s="158"/>
      <c r="BP31" s="158"/>
      <c r="BQ31" s="158"/>
      <c r="BR31" s="158"/>
      <c r="BS31" s="158"/>
      <c r="BT31" s="158"/>
      <c r="BU31" s="158"/>
    </row>
    <row r="32" spans="1:73" x14ac:dyDescent="0.15">
      <c r="A32" s="1"/>
      <c r="B32" s="20"/>
      <c r="C32" s="156">
        <f t="shared" si="0"/>
        <v>22</v>
      </c>
      <c r="D32" s="2" t="s">
        <v>99</v>
      </c>
      <c r="E32" s="179">
        <f t="shared" si="2"/>
        <v>1</v>
      </c>
      <c r="F32" s="156">
        <f t="shared" si="1"/>
        <v>94.429945374917494</v>
      </c>
      <c r="G32" s="156">
        <f>IF($C32&gt;Input!$D$8,0,G68+G136+G206+G274)</f>
        <v>0</v>
      </c>
      <c r="H32" s="156">
        <f>IF($C32&gt;Input!$D$8,0,H68+H136+H206+H274)</f>
        <v>45.585677414281051</v>
      </c>
      <c r="I32" s="156">
        <f>IF($C32&gt;Input!$D$8,0,I68+I136+I206+I274)</f>
        <v>48.844267960636444</v>
      </c>
      <c r="J32" s="156">
        <f>IF($C32&gt;Input!$D$8,0,J68+J136+J206+J274)</f>
        <v>0</v>
      </c>
      <c r="K32" s="156">
        <f>IF($C32&gt;Input!$D$8,0,K68+K136+K206+K274)</f>
        <v>0</v>
      </c>
      <c r="L32" s="156">
        <f>IF($C32&gt;Input!$D$8,0,L68+L136+L206+L274)</f>
        <v>0</v>
      </c>
      <c r="M32" s="156">
        <f>IF($C32&gt;Input!$D$8,0,M68+M136+M206+M274)</f>
        <v>0</v>
      </c>
      <c r="N32" s="156">
        <f>IF($C32&gt;Input!$D$8,0,N68+N136+N206+N274)</f>
        <v>0</v>
      </c>
      <c r="O32" s="156">
        <f>IF($C32&gt;Input!$D$8,0,O68+O136+O206+O274)</f>
        <v>0</v>
      </c>
      <c r="P32" s="156">
        <f>IF($C32&gt;Input!$D$8,0,P68+P136+P206+P274)</f>
        <v>0</v>
      </c>
      <c r="Q32" s="156">
        <f>IF($C32&gt;Input!$D$8,0,Q68+Q136+Q206+Q274)</f>
        <v>0</v>
      </c>
      <c r="R32" s="156">
        <f>IF($C32&gt;Input!$D$8,0,R68+R136+R206+R274)</f>
        <v>0</v>
      </c>
      <c r="S32" s="156">
        <f>IF($C32&gt;Input!$D$8,0,S68+S136+S206+S274)</f>
        <v>0</v>
      </c>
      <c r="T32" s="156">
        <f>IF($C32&gt;Input!$D$8,0,T68+T136+T206+T274)</f>
        <v>0</v>
      </c>
      <c r="U32" s="156">
        <f>IF($C32&gt;Input!$D$8,0,U68+U136+U206+U274)</f>
        <v>0</v>
      </c>
      <c r="V32" s="156">
        <f>IF($C32&gt;Input!$D$8,0,V68+V136+V206+V274)</f>
        <v>0</v>
      </c>
      <c r="W32" s="156">
        <f>IF($C32&gt;Input!$D$8,0,W68+W136+W206+W274)</f>
        <v>0</v>
      </c>
      <c r="X32" s="156">
        <f>IF($C32&gt;Input!$D$8,0,X68+X136+X206+X274)</f>
        <v>0</v>
      </c>
      <c r="Y32" s="156">
        <f>IF($C32&gt;Input!$D$8,0,Y68+Y136+Y206+Y274)</f>
        <v>0</v>
      </c>
      <c r="Z32" s="156">
        <f>IF($C32&gt;Input!$D$8,0,Z68+Z136+Z206+Z274)</f>
        <v>0</v>
      </c>
      <c r="AA32" s="1"/>
      <c r="AB32" s="3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  <c r="BD32" s="158"/>
      <c r="BE32" s="158"/>
      <c r="BF32" s="158"/>
      <c r="BG32" s="158"/>
      <c r="BH32" s="158"/>
      <c r="BI32" s="158"/>
      <c r="BJ32" s="158"/>
      <c r="BK32" s="158"/>
      <c r="BL32" s="158"/>
      <c r="BM32" s="158"/>
      <c r="BN32" s="158"/>
      <c r="BO32" s="158"/>
      <c r="BP32" s="158"/>
      <c r="BQ32" s="158"/>
      <c r="BR32" s="158"/>
      <c r="BS32" s="158"/>
      <c r="BT32" s="158"/>
      <c r="BU32" s="158"/>
    </row>
    <row r="33" spans="1:73" x14ac:dyDescent="0.15">
      <c r="A33" s="1"/>
      <c r="B33" s="20"/>
      <c r="C33" s="156">
        <f t="shared" si="0"/>
        <v>23</v>
      </c>
      <c r="D33" s="2" t="s">
        <v>99</v>
      </c>
      <c r="E33" s="179">
        <f t="shared" si="2"/>
        <v>1</v>
      </c>
      <c r="F33" s="156">
        <f t="shared" si="1"/>
        <v>94.525570374917493</v>
      </c>
      <c r="G33" s="156">
        <f>IF($C33&gt;Input!$D$8,0,G69+G137+G207+G275)</f>
        <v>0</v>
      </c>
      <c r="H33" s="156">
        <f>IF($C33&gt;Input!$D$8,0,H69+H137+H207+H275)</f>
        <v>45.627114914281051</v>
      </c>
      <c r="I33" s="156">
        <f>IF($C33&gt;Input!$D$8,0,I69+I137+I207+I275)</f>
        <v>48.898455460636441</v>
      </c>
      <c r="J33" s="156">
        <f>IF($C33&gt;Input!$D$8,0,J69+J137+J207+J275)</f>
        <v>0</v>
      </c>
      <c r="K33" s="156">
        <f>IF($C33&gt;Input!$D$8,0,K69+K137+K207+K275)</f>
        <v>0</v>
      </c>
      <c r="L33" s="156">
        <f>IF($C33&gt;Input!$D$8,0,L69+L137+L207+L275)</f>
        <v>0</v>
      </c>
      <c r="M33" s="156">
        <f>IF($C33&gt;Input!$D$8,0,M69+M137+M207+M275)</f>
        <v>0</v>
      </c>
      <c r="N33" s="156">
        <f>IF($C33&gt;Input!$D$8,0,N69+N137+N207+N275)</f>
        <v>0</v>
      </c>
      <c r="O33" s="156">
        <f>IF($C33&gt;Input!$D$8,0,O69+O137+O207+O275)</f>
        <v>0</v>
      </c>
      <c r="P33" s="156">
        <f>IF($C33&gt;Input!$D$8,0,P69+P137+P207+P275)</f>
        <v>0</v>
      </c>
      <c r="Q33" s="156">
        <f>IF($C33&gt;Input!$D$8,0,Q69+Q137+Q207+Q275)</f>
        <v>0</v>
      </c>
      <c r="R33" s="156">
        <f>IF($C33&gt;Input!$D$8,0,R69+R137+R207+R275)</f>
        <v>0</v>
      </c>
      <c r="S33" s="156">
        <f>IF($C33&gt;Input!$D$8,0,S69+S137+S207+S275)</f>
        <v>0</v>
      </c>
      <c r="T33" s="156">
        <f>IF($C33&gt;Input!$D$8,0,T69+T137+T207+T275)</f>
        <v>0</v>
      </c>
      <c r="U33" s="156">
        <f>IF($C33&gt;Input!$D$8,0,U69+U137+U207+U275)</f>
        <v>0</v>
      </c>
      <c r="V33" s="156">
        <f>IF($C33&gt;Input!$D$8,0,V69+V137+V207+V275)</f>
        <v>0</v>
      </c>
      <c r="W33" s="156">
        <f>IF($C33&gt;Input!$D$8,0,W69+W137+W207+W275)</f>
        <v>0</v>
      </c>
      <c r="X33" s="156">
        <f>IF($C33&gt;Input!$D$8,0,X69+X137+X207+X275)</f>
        <v>0</v>
      </c>
      <c r="Y33" s="156">
        <f>IF($C33&gt;Input!$D$8,0,Y69+Y137+Y207+Y275)</f>
        <v>0</v>
      </c>
      <c r="Z33" s="156">
        <f>IF($C33&gt;Input!$D$8,0,Z69+Z137+Z207+Z275)</f>
        <v>0</v>
      </c>
      <c r="AA33" s="1"/>
      <c r="AB33" s="3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</row>
    <row r="34" spans="1:73" x14ac:dyDescent="0.15">
      <c r="A34" s="1"/>
      <c r="B34" s="20"/>
      <c r="C34" s="156">
        <f t="shared" si="0"/>
        <v>24</v>
      </c>
      <c r="D34" s="2" t="s">
        <v>99</v>
      </c>
      <c r="E34" s="179">
        <f t="shared" si="2"/>
        <v>1</v>
      </c>
      <c r="F34" s="156">
        <f t="shared" si="1"/>
        <v>94.621945374917487</v>
      </c>
      <c r="G34" s="156">
        <f>IF($C34&gt;Input!$D$8,0,G70+G138+G208+G276)</f>
        <v>0</v>
      </c>
      <c r="H34" s="156">
        <f>IF($C34&gt;Input!$D$8,0,H70+H138+H208+H276)</f>
        <v>45.668877414281049</v>
      </c>
      <c r="I34" s="156">
        <f>IF($C34&gt;Input!$D$8,0,I70+I138+I208+I276)</f>
        <v>48.953067960636446</v>
      </c>
      <c r="J34" s="156">
        <f>IF($C34&gt;Input!$D$8,0,J70+J138+J208+J276)</f>
        <v>0</v>
      </c>
      <c r="K34" s="156">
        <f>IF($C34&gt;Input!$D$8,0,K70+K138+K208+K276)</f>
        <v>0</v>
      </c>
      <c r="L34" s="156">
        <f>IF($C34&gt;Input!$D$8,0,L70+L138+L208+L276)</f>
        <v>0</v>
      </c>
      <c r="M34" s="156">
        <f>IF($C34&gt;Input!$D$8,0,M70+M138+M208+M276)</f>
        <v>0</v>
      </c>
      <c r="N34" s="156">
        <f>IF($C34&gt;Input!$D$8,0,N70+N138+N208+N276)</f>
        <v>0</v>
      </c>
      <c r="O34" s="156">
        <f>IF($C34&gt;Input!$D$8,0,O70+O138+O208+O276)</f>
        <v>0</v>
      </c>
      <c r="P34" s="156">
        <f>IF($C34&gt;Input!$D$8,0,P70+P138+P208+P276)</f>
        <v>0</v>
      </c>
      <c r="Q34" s="156">
        <f>IF($C34&gt;Input!$D$8,0,Q70+Q138+Q208+Q276)</f>
        <v>0</v>
      </c>
      <c r="R34" s="156">
        <f>IF($C34&gt;Input!$D$8,0,R70+R138+R208+R276)</f>
        <v>0</v>
      </c>
      <c r="S34" s="156">
        <f>IF($C34&gt;Input!$D$8,0,S70+S138+S208+S276)</f>
        <v>0</v>
      </c>
      <c r="T34" s="156">
        <f>IF($C34&gt;Input!$D$8,0,T70+T138+T208+T276)</f>
        <v>0</v>
      </c>
      <c r="U34" s="156">
        <f>IF($C34&gt;Input!$D$8,0,U70+U138+U208+U276)</f>
        <v>0</v>
      </c>
      <c r="V34" s="156">
        <f>IF($C34&gt;Input!$D$8,0,V70+V138+V208+V276)</f>
        <v>0</v>
      </c>
      <c r="W34" s="156">
        <f>IF($C34&gt;Input!$D$8,0,W70+W138+W208+W276)</f>
        <v>0</v>
      </c>
      <c r="X34" s="156">
        <f>IF($C34&gt;Input!$D$8,0,X70+X138+X208+X276)</f>
        <v>0</v>
      </c>
      <c r="Y34" s="156">
        <f>IF($C34&gt;Input!$D$8,0,Y70+Y138+Y208+Y276)</f>
        <v>0</v>
      </c>
      <c r="Z34" s="156">
        <f>IF($C34&gt;Input!$D$8,0,Z70+Z138+Z208+Z276)</f>
        <v>0</v>
      </c>
      <c r="AA34" s="1"/>
      <c r="AB34" s="3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8"/>
      <c r="AS34" s="158"/>
      <c r="AT34" s="158"/>
      <c r="AU34" s="158"/>
      <c r="AV34" s="158"/>
      <c r="AW34" s="158"/>
      <c r="AX34" s="158"/>
      <c r="AY34" s="158"/>
      <c r="AZ34" s="158"/>
      <c r="BA34" s="158"/>
      <c r="BB34" s="158"/>
      <c r="BC34" s="158"/>
      <c r="BD34" s="158"/>
      <c r="BE34" s="158"/>
      <c r="BF34" s="158"/>
      <c r="BG34" s="158"/>
      <c r="BH34" s="158"/>
      <c r="BI34" s="158"/>
      <c r="BJ34" s="158"/>
      <c r="BK34" s="158"/>
      <c r="BL34" s="158"/>
      <c r="BM34" s="158"/>
      <c r="BN34" s="158"/>
      <c r="BO34" s="158"/>
      <c r="BP34" s="158"/>
      <c r="BQ34" s="158"/>
      <c r="BR34" s="158"/>
      <c r="BS34" s="158"/>
      <c r="BT34" s="158"/>
      <c r="BU34" s="158"/>
    </row>
    <row r="35" spans="1:73" x14ac:dyDescent="0.15">
      <c r="A35" s="1"/>
      <c r="B35" s="20"/>
      <c r="C35" s="156">
        <f t="shared" si="0"/>
        <v>25</v>
      </c>
      <c r="D35" s="2" t="s">
        <v>99</v>
      </c>
      <c r="E35" s="179">
        <f t="shared" si="2"/>
        <v>1</v>
      </c>
      <c r="F35" s="156">
        <f t="shared" si="1"/>
        <v>94.719070374917493</v>
      </c>
      <c r="G35" s="156">
        <f>IF($C35&gt;Input!$D$8,0,G71+G139+G209+G277)</f>
        <v>0</v>
      </c>
      <c r="H35" s="156">
        <f>IF($C35&gt;Input!$D$8,0,H71+H139+H209+H277)</f>
        <v>45.71096491428105</v>
      </c>
      <c r="I35" s="156">
        <f>IF($C35&gt;Input!$D$8,0,I71+I139+I209+I277)</f>
        <v>49.008105460636443</v>
      </c>
      <c r="J35" s="156">
        <f>IF($C35&gt;Input!$D$8,0,J71+J139+J209+J277)</f>
        <v>0</v>
      </c>
      <c r="K35" s="156">
        <f>IF($C35&gt;Input!$D$8,0,K71+K139+K209+K277)</f>
        <v>0</v>
      </c>
      <c r="L35" s="156">
        <f>IF($C35&gt;Input!$D$8,0,L71+L139+L209+L277)</f>
        <v>0</v>
      </c>
      <c r="M35" s="156">
        <f>IF($C35&gt;Input!$D$8,0,M71+M139+M209+M277)</f>
        <v>0</v>
      </c>
      <c r="N35" s="156">
        <f>IF($C35&gt;Input!$D$8,0,N71+N139+N209+N277)</f>
        <v>0</v>
      </c>
      <c r="O35" s="156">
        <f>IF($C35&gt;Input!$D$8,0,O71+O139+O209+O277)</f>
        <v>0</v>
      </c>
      <c r="P35" s="156">
        <f>IF($C35&gt;Input!$D$8,0,P71+P139+P209+P277)</f>
        <v>0</v>
      </c>
      <c r="Q35" s="156">
        <f>IF($C35&gt;Input!$D$8,0,Q71+Q139+Q209+Q277)</f>
        <v>0</v>
      </c>
      <c r="R35" s="156">
        <f>IF($C35&gt;Input!$D$8,0,R71+R139+R209+R277)</f>
        <v>0</v>
      </c>
      <c r="S35" s="156">
        <f>IF($C35&gt;Input!$D$8,0,S71+S139+S209+S277)</f>
        <v>0</v>
      </c>
      <c r="T35" s="156">
        <f>IF($C35&gt;Input!$D$8,0,T71+T139+T209+T277)</f>
        <v>0</v>
      </c>
      <c r="U35" s="156">
        <f>IF($C35&gt;Input!$D$8,0,U71+U139+U209+U277)</f>
        <v>0</v>
      </c>
      <c r="V35" s="156">
        <f>IF($C35&gt;Input!$D$8,0,V71+V139+V209+V277)</f>
        <v>0</v>
      </c>
      <c r="W35" s="156">
        <f>IF($C35&gt;Input!$D$8,0,W71+W139+W209+W277)</f>
        <v>0</v>
      </c>
      <c r="X35" s="156">
        <f>IF($C35&gt;Input!$D$8,0,X71+X139+X209+X277)</f>
        <v>0</v>
      </c>
      <c r="Y35" s="156">
        <f>IF($C35&gt;Input!$D$8,0,Y71+Y139+Y209+Y277)</f>
        <v>0</v>
      </c>
      <c r="Z35" s="156">
        <f>IF($C35&gt;Input!$D$8,0,Z71+Z139+Z209+Z277)</f>
        <v>0</v>
      </c>
      <c r="AA35" s="1"/>
      <c r="AB35" s="3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  <c r="AV35" s="158"/>
      <c r="AW35" s="158"/>
      <c r="AX35" s="158"/>
      <c r="AY35" s="158"/>
      <c r="AZ35" s="158"/>
      <c r="BA35" s="158"/>
      <c r="BB35" s="158"/>
      <c r="BC35" s="158"/>
      <c r="BD35" s="158"/>
      <c r="BE35" s="158"/>
      <c r="BF35" s="158"/>
      <c r="BG35" s="158"/>
      <c r="BH35" s="158"/>
      <c r="BI35" s="158"/>
      <c r="BJ35" s="158"/>
      <c r="BK35" s="158"/>
      <c r="BL35" s="158"/>
      <c r="BM35" s="158"/>
      <c r="BN35" s="158"/>
      <c r="BO35" s="158"/>
      <c r="BP35" s="158"/>
      <c r="BQ35" s="158"/>
      <c r="BR35" s="158"/>
      <c r="BS35" s="158"/>
      <c r="BT35" s="158"/>
      <c r="BU35" s="158"/>
    </row>
    <row r="36" spans="1:73" x14ac:dyDescent="0.15">
      <c r="A36" s="1"/>
      <c r="B36" s="20"/>
      <c r="C36" s="156">
        <f t="shared" si="0"/>
        <v>26</v>
      </c>
      <c r="D36" s="2" t="s">
        <v>99</v>
      </c>
      <c r="E36" s="179">
        <f t="shared" si="2"/>
        <v>1</v>
      </c>
      <c r="F36" s="156">
        <f t="shared" si="1"/>
        <v>94.816945374917495</v>
      </c>
      <c r="G36" s="156">
        <f>IF($C36&gt;Input!$D$8,0,G72+G140+G210+G278)</f>
        <v>0</v>
      </c>
      <c r="H36" s="156">
        <f>IF($C36&gt;Input!$D$8,0,H72+H140+H210+H278)</f>
        <v>45.753377414281047</v>
      </c>
      <c r="I36" s="156">
        <f>IF($C36&gt;Input!$D$8,0,I72+I140+I210+I278)</f>
        <v>49.063567960636448</v>
      </c>
      <c r="J36" s="156">
        <f>IF($C36&gt;Input!$D$8,0,J72+J140+J210+J278)</f>
        <v>0</v>
      </c>
      <c r="K36" s="156">
        <f>IF($C36&gt;Input!$D$8,0,K72+K140+K210+K278)</f>
        <v>0</v>
      </c>
      <c r="L36" s="156">
        <f>IF($C36&gt;Input!$D$8,0,L72+L140+L210+L278)</f>
        <v>0</v>
      </c>
      <c r="M36" s="156">
        <f>IF($C36&gt;Input!$D$8,0,M72+M140+M210+M278)</f>
        <v>0</v>
      </c>
      <c r="N36" s="156">
        <f>IF($C36&gt;Input!$D$8,0,N72+N140+N210+N278)</f>
        <v>0</v>
      </c>
      <c r="O36" s="156">
        <f>IF($C36&gt;Input!$D$8,0,O72+O140+O210+O278)</f>
        <v>0</v>
      </c>
      <c r="P36" s="156">
        <f>IF($C36&gt;Input!$D$8,0,P72+P140+P210+P278)</f>
        <v>0</v>
      </c>
      <c r="Q36" s="156">
        <f>IF($C36&gt;Input!$D$8,0,Q72+Q140+Q210+Q278)</f>
        <v>0</v>
      </c>
      <c r="R36" s="156">
        <f>IF($C36&gt;Input!$D$8,0,R72+R140+R210+R278)</f>
        <v>0</v>
      </c>
      <c r="S36" s="156">
        <f>IF($C36&gt;Input!$D$8,0,S72+S140+S210+S278)</f>
        <v>0</v>
      </c>
      <c r="T36" s="156">
        <f>IF($C36&gt;Input!$D$8,0,T72+T140+T210+T278)</f>
        <v>0</v>
      </c>
      <c r="U36" s="156">
        <f>IF($C36&gt;Input!$D$8,0,U72+U140+U210+U278)</f>
        <v>0</v>
      </c>
      <c r="V36" s="156">
        <f>IF($C36&gt;Input!$D$8,0,V72+V140+V210+V278)</f>
        <v>0</v>
      </c>
      <c r="W36" s="156">
        <f>IF($C36&gt;Input!$D$8,0,W72+W140+W210+W278)</f>
        <v>0</v>
      </c>
      <c r="X36" s="156">
        <f>IF($C36&gt;Input!$D$8,0,X72+X140+X210+X278)</f>
        <v>0</v>
      </c>
      <c r="Y36" s="156">
        <f>IF($C36&gt;Input!$D$8,0,Y72+Y140+Y210+Y278)</f>
        <v>0</v>
      </c>
      <c r="Z36" s="156">
        <f>IF($C36&gt;Input!$D$8,0,Z72+Z140+Z210+Z278)</f>
        <v>0</v>
      </c>
      <c r="AA36" s="1"/>
      <c r="AB36" s="3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8"/>
      <c r="AS36" s="158"/>
      <c r="AT36" s="158"/>
      <c r="AU36" s="158"/>
      <c r="AV36" s="158"/>
      <c r="AW36" s="158"/>
      <c r="AX36" s="158"/>
      <c r="AY36" s="158"/>
      <c r="AZ36" s="158"/>
      <c r="BA36" s="158"/>
      <c r="BB36" s="158"/>
      <c r="BC36" s="158"/>
      <c r="BD36" s="158"/>
      <c r="BE36" s="158"/>
      <c r="BF36" s="158"/>
      <c r="BG36" s="158"/>
      <c r="BH36" s="158"/>
      <c r="BI36" s="158"/>
      <c r="BJ36" s="158"/>
      <c r="BK36" s="158"/>
      <c r="BL36" s="158"/>
      <c r="BM36" s="158"/>
      <c r="BN36" s="158"/>
      <c r="BO36" s="158"/>
      <c r="BP36" s="158"/>
      <c r="BQ36" s="158"/>
      <c r="BR36" s="158"/>
      <c r="BS36" s="158"/>
      <c r="BT36" s="158"/>
      <c r="BU36" s="158"/>
    </row>
    <row r="37" spans="1:73" x14ac:dyDescent="0.15">
      <c r="A37" s="1"/>
      <c r="B37" s="20"/>
      <c r="C37" s="156">
        <f t="shared" si="0"/>
        <v>27</v>
      </c>
      <c r="D37" s="2" t="s">
        <v>99</v>
      </c>
      <c r="E37" s="179">
        <f t="shared" si="2"/>
        <v>1</v>
      </c>
      <c r="F37" s="156">
        <f t="shared" si="1"/>
        <v>94.915570374917493</v>
      </c>
      <c r="G37" s="156">
        <f>IF($C37&gt;Input!$D$8,0,G73+G141+G211+G279)</f>
        <v>0</v>
      </c>
      <c r="H37" s="156">
        <f>IF($C37&gt;Input!$D$8,0,H73+H141+H211+H279)</f>
        <v>45.796114914281048</v>
      </c>
      <c r="I37" s="156">
        <f>IF($C37&gt;Input!$D$8,0,I73+I141+I211+I279)</f>
        <v>49.119455460636445</v>
      </c>
      <c r="J37" s="156">
        <f>IF($C37&gt;Input!$D$8,0,J73+J141+J211+J279)</f>
        <v>0</v>
      </c>
      <c r="K37" s="156">
        <f>IF($C37&gt;Input!$D$8,0,K73+K141+K211+K279)</f>
        <v>0</v>
      </c>
      <c r="L37" s="156">
        <f>IF($C37&gt;Input!$D$8,0,L73+L141+L211+L279)</f>
        <v>0</v>
      </c>
      <c r="M37" s="156">
        <f>IF($C37&gt;Input!$D$8,0,M73+M141+M211+M279)</f>
        <v>0</v>
      </c>
      <c r="N37" s="156">
        <f>IF($C37&gt;Input!$D$8,0,N73+N141+N211+N279)</f>
        <v>0</v>
      </c>
      <c r="O37" s="156">
        <f>IF($C37&gt;Input!$D$8,0,O73+O141+O211+O279)</f>
        <v>0</v>
      </c>
      <c r="P37" s="156">
        <f>IF($C37&gt;Input!$D$8,0,P73+P141+P211+P279)</f>
        <v>0</v>
      </c>
      <c r="Q37" s="156">
        <f>IF($C37&gt;Input!$D$8,0,Q73+Q141+Q211+Q279)</f>
        <v>0</v>
      </c>
      <c r="R37" s="156">
        <f>IF($C37&gt;Input!$D$8,0,R73+R141+R211+R279)</f>
        <v>0</v>
      </c>
      <c r="S37" s="156">
        <f>IF($C37&gt;Input!$D$8,0,S73+S141+S211+S279)</f>
        <v>0</v>
      </c>
      <c r="T37" s="156">
        <f>IF($C37&gt;Input!$D$8,0,T73+T141+T211+T279)</f>
        <v>0</v>
      </c>
      <c r="U37" s="156">
        <f>IF($C37&gt;Input!$D$8,0,U73+U141+U211+U279)</f>
        <v>0</v>
      </c>
      <c r="V37" s="156">
        <f>IF($C37&gt;Input!$D$8,0,V73+V141+V211+V279)</f>
        <v>0</v>
      </c>
      <c r="W37" s="156">
        <f>IF($C37&gt;Input!$D$8,0,W73+W141+W211+W279)</f>
        <v>0</v>
      </c>
      <c r="X37" s="156">
        <f>IF($C37&gt;Input!$D$8,0,X73+X141+X211+X279)</f>
        <v>0</v>
      </c>
      <c r="Y37" s="156">
        <f>IF($C37&gt;Input!$D$8,0,Y73+Y141+Y211+Y279)</f>
        <v>0</v>
      </c>
      <c r="Z37" s="156">
        <f>IF($C37&gt;Input!$D$8,0,Z73+Z141+Z211+Z279)</f>
        <v>0</v>
      </c>
      <c r="AA37" s="1"/>
      <c r="AB37" s="3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8"/>
      <c r="AS37" s="158"/>
      <c r="AT37" s="158"/>
      <c r="AU37" s="158"/>
      <c r="AV37" s="158"/>
      <c r="AW37" s="158"/>
      <c r="AX37" s="158"/>
      <c r="AY37" s="158"/>
      <c r="AZ37" s="158"/>
      <c r="BA37" s="158"/>
      <c r="BB37" s="158"/>
      <c r="BC37" s="158"/>
      <c r="BD37" s="158"/>
      <c r="BE37" s="158"/>
      <c r="BF37" s="158"/>
      <c r="BG37" s="158"/>
      <c r="BH37" s="158"/>
      <c r="BI37" s="158"/>
      <c r="BJ37" s="158"/>
      <c r="BK37" s="158"/>
      <c r="BL37" s="158"/>
      <c r="BM37" s="158"/>
      <c r="BN37" s="158"/>
      <c r="BO37" s="158"/>
      <c r="BP37" s="158"/>
      <c r="BQ37" s="158"/>
      <c r="BR37" s="158"/>
      <c r="BS37" s="158"/>
      <c r="BT37" s="158"/>
      <c r="BU37" s="158"/>
    </row>
    <row r="38" spans="1:73" x14ac:dyDescent="0.15">
      <c r="A38" s="1"/>
      <c r="B38" s="20"/>
      <c r="C38" s="156">
        <f t="shared" si="0"/>
        <v>28</v>
      </c>
      <c r="D38" s="2" t="s">
        <v>99</v>
      </c>
      <c r="E38" s="179">
        <f t="shared" si="2"/>
        <v>1</v>
      </c>
      <c r="F38" s="156">
        <f t="shared" si="1"/>
        <v>95.014945374917488</v>
      </c>
      <c r="G38" s="156">
        <f>IF($C38&gt;Input!$D$8,0,G74+G142+G212+G280)</f>
        <v>0</v>
      </c>
      <c r="H38" s="156">
        <f>IF($C38&gt;Input!$D$8,0,H74+H142+H212+H280)</f>
        <v>45.839177414281046</v>
      </c>
      <c r="I38" s="156">
        <f>IF($C38&gt;Input!$D$8,0,I74+I142+I212+I280)</f>
        <v>49.175767960636442</v>
      </c>
      <c r="J38" s="156">
        <f>IF($C38&gt;Input!$D$8,0,J74+J142+J212+J280)</f>
        <v>0</v>
      </c>
      <c r="K38" s="156">
        <f>IF($C38&gt;Input!$D$8,0,K74+K142+K212+K280)</f>
        <v>0</v>
      </c>
      <c r="L38" s="156">
        <f>IF($C38&gt;Input!$D$8,0,L74+L142+L212+L280)</f>
        <v>0</v>
      </c>
      <c r="M38" s="156">
        <f>IF($C38&gt;Input!$D$8,0,M74+M142+M212+M280)</f>
        <v>0</v>
      </c>
      <c r="N38" s="156">
        <f>IF($C38&gt;Input!$D$8,0,N74+N142+N212+N280)</f>
        <v>0</v>
      </c>
      <c r="O38" s="156">
        <f>IF($C38&gt;Input!$D$8,0,O74+O142+O212+O280)</f>
        <v>0</v>
      </c>
      <c r="P38" s="156">
        <f>IF($C38&gt;Input!$D$8,0,P74+P142+P212+P280)</f>
        <v>0</v>
      </c>
      <c r="Q38" s="156">
        <f>IF($C38&gt;Input!$D$8,0,Q74+Q142+Q212+Q280)</f>
        <v>0</v>
      </c>
      <c r="R38" s="156">
        <f>IF($C38&gt;Input!$D$8,0,R74+R142+R212+R280)</f>
        <v>0</v>
      </c>
      <c r="S38" s="156">
        <f>IF($C38&gt;Input!$D$8,0,S74+S142+S212+S280)</f>
        <v>0</v>
      </c>
      <c r="T38" s="156">
        <f>IF($C38&gt;Input!$D$8,0,T74+T142+T212+T280)</f>
        <v>0</v>
      </c>
      <c r="U38" s="156">
        <f>IF($C38&gt;Input!$D$8,0,U74+U142+U212+U280)</f>
        <v>0</v>
      </c>
      <c r="V38" s="156">
        <f>IF($C38&gt;Input!$D$8,0,V74+V142+V212+V280)</f>
        <v>0</v>
      </c>
      <c r="W38" s="156">
        <f>IF($C38&gt;Input!$D$8,0,W74+W142+W212+W280)</f>
        <v>0</v>
      </c>
      <c r="X38" s="156">
        <f>IF($C38&gt;Input!$D$8,0,X74+X142+X212+X280)</f>
        <v>0</v>
      </c>
      <c r="Y38" s="156">
        <f>IF($C38&gt;Input!$D$8,0,Y74+Y142+Y212+Y280)</f>
        <v>0</v>
      </c>
      <c r="Z38" s="156">
        <f>IF($C38&gt;Input!$D$8,0,Z74+Z142+Z212+Z280)</f>
        <v>0</v>
      </c>
      <c r="AA38" s="1"/>
      <c r="AB38" s="3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8"/>
      <c r="AS38" s="158"/>
      <c r="AT38" s="158"/>
      <c r="AU38" s="158"/>
      <c r="AV38" s="158"/>
      <c r="AW38" s="158"/>
      <c r="AX38" s="158"/>
      <c r="AY38" s="158"/>
      <c r="AZ38" s="158"/>
      <c r="BA38" s="158"/>
      <c r="BB38" s="158"/>
      <c r="BC38" s="158"/>
      <c r="BD38" s="158"/>
      <c r="BE38" s="158"/>
      <c r="BF38" s="158"/>
      <c r="BG38" s="158"/>
      <c r="BH38" s="158"/>
      <c r="BI38" s="158"/>
      <c r="BJ38" s="158"/>
      <c r="BK38" s="158"/>
      <c r="BL38" s="158"/>
      <c r="BM38" s="158"/>
      <c r="BN38" s="158"/>
      <c r="BO38" s="158"/>
      <c r="BP38" s="158"/>
      <c r="BQ38" s="158"/>
      <c r="BR38" s="158"/>
      <c r="BS38" s="158"/>
      <c r="BT38" s="158"/>
      <c r="BU38" s="158"/>
    </row>
    <row r="39" spans="1:73" x14ac:dyDescent="0.15">
      <c r="A39" s="1"/>
      <c r="B39" s="20"/>
      <c r="C39" s="156">
        <f t="shared" si="0"/>
        <v>29</v>
      </c>
      <c r="D39" s="2" t="s">
        <v>99</v>
      </c>
      <c r="E39" s="179">
        <f t="shared" si="2"/>
        <v>1</v>
      </c>
      <c r="F39" s="156">
        <f t="shared" si="1"/>
        <v>95.115070374917494</v>
      </c>
      <c r="G39" s="156">
        <f>IF($C39&gt;Input!$D$8,0,G75+G143+G213+G281)</f>
        <v>0</v>
      </c>
      <c r="H39" s="156">
        <f>IF($C39&gt;Input!$D$8,0,H75+H143+H213+H281)</f>
        <v>45.882564914281048</v>
      </c>
      <c r="I39" s="156">
        <f>IF($C39&gt;Input!$D$8,0,I75+I143+I213+I281)</f>
        <v>49.232505460636446</v>
      </c>
      <c r="J39" s="156">
        <f>IF($C39&gt;Input!$D$8,0,J75+J143+J213+J281)</f>
        <v>0</v>
      </c>
      <c r="K39" s="156">
        <f>IF($C39&gt;Input!$D$8,0,K75+K143+K213+K281)</f>
        <v>0</v>
      </c>
      <c r="L39" s="156">
        <f>IF($C39&gt;Input!$D$8,0,L75+L143+L213+L281)</f>
        <v>0</v>
      </c>
      <c r="M39" s="156">
        <f>IF($C39&gt;Input!$D$8,0,M75+M143+M213+M281)</f>
        <v>0</v>
      </c>
      <c r="N39" s="156">
        <f>IF($C39&gt;Input!$D$8,0,N75+N143+N213+N281)</f>
        <v>0</v>
      </c>
      <c r="O39" s="156">
        <f>IF($C39&gt;Input!$D$8,0,O75+O143+O213+O281)</f>
        <v>0</v>
      </c>
      <c r="P39" s="156">
        <f>IF($C39&gt;Input!$D$8,0,P75+P143+P213+P281)</f>
        <v>0</v>
      </c>
      <c r="Q39" s="156">
        <f>IF($C39&gt;Input!$D$8,0,Q75+Q143+Q213+Q281)</f>
        <v>0</v>
      </c>
      <c r="R39" s="156">
        <f>IF($C39&gt;Input!$D$8,0,R75+R143+R213+R281)</f>
        <v>0</v>
      </c>
      <c r="S39" s="156">
        <f>IF($C39&gt;Input!$D$8,0,S75+S143+S213+S281)</f>
        <v>0</v>
      </c>
      <c r="T39" s="156">
        <f>IF($C39&gt;Input!$D$8,0,T75+T143+T213+T281)</f>
        <v>0</v>
      </c>
      <c r="U39" s="156">
        <f>IF($C39&gt;Input!$D$8,0,U75+U143+U213+U281)</f>
        <v>0</v>
      </c>
      <c r="V39" s="156">
        <f>IF($C39&gt;Input!$D$8,0,V75+V143+V213+V281)</f>
        <v>0</v>
      </c>
      <c r="W39" s="156">
        <f>IF($C39&gt;Input!$D$8,0,W75+W143+W213+W281)</f>
        <v>0</v>
      </c>
      <c r="X39" s="156">
        <f>IF($C39&gt;Input!$D$8,0,X75+X143+X213+X281)</f>
        <v>0</v>
      </c>
      <c r="Y39" s="156">
        <f>IF($C39&gt;Input!$D$8,0,Y75+Y143+Y213+Y281)</f>
        <v>0</v>
      </c>
      <c r="Z39" s="156">
        <f>IF($C39&gt;Input!$D$8,0,Z75+Z143+Z213+Z281)</f>
        <v>0</v>
      </c>
      <c r="AA39" s="1"/>
      <c r="AB39" s="3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8"/>
      <c r="AS39" s="158"/>
      <c r="AT39" s="158"/>
      <c r="AU39" s="158"/>
      <c r="AV39" s="158"/>
      <c r="AW39" s="158"/>
      <c r="AX39" s="158"/>
      <c r="AY39" s="158"/>
      <c r="AZ39" s="158"/>
      <c r="BA39" s="158"/>
      <c r="BB39" s="158"/>
      <c r="BC39" s="158"/>
      <c r="BD39" s="158"/>
      <c r="BE39" s="158"/>
      <c r="BF39" s="158"/>
      <c r="BG39" s="158"/>
      <c r="BH39" s="158"/>
      <c r="BI39" s="158"/>
      <c r="BJ39" s="158"/>
      <c r="BK39" s="158"/>
      <c r="BL39" s="158"/>
      <c r="BM39" s="158"/>
      <c r="BN39" s="158"/>
      <c r="BO39" s="158"/>
      <c r="BP39" s="158"/>
      <c r="BQ39" s="158"/>
      <c r="BR39" s="158"/>
      <c r="BS39" s="158"/>
      <c r="BT39" s="158"/>
      <c r="BU39" s="158"/>
    </row>
    <row r="40" spans="1:73" x14ac:dyDescent="0.15">
      <c r="A40" s="1"/>
      <c r="B40" s="20" t="s">
        <v>189</v>
      </c>
      <c r="C40" s="156">
        <f t="shared" si="0"/>
        <v>30</v>
      </c>
      <c r="D40" s="2" t="s">
        <v>99</v>
      </c>
      <c r="E40" s="179">
        <f t="shared" si="2"/>
        <v>1</v>
      </c>
      <c r="F40" s="156">
        <f t="shared" si="1"/>
        <v>-1504.7840546250825</v>
      </c>
      <c r="G40" s="156">
        <f>IF($C40&gt;Input!$D$8,0,G76+G144+G214+G282)</f>
        <v>0</v>
      </c>
      <c r="H40" s="156">
        <f>IF($C40&gt;Input!$D$8,0,H76+H144+H214+H282)</f>
        <v>-674.073722585719</v>
      </c>
      <c r="I40" s="156">
        <f>IF($C40&gt;Input!$D$8,0,I76+I144+I214+I282)</f>
        <v>-830.71033203936349</v>
      </c>
      <c r="J40" s="156">
        <f>IF($C40&gt;Input!$D$8,0,J76+J144+J214+J282)</f>
        <v>0</v>
      </c>
      <c r="K40" s="156">
        <f>IF($C40&gt;Input!$D$8,0,K76+K144+K214+K282)</f>
        <v>0</v>
      </c>
      <c r="L40" s="156">
        <f>IF($C40&gt;Input!$D$8,0,L76+L144+L214+L282)</f>
        <v>0</v>
      </c>
      <c r="M40" s="156">
        <f>IF($C40&gt;Input!$D$8,0,M76+M144+M214+M282)</f>
        <v>0</v>
      </c>
      <c r="N40" s="156">
        <f>IF($C40&gt;Input!$D$8,0,N76+N144+N214+N282)</f>
        <v>0</v>
      </c>
      <c r="O40" s="156">
        <f>IF($C40&gt;Input!$D$8,0,O76+O144+O214+O282)</f>
        <v>0</v>
      </c>
      <c r="P40" s="156">
        <f>IF($C40&gt;Input!$D$8,0,P76+P144+P214+P282)</f>
        <v>0</v>
      </c>
      <c r="Q40" s="156">
        <f>IF($C40&gt;Input!$D$8,0,Q76+Q144+Q214+Q282)</f>
        <v>0</v>
      </c>
      <c r="R40" s="156">
        <f>IF($C40&gt;Input!$D$8,0,R76+R144+R214+R282)</f>
        <v>0</v>
      </c>
      <c r="S40" s="156">
        <f>IF($C40&gt;Input!$D$8,0,S76+S144+S214+S282)</f>
        <v>0</v>
      </c>
      <c r="T40" s="156">
        <f>IF($C40&gt;Input!$D$8,0,T76+T144+T214+T282)</f>
        <v>0</v>
      </c>
      <c r="U40" s="156">
        <f>IF($C40&gt;Input!$D$8,0,U76+U144+U214+U282)</f>
        <v>0</v>
      </c>
      <c r="V40" s="156">
        <f>IF($C40&gt;Input!$D$8,0,V76+V144+V214+V282)</f>
        <v>0</v>
      </c>
      <c r="W40" s="156">
        <f>IF($C40&gt;Input!$D$8,0,W76+W144+W214+W282)</f>
        <v>0</v>
      </c>
      <c r="X40" s="156">
        <f>IF($C40&gt;Input!$D$8,0,X76+X144+X214+X282)</f>
        <v>0</v>
      </c>
      <c r="Y40" s="156">
        <f>IF($C40&gt;Input!$D$8,0,Y76+Y144+Y214+Y282)</f>
        <v>0</v>
      </c>
      <c r="Z40" s="156">
        <f>IF($C40&gt;Input!$D$8,0,Z76+Z144+Z214+Z282)</f>
        <v>0</v>
      </c>
      <c r="AA40" s="1"/>
      <c r="AB40" s="3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8"/>
      <c r="AS40" s="158"/>
      <c r="AT40" s="158"/>
      <c r="AU40" s="158"/>
      <c r="AV40" s="158"/>
      <c r="AW40" s="158"/>
      <c r="AX40" s="158"/>
      <c r="AY40" s="158"/>
      <c r="AZ40" s="158"/>
      <c r="BA40" s="158"/>
      <c r="BB40" s="158"/>
      <c r="BC40" s="158"/>
      <c r="BD40" s="158"/>
      <c r="BE40" s="158"/>
      <c r="BF40" s="158"/>
      <c r="BG40" s="158"/>
      <c r="BH40" s="158"/>
      <c r="BI40" s="158"/>
      <c r="BJ40" s="158"/>
      <c r="BK40" s="158"/>
      <c r="BL40" s="158"/>
      <c r="BM40" s="158"/>
      <c r="BN40" s="158"/>
      <c r="BO40" s="158"/>
      <c r="BP40" s="158"/>
      <c r="BQ40" s="158"/>
      <c r="BR40" s="158"/>
      <c r="BS40" s="158"/>
      <c r="BT40" s="158"/>
      <c r="BU40" s="158"/>
    </row>
    <row r="41" spans="1:73" x14ac:dyDescent="0.15">
      <c r="A41" s="1"/>
      <c r="B41" s="1"/>
      <c r="C41" s="2"/>
      <c r="D41" s="2"/>
      <c r="E41" s="1"/>
      <c r="F41" s="156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3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8"/>
      <c r="AS41" s="158"/>
      <c r="AT41" s="158"/>
      <c r="AU41" s="158"/>
      <c r="AV41" s="158"/>
      <c r="AW41" s="158"/>
      <c r="AX41" s="158"/>
      <c r="AY41" s="158"/>
      <c r="AZ41" s="158"/>
      <c r="BA41" s="158"/>
      <c r="BB41" s="158"/>
      <c r="BC41" s="158"/>
      <c r="BD41" s="158"/>
      <c r="BE41" s="158"/>
      <c r="BF41" s="158"/>
      <c r="BG41" s="158"/>
      <c r="BH41" s="158"/>
      <c r="BI41" s="158"/>
      <c r="BJ41" s="158"/>
      <c r="BK41" s="158"/>
      <c r="BL41" s="158"/>
      <c r="BM41" s="158"/>
      <c r="BN41" s="158"/>
      <c r="BO41" s="158"/>
      <c r="BP41" s="158"/>
      <c r="BQ41" s="158"/>
      <c r="BR41" s="158"/>
      <c r="BS41" s="158"/>
      <c r="BT41" s="158"/>
      <c r="BU41" s="158"/>
    </row>
    <row r="42" spans="1:73" x14ac:dyDescent="0.15">
      <c r="A42" s="1"/>
      <c r="B42" s="170" t="s">
        <v>194</v>
      </c>
      <c r="C42" s="171"/>
      <c r="D42" s="171"/>
      <c r="E42" s="171"/>
      <c r="F42" s="168"/>
      <c r="G42" s="168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"/>
      <c r="AB42" s="3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9"/>
      <c r="BB42" s="159"/>
      <c r="BC42" s="159"/>
      <c r="BD42" s="159"/>
      <c r="BE42" s="159"/>
      <c r="BF42" s="158"/>
      <c r="BG42" s="158"/>
      <c r="BH42" s="158"/>
      <c r="BI42" s="158"/>
      <c r="BJ42" s="158"/>
      <c r="BK42" s="158"/>
      <c r="BL42" s="158"/>
      <c r="BM42" s="158"/>
      <c r="BN42" s="158"/>
      <c r="BO42" s="158"/>
      <c r="BP42" s="158"/>
      <c r="BQ42" s="158"/>
      <c r="BR42" s="158"/>
      <c r="BS42" s="158"/>
      <c r="BT42" s="158"/>
      <c r="BU42" s="158"/>
    </row>
    <row r="43" spans="1:73" x14ac:dyDescent="0.15">
      <c r="A43" s="1"/>
      <c r="B43" s="20"/>
      <c r="C43" s="156"/>
      <c r="D43" s="2"/>
      <c r="E43" s="1"/>
      <c r="F43" s="156"/>
      <c r="G43" s="156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"/>
      <c r="AB43" s="3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8"/>
      <c r="BN43" s="158"/>
      <c r="BO43" s="158"/>
      <c r="BP43" s="158"/>
      <c r="BQ43" s="158"/>
      <c r="BR43" s="158"/>
      <c r="BS43" s="158"/>
      <c r="BT43" s="158"/>
      <c r="BU43" s="158"/>
    </row>
    <row r="44" spans="1:73" x14ac:dyDescent="0.15">
      <c r="A44" s="1"/>
      <c r="B44" s="177" t="str">
        <f>Valg!C82</f>
        <v>Rør-udskiftning</v>
      </c>
      <c r="C44" s="156"/>
      <c r="D44" s="2" t="str">
        <f>Valg!C87</f>
        <v>Twinrør</v>
      </c>
      <c r="E44" s="1" t="str">
        <f>Valg!C93</f>
        <v>Serie 3</v>
      </c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"/>
      <c r="AB44" s="3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8"/>
      <c r="BN44" s="158"/>
      <c r="BO44" s="158"/>
      <c r="BP44" s="158"/>
      <c r="BQ44" s="158"/>
      <c r="BR44" s="158"/>
      <c r="BS44" s="158"/>
      <c r="BT44" s="158"/>
      <c r="BU44" s="158"/>
    </row>
    <row r="45" spans="1:73" x14ac:dyDescent="0.15">
      <c r="A45" s="1"/>
      <c r="B45" s="20"/>
      <c r="C45" s="156"/>
      <c r="D45" s="2"/>
      <c r="E45" s="179" t="s">
        <v>213</v>
      </c>
      <c r="F45" s="156" t="s">
        <v>11</v>
      </c>
      <c r="G45" s="156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"/>
      <c r="AB45" s="3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8"/>
      <c r="BN45" s="158"/>
      <c r="BO45" s="158"/>
      <c r="BP45" s="158"/>
      <c r="BQ45" s="158"/>
      <c r="BR45" s="158"/>
      <c r="BS45" s="158"/>
      <c r="BT45" s="158"/>
      <c r="BU45" s="158"/>
    </row>
    <row r="46" spans="1:73" x14ac:dyDescent="0.15">
      <c r="A46" s="1"/>
      <c r="B46" s="20" t="s">
        <v>187</v>
      </c>
      <c r="C46" s="156">
        <f>Eksist!C46</f>
        <v>0</v>
      </c>
      <c r="D46" s="2" t="s">
        <v>99</v>
      </c>
      <c r="E46" s="188">
        <f>Eksist!E46</f>
        <v>1</v>
      </c>
      <c r="F46" s="156">
        <f>SUM(G46:Z46)</f>
        <v>4000</v>
      </c>
      <c r="G46" s="156">
        <f>IF($C46&lt;Input!$D$48,VLOOKUP($C46,Eksist!$C$46:'Eksist'!$Z$76,G$3), VLOOKUP($C46,Muffe!$C$46:'Muffe'!$Z$76,G$3)*Muffe!$D$2+VLOOKUP($C46,Nyanlæg!$C$46:'Nyanlæg'!$Z$76,G$3)*Nyanlæg!$D$2)</f>
        <v>0</v>
      </c>
      <c r="H46" s="156">
        <f>IF($C46&lt;Input!$D$48,VLOOKUP($C46,Eksist!$C$46:'Eksist'!$Z$76,H$3), VLOOKUP($C46,Muffe!$C$46:'Muffe'!$Z$76,H$3)*Muffe!$D$3+VLOOKUP($C46,Nyanlæg!$C$46:'Nyanlæg'!$Z$76,H$3)*Nyanlæg!$D$3)</f>
        <v>1800</v>
      </c>
      <c r="I46" s="156">
        <f>IF($C46&lt;Input!$D$48,VLOOKUP($C46,Eksist!$C$46:'Eksist'!$Z$76,I$3), VLOOKUP($C46,Muffe!$C$46:'Muffe'!$Z$76,I$3)*Muffe!$D$3+VLOOKUP($C46,Nyanlæg!$C$46:'Nyanlæg'!$Z$76,I$3)*Nyanlæg!$D$3)</f>
        <v>2200</v>
      </c>
      <c r="J46" s="156">
        <f>IF($C46&lt;Input!$D$48,VLOOKUP($C46,Eksist!$C$46:'Eksist'!$Z$76,J$3), VLOOKUP($C46,Muffe!$C$46:'Muffe'!$Z$76,J$3)*Muffe!$D$3+VLOOKUP($C46,Nyanlæg!$C$46:'Nyanlæg'!$Z$76,J$3)*Nyanlæg!$D$3)</f>
        <v>0</v>
      </c>
      <c r="K46" s="156">
        <f>IF($C46&lt;Input!$D$48,VLOOKUP($C46,Eksist!$C$46:'Eksist'!$Z$76,K$3), VLOOKUP($C46,Muffe!$C$46:'Muffe'!$Z$76,K$3)*Muffe!$D$3+VLOOKUP($C46,Nyanlæg!$C$46:'Nyanlæg'!$Z$76,K$3)*Nyanlæg!$D$3)</f>
        <v>0</v>
      </c>
      <c r="L46" s="156">
        <f>IF($C46&lt;Input!$D$48,VLOOKUP($C46,Eksist!$C$46:'Eksist'!$Z$76,L$3), VLOOKUP($C46,Muffe!$C$46:'Muffe'!$Z$76,L$3)*Muffe!$D$3+VLOOKUP($C46,Nyanlæg!$C$46:'Nyanlæg'!$Z$76,L$3)*Nyanlæg!$D$3)</f>
        <v>0</v>
      </c>
      <c r="M46" s="156">
        <f>IF($C46&lt;Input!$D$48,VLOOKUP($C46,Eksist!$C$46:'Eksist'!$Z$76,M$3), VLOOKUP($C46,Muffe!$C$46:'Muffe'!$Z$76,M$3)*Muffe!$D$3+VLOOKUP($C46,Nyanlæg!$C$46:'Nyanlæg'!$Z$76,M$3)*Nyanlæg!$D$3)</f>
        <v>0</v>
      </c>
      <c r="N46" s="156">
        <f>IF($C46&lt;Input!$D$48,VLOOKUP($C46,Eksist!$C$46:'Eksist'!$Z$76,N$3), VLOOKUP($C46,Muffe!$C$46:'Muffe'!$Z$76,N$3)*Muffe!$D$3+VLOOKUP($C46,Nyanlæg!$C$46:'Nyanlæg'!$Z$76,N$3)*Nyanlæg!$D$3)</f>
        <v>0</v>
      </c>
      <c r="O46" s="156">
        <f>IF($C46&lt;Input!$D$48,VLOOKUP($C46,Eksist!$C$46:'Eksist'!$Z$76,O$3), VLOOKUP($C46,Muffe!$C$46:'Muffe'!$Z$76,O$3)*Muffe!$D$3+VLOOKUP($C46,Nyanlæg!$C$46:'Nyanlæg'!$Z$76,O$3)*Nyanlæg!$D$3)</f>
        <v>0</v>
      </c>
      <c r="P46" s="156">
        <f>IF($C46&lt;Input!$D$48,VLOOKUP($C46,Eksist!$C$46:'Eksist'!$Z$76,P$3), VLOOKUP($C46,Muffe!$C$46:'Muffe'!$Z$76,P$3)*Muffe!$D$3+VLOOKUP($C46,Nyanlæg!$C$46:'Nyanlæg'!$Z$76,P$3)*Nyanlæg!$D$3)</f>
        <v>0</v>
      </c>
      <c r="Q46" s="156">
        <f>IF($C46&lt;Input!$D$48,VLOOKUP($C46,Eksist!$C$46:'Eksist'!$Z$76,Q$3), VLOOKUP($C46,Muffe!$C$46:'Muffe'!$Z$76,Q$3)*Muffe!$D$3+VLOOKUP($C46,Nyanlæg!$C$46:'Nyanlæg'!$Z$76,Q$3)*Nyanlæg!$D$3)</f>
        <v>0</v>
      </c>
      <c r="R46" s="156">
        <f>IF($C46&lt;Input!$D$48,VLOOKUP($C46,Eksist!$C$46:'Eksist'!$Z$76,R$3), VLOOKUP($C46,Muffe!$C$46:'Muffe'!$Z$76,R$3)*Muffe!$D$3+VLOOKUP($C46,Nyanlæg!$C$46:'Nyanlæg'!$Z$76,R$3)*Nyanlæg!$D$3)</f>
        <v>0</v>
      </c>
      <c r="S46" s="156">
        <f>IF($C46&lt;Input!$D$48,VLOOKUP($C46,Eksist!$C$46:'Eksist'!$Z$76,S$3), VLOOKUP($C46,Muffe!$C$46:'Muffe'!$Z$76,S$3)*Muffe!$D$3+VLOOKUP($C46,Nyanlæg!$C$46:'Nyanlæg'!$Z$76,S$3)*Nyanlæg!$D$3)</f>
        <v>0</v>
      </c>
      <c r="T46" s="156">
        <f>IF($C46&lt;Input!$D$48,VLOOKUP($C46,Eksist!$C$46:'Eksist'!$Z$76,T$3), VLOOKUP($C46,Muffe!$C$46:'Muffe'!$Z$76,T$3)*Muffe!$D$3+VLOOKUP($C46,Nyanlæg!$C$46:'Nyanlæg'!$Z$76,T$3)*Nyanlæg!$D$3)</f>
        <v>0</v>
      </c>
      <c r="U46" s="156">
        <f>IF($C46&lt;Input!$D$48,VLOOKUP($C46,Eksist!$C$46:'Eksist'!$Z$76,U$3), VLOOKUP($C46,Muffe!$C$46:'Muffe'!$Z$76,U$3)*Muffe!$D$3+VLOOKUP($C46,Nyanlæg!$C$46:'Nyanlæg'!$Z$76,U$3)*Nyanlæg!$D$3)</f>
        <v>0</v>
      </c>
      <c r="V46" s="156">
        <f>IF($C46&lt;Input!$D$48,VLOOKUP($C46,Eksist!$C$46:'Eksist'!$Z$76,V$3), VLOOKUP($C46,Muffe!$C$46:'Muffe'!$Z$76,V$3)*Muffe!$D$3+VLOOKUP($C46,Nyanlæg!$C$46:'Nyanlæg'!$Z$76,V$3)*Nyanlæg!$D$3)</f>
        <v>0</v>
      </c>
      <c r="W46" s="156">
        <f>IF($C46&lt;Input!$D$48,VLOOKUP($C46,Eksist!$C$46:'Eksist'!$Z$76,W$3), VLOOKUP($C46,Muffe!$C$46:'Muffe'!$Z$76,W$3)*Muffe!$D$3+VLOOKUP($C46,Nyanlæg!$C$46:'Nyanlæg'!$Z$76,W$3)*Nyanlæg!$D$3)</f>
        <v>0</v>
      </c>
      <c r="X46" s="156">
        <f>IF($C46&lt;Input!$D$48,VLOOKUP($C46,Eksist!$C$46:'Eksist'!$Z$76,X$3), VLOOKUP($C46,Muffe!$C$46:'Muffe'!$Z$76,X$3)*Muffe!$D$3+VLOOKUP($C46,Nyanlæg!$C$46:'Nyanlæg'!$Z$76,X$3)*Nyanlæg!$D$3)</f>
        <v>0</v>
      </c>
      <c r="Y46" s="156">
        <f>IF($C46&lt;Input!$D$48,VLOOKUP($C46,Eksist!$C$46:'Eksist'!$Z$76,Y$3), VLOOKUP($C46,Muffe!$C$46:'Muffe'!$Z$76,Y$3)*Muffe!$D$3+VLOOKUP($C46,Nyanlæg!$C$46:'Nyanlæg'!$Z$76,Y$3)*Nyanlæg!$D$3)</f>
        <v>0</v>
      </c>
      <c r="Z46" s="156">
        <f>IF($C46&lt;Input!$D$48,VLOOKUP($C46,Eksist!$C$46:'Eksist'!$Z$76,Z$3), VLOOKUP($C46,Muffe!$C$46:'Muffe'!$Z$76,Z$3)*Muffe!$D$3+VLOOKUP($C46,Nyanlæg!$C$46:'Nyanlæg'!$Z$76,Z$3)*Nyanlæg!$D$3)</f>
        <v>0</v>
      </c>
      <c r="AA46" s="1"/>
      <c r="AB46" s="3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8"/>
      <c r="BN46" s="158"/>
      <c r="BO46" s="158"/>
      <c r="BP46" s="158"/>
      <c r="BQ46" s="158"/>
      <c r="BR46" s="158"/>
      <c r="BS46" s="158"/>
      <c r="BT46" s="158"/>
      <c r="BU46" s="158"/>
    </row>
    <row r="47" spans="1:73" x14ac:dyDescent="0.15">
      <c r="A47" s="1"/>
      <c r="B47" s="20"/>
      <c r="C47" s="156">
        <f>Eksist!C47</f>
        <v>1</v>
      </c>
      <c r="D47" s="2" t="s">
        <v>99</v>
      </c>
      <c r="E47" s="188">
        <f>Eksist!E47</f>
        <v>1</v>
      </c>
      <c r="F47" s="156">
        <f t="shared" ref="F47:F76" si="3">SUM(G47:Z47)</f>
        <v>0</v>
      </c>
      <c r="G47" s="156">
        <f>IF($C47&lt;Input!$D$48,VLOOKUP($C47,Eksist!$C$46:'Eksist'!$Z$76,G$3), VLOOKUP($C47,Muffe!$C$46:'Muffe'!$Z$76,G$3)*Muffe!$D$2+VLOOKUP($C47,Nyanlæg!$C$46:'Nyanlæg'!$Z$76,G$3)*Nyanlæg!$D$2)</f>
        <v>0</v>
      </c>
      <c r="H47" s="156">
        <f>IF($C47&lt;Input!$D$48,VLOOKUP($C47,Eksist!$C$46:'Eksist'!$Z$76,H$3), VLOOKUP($C47,Muffe!$C$46:'Muffe'!$Z$76,H$3)*Muffe!$D$3+VLOOKUP($C47,Nyanlæg!$C$46:'Nyanlæg'!$Z$76,H$3)*Nyanlæg!$D$3)</f>
        <v>0</v>
      </c>
      <c r="I47" s="156">
        <f>IF($C47&lt;Input!$D$48,VLOOKUP($C47,Eksist!$C$46:'Eksist'!$Z$76,I$3), VLOOKUP($C47,Muffe!$C$46:'Muffe'!$Z$76,I$3)*Muffe!$D$3+VLOOKUP($C47,Nyanlæg!$C$46:'Nyanlæg'!$Z$76,I$3)*Nyanlæg!$D$3)</f>
        <v>0</v>
      </c>
      <c r="J47" s="156">
        <f>IF($C47&lt;Input!$D$48,VLOOKUP($C47,Eksist!$C$46:'Eksist'!$Z$76,J$3), VLOOKUP($C47,Muffe!$C$46:'Muffe'!$Z$76,J$3)*Muffe!$D$3+VLOOKUP($C47,Nyanlæg!$C$46:'Nyanlæg'!$Z$76,J$3)*Nyanlæg!$D$3)</f>
        <v>0</v>
      </c>
      <c r="K47" s="156">
        <f>IF($C47&lt;Input!$D$48,VLOOKUP($C47,Eksist!$C$46:'Eksist'!$Z$76,K$3), VLOOKUP($C47,Muffe!$C$46:'Muffe'!$Z$76,K$3)*Muffe!$D$3+VLOOKUP($C47,Nyanlæg!$C$46:'Nyanlæg'!$Z$76,K$3)*Nyanlæg!$D$3)</f>
        <v>0</v>
      </c>
      <c r="L47" s="156">
        <f>IF($C47&lt;Input!$D$48,VLOOKUP($C47,Eksist!$C$46:'Eksist'!$Z$76,L$3), VLOOKUP($C47,Muffe!$C$46:'Muffe'!$Z$76,L$3)*Muffe!$D$3+VLOOKUP($C47,Nyanlæg!$C$46:'Nyanlæg'!$Z$76,L$3)*Nyanlæg!$D$3)</f>
        <v>0</v>
      </c>
      <c r="M47" s="156">
        <f>IF($C47&lt;Input!$D$48,VLOOKUP($C47,Eksist!$C$46:'Eksist'!$Z$76,M$3), VLOOKUP($C47,Muffe!$C$46:'Muffe'!$Z$76,M$3)*Muffe!$D$3+VLOOKUP($C47,Nyanlæg!$C$46:'Nyanlæg'!$Z$76,M$3)*Nyanlæg!$D$3)</f>
        <v>0</v>
      </c>
      <c r="N47" s="156">
        <f>IF($C47&lt;Input!$D$48,VLOOKUP($C47,Eksist!$C$46:'Eksist'!$Z$76,N$3), VLOOKUP($C47,Muffe!$C$46:'Muffe'!$Z$76,N$3)*Muffe!$D$3+VLOOKUP($C47,Nyanlæg!$C$46:'Nyanlæg'!$Z$76,N$3)*Nyanlæg!$D$3)</f>
        <v>0</v>
      </c>
      <c r="O47" s="156">
        <f>IF($C47&lt;Input!$D$48,VLOOKUP($C47,Eksist!$C$46:'Eksist'!$Z$76,O$3), VLOOKUP($C47,Muffe!$C$46:'Muffe'!$Z$76,O$3)*Muffe!$D$3+VLOOKUP($C47,Nyanlæg!$C$46:'Nyanlæg'!$Z$76,O$3)*Nyanlæg!$D$3)</f>
        <v>0</v>
      </c>
      <c r="P47" s="156">
        <f>IF($C47&lt;Input!$D$48,VLOOKUP($C47,Eksist!$C$46:'Eksist'!$Z$76,P$3), VLOOKUP($C47,Muffe!$C$46:'Muffe'!$Z$76,P$3)*Muffe!$D$3+VLOOKUP($C47,Nyanlæg!$C$46:'Nyanlæg'!$Z$76,P$3)*Nyanlæg!$D$3)</f>
        <v>0</v>
      </c>
      <c r="Q47" s="156">
        <f>IF($C47&lt;Input!$D$48,VLOOKUP($C47,Eksist!$C$46:'Eksist'!$Z$76,Q$3), VLOOKUP($C47,Muffe!$C$46:'Muffe'!$Z$76,Q$3)*Muffe!$D$3+VLOOKUP($C47,Nyanlæg!$C$46:'Nyanlæg'!$Z$76,Q$3)*Nyanlæg!$D$3)</f>
        <v>0</v>
      </c>
      <c r="R47" s="156">
        <f>IF($C47&lt;Input!$D$48,VLOOKUP($C47,Eksist!$C$46:'Eksist'!$Z$76,R$3), VLOOKUP($C47,Muffe!$C$46:'Muffe'!$Z$76,R$3)*Muffe!$D$3+VLOOKUP($C47,Nyanlæg!$C$46:'Nyanlæg'!$Z$76,R$3)*Nyanlæg!$D$3)</f>
        <v>0</v>
      </c>
      <c r="S47" s="156">
        <f>IF($C47&lt;Input!$D$48,VLOOKUP($C47,Eksist!$C$46:'Eksist'!$Z$76,S$3), VLOOKUP($C47,Muffe!$C$46:'Muffe'!$Z$76,S$3)*Muffe!$D$3+VLOOKUP($C47,Nyanlæg!$C$46:'Nyanlæg'!$Z$76,S$3)*Nyanlæg!$D$3)</f>
        <v>0</v>
      </c>
      <c r="T47" s="156">
        <f>IF($C47&lt;Input!$D$48,VLOOKUP($C47,Eksist!$C$46:'Eksist'!$Z$76,T$3), VLOOKUP($C47,Muffe!$C$46:'Muffe'!$Z$76,T$3)*Muffe!$D$3+VLOOKUP($C47,Nyanlæg!$C$46:'Nyanlæg'!$Z$76,T$3)*Nyanlæg!$D$3)</f>
        <v>0</v>
      </c>
      <c r="U47" s="156">
        <f>IF($C47&lt;Input!$D$48,VLOOKUP($C47,Eksist!$C$46:'Eksist'!$Z$76,U$3), VLOOKUP($C47,Muffe!$C$46:'Muffe'!$Z$76,U$3)*Muffe!$D$3+VLOOKUP($C47,Nyanlæg!$C$46:'Nyanlæg'!$Z$76,U$3)*Nyanlæg!$D$3)</f>
        <v>0</v>
      </c>
      <c r="V47" s="156">
        <f>IF($C47&lt;Input!$D$48,VLOOKUP($C47,Eksist!$C$46:'Eksist'!$Z$76,V$3), VLOOKUP($C47,Muffe!$C$46:'Muffe'!$Z$76,V$3)*Muffe!$D$3+VLOOKUP($C47,Nyanlæg!$C$46:'Nyanlæg'!$Z$76,V$3)*Nyanlæg!$D$3)</f>
        <v>0</v>
      </c>
      <c r="W47" s="156">
        <f>IF($C47&lt;Input!$D$48,VLOOKUP($C47,Eksist!$C$46:'Eksist'!$Z$76,W$3), VLOOKUP($C47,Muffe!$C$46:'Muffe'!$Z$76,W$3)*Muffe!$D$3+VLOOKUP($C47,Nyanlæg!$C$46:'Nyanlæg'!$Z$76,W$3)*Nyanlæg!$D$3)</f>
        <v>0</v>
      </c>
      <c r="X47" s="156">
        <f>IF($C47&lt;Input!$D$48,VLOOKUP($C47,Eksist!$C$46:'Eksist'!$Z$76,X$3), VLOOKUP($C47,Muffe!$C$46:'Muffe'!$Z$76,X$3)*Muffe!$D$3+VLOOKUP($C47,Nyanlæg!$C$46:'Nyanlæg'!$Z$76,X$3)*Nyanlæg!$D$3)</f>
        <v>0</v>
      </c>
      <c r="Y47" s="156">
        <f>IF($C47&lt;Input!$D$48,VLOOKUP($C47,Eksist!$C$46:'Eksist'!$Z$76,Y$3), VLOOKUP($C47,Muffe!$C$46:'Muffe'!$Z$76,Y$3)*Muffe!$D$3+VLOOKUP($C47,Nyanlæg!$C$46:'Nyanlæg'!$Z$76,Y$3)*Nyanlæg!$D$3)</f>
        <v>0</v>
      </c>
      <c r="Z47" s="156">
        <f>IF($C47&lt;Input!$D$48,VLOOKUP($C47,Eksist!$C$46:'Eksist'!$Z$76,Z$3), VLOOKUP($C47,Muffe!$C$46:'Muffe'!$Z$76,Z$3)*Muffe!$D$3+VLOOKUP($C47,Nyanlæg!$C$46:'Nyanlæg'!$Z$76,Z$3)*Nyanlæg!$D$3)</f>
        <v>0</v>
      </c>
      <c r="AA47" s="1"/>
      <c r="AB47" s="156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58"/>
      <c r="BN47" s="158"/>
      <c r="BO47" s="158"/>
      <c r="BP47" s="158"/>
      <c r="BQ47" s="158"/>
      <c r="BR47" s="158"/>
      <c r="BS47" s="158"/>
      <c r="BT47" s="158"/>
      <c r="BU47" s="158"/>
    </row>
    <row r="48" spans="1:73" x14ac:dyDescent="0.15">
      <c r="A48" s="1"/>
      <c r="B48" s="20"/>
      <c r="C48" s="156">
        <f>Eksist!C48</f>
        <v>2</v>
      </c>
      <c r="D48" s="2" t="s">
        <v>99</v>
      </c>
      <c r="E48" s="188">
        <f>Eksist!E48</f>
        <v>1</v>
      </c>
      <c r="F48" s="156">
        <f t="shared" si="3"/>
        <v>0</v>
      </c>
      <c r="G48" s="156">
        <f>IF($C48&lt;Input!$D$48,VLOOKUP($C48,Eksist!$C$46:'Eksist'!$Z$76,G$3), VLOOKUP($C48,Muffe!$C$46:'Muffe'!$Z$76,G$3)*Muffe!$D$2+VLOOKUP($C48,Nyanlæg!$C$46:'Nyanlæg'!$Z$76,G$3)*Nyanlæg!$D$2)</f>
        <v>0</v>
      </c>
      <c r="H48" s="156">
        <f>IF($C48&lt;Input!$D$48,VLOOKUP($C48,Eksist!$C$46:'Eksist'!$Z$76,H$3), VLOOKUP($C48,Muffe!$C$46:'Muffe'!$Z$76,H$3)*Muffe!$D$3+VLOOKUP($C48,Nyanlæg!$C$46:'Nyanlæg'!$Z$76,H$3)*Nyanlæg!$D$3)</f>
        <v>0</v>
      </c>
      <c r="I48" s="156">
        <f>IF($C48&lt;Input!$D$48,VLOOKUP($C48,Eksist!$C$46:'Eksist'!$Z$76,I$3), VLOOKUP($C48,Muffe!$C$46:'Muffe'!$Z$76,I$3)*Muffe!$D$3+VLOOKUP($C48,Nyanlæg!$C$46:'Nyanlæg'!$Z$76,I$3)*Nyanlæg!$D$3)</f>
        <v>0</v>
      </c>
      <c r="J48" s="156">
        <f>IF($C48&lt;Input!$D$48,VLOOKUP($C48,Eksist!$C$46:'Eksist'!$Z$76,J$3), VLOOKUP($C48,Muffe!$C$46:'Muffe'!$Z$76,J$3)*Muffe!$D$3+VLOOKUP($C48,Nyanlæg!$C$46:'Nyanlæg'!$Z$76,J$3)*Nyanlæg!$D$3)</f>
        <v>0</v>
      </c>
      <c r="K48" s="156">
        <f>IF($C48&lt;Input!$D$48,VLOOKUP($C48,Eksist!$C$46:'Eksist'!$Z$76,K$3), VLOOKUP($C48,Muffe!$C$46:'Muffe'!$Z$76,K$3)*Muffe!$D$3+VLOOKUP($C48,Nyanlæg!$C$46:'Nyanlæg'!$Z$76,K$3)*Nyanlæg!$D$3)</f>
        <v>0</v>
      </c>
      <c r="L48" s="156">
        <f>IF($C48&lt;Input!$D$48,VLOOKUP($C48,Eksist!$C$46:'Eksist'!$Z$76,L$3), VLOOKUP($C48,Muffe!$C$46:'Muffe'!$Z$76,L$3)*Muffe!$D$3+VLOOKUP($C48,Nyanlæg!$C$46:'Nyanlæg'!$Z$76,L$3)*Nyanlæg!$D$3)</f>
        <v>0</v>
      </c>
      <c r="M48" s="156">
        <f>IF($C48&lt;Input!$D$48,VLOOKUP($C48,Eksist!$C$46:'Eksist'!$Z$76,M$3), VLOOKUP($C48,Muffe!$C$46:'Muffe'!$Z$76,M$3)*Muffe!$D$3+VLOOKUP($C48,Nyanlæg!$C$46:'Nyanlæg'!$Z$76,M$3)*Nyanlæg!$D$3)</f>
        <v>0</v>
      </c>
      <c r="N48" s="156">
        <f>IF($C48&lt;Input!$D$48,VLOOKUP($C48,Eksist!$C$46:'Eksist'!$Z$76,N$3), VLOOKUP($C48,Muffe!$C$46:'Muffe'!$Z$76,N$3)*Muffe!$D$3+VLOOKUP($C48,Nyanlæg!$C$46:'Nyanlæg'!$Z$76,N$3)*Nyanlæg!$D$3)</f>
        <v>0</v>
      </c>
      <c r="O48" s="156">
        <f>IF($C48&lt;Input!$D$48,VLOOKUP($C48,Eksist!$C$46:'Eksist'!$Z$76,O$3), VLOOKUP($C48,Muffe!$C$46:'Muffe'!$Z$76,O$3)*Muffe!$D$3+VLOOKUP($C48,Nyanlæg!$C$46:'Nyanlæg'!$Z$76,O$3)*Nyanlæg!$D$3)</f>
        <v>0</v>
      </c>
      <c r="P48" s="156">
        <f>IF($C48&lt;Input!$D$48,VLOOKUP($C48,Eksist!$C$46:'Eksist'!$Z$76,P$3), VLOOKUP($C48,Muffe!$C$46:'Muffe'!$Z$76,P$3)*Muffe!$D$3+VLOOKUP($C48,Nyanlæg!$C$46:'Nyanlæg'!$Z$76,P$3)*Nyanlæg!$D$3)</f>
        <v>0</v>
      </c>
      <c r="Q48" s="156">
        <f>IF($C48&lt;Input!$D$48,VLOOKUP($C48,Eksist!$C$46:'Eksist'!$Z$76,Q$3), VLOOKUP($C48,Muffe!$C$46:'Muffe'!$Z$76,Q$3)*Muffe!$D$3+VLOOKUP($C48,Nyanlæg!$C$46:'Nyanlæg'!$Z$76,Q$3)*Nyanlæg!$D$3)</f>
        <v>0</v>
      </c>
      <c r="R48" s="156">
        <f>IF($C48&lt;Input!$D$48,VLOOKUP($C48,Eksist!$C$46:'Eksist'!$Z$76,R$3), VLOOKUP($C48,Muffe!$C$46:'Muffe'!$Z$76,R$3)*Muffe!$D$3+VLOOKUP($C48,Nyanlæg!$C$46:'Nyanlæg'!$Z$76,R$3)*Nyanlæg!$D$3)</f>
        <v>0</v>
      </c>
      <c r="S48" s="156">
        <f>IF($C48&lt;Input!$D$48,VLOOKUP($C48,Eksist!$C$46:'Eksist'!$Z$76,S$3), VLOOKUP($C48,Muffe!$C$46:'Muffe'!$Z$76,S$3)*Muffe!$D$3+VLOOKUP($C48,Nyanlæg!$C$46:'Nyanlæg'!$Z$76,S$3)*Nyanlæg!$D$3)</f>
        <v>0</v>
      </c>
      <c r="T48" s="156">
        <f>IF($C48&lt;Input!$D$48,VLOOKUP($C48,Eksist!$C$46:'Eksist'!$Z$76,T$3), VLOOKUP($C48,Muffe!$C$46:'Muffe'!$Z$76,T$3)*Muffe!$D$3+VLOOKUP($C48,Nyanlæg!$C$46:'Nyanlæg'!$Z$76,T$3)*Nyanlæg!$D$3)</f>
        <v>0</v>
      </c>
      <c r="U48" s="156">
        <f>IF($C48&lt;Input!$D$48,VLOOKUP($C48,Eksist!$C$46:'Eksist'!$Z$76,U$3), VLOOKUP($C48,Muffe!$C$46:'Muffe'!$Z$76,U$3)*Muffe!$D$3+VLOOKUP($C48,Nyanlæg!$C$46:'Nyanlæg'!$Z$76,U$3)*Nyanlæg!$D$3)</f>
        <v>0</v>
      </c>
      <c r="V48" s="156">
        <f>IF($C48&lt;Input!$D$48,VLOOKUP($C48,Eksist!$C$46:'Eksist'!$Z$76,V$3), VLOOKUP($C48,Muffe!$C$46:'Muffe'!$Z$76,V$3)*Muffe!$D$3+VLOOKUP($C48,Nyanlæg!$C$46:'Nyanlæg'!$Z$76,V$3)*Nyanlæg!$D$3)</f>
        <v>0</v>
      </c>
      <c r="W48" s="156">
        <f>IF($C48&lt;Input!$D$48,VLOOKUP($C48,Eksist!$C$46:'Eksist'!$Z$76,W$3), VLOOKUP($C48,Muffe!$C$46:'Muffe'!$Z$76,W$3)*Muffe!$D$3+VLOOKUP($C48,Nyanlæg!$C$46:'Nyanlæg'!$Z$76,W$3)*Nyanlæg!$D$3)</f>
        <v>0</v>
      </c>
      <c r="X48" s="156">
        <f>IF($C48&lt;Input!$D$48,VLOOKUP($C48,Eksist!$C$46:'Eksist'!$Z$76,X$3), VLOOKUP($C48,Muffe!$C$46:'Muffe'!$Z$76,X$3)*Muffe!$D$3+VLOOKUP($C48,Nyanlæg!$C$46:'Nyanlæg'!$Z$76,X$3)*Nyanlæg!$D$3)</f>
        <v>0</v>
      </c>
      <c r="Y48" s="156">
        <f>IF($C48&lt;Input!$D$48,VLOOKUP($C48,Eksist!$C$46:'Eksist'!$Z$76,Y$3), VLOOKUP($C48,Muffe!$C$46:'Muffe'!$Z$76,Y$3)*Muffe!$D$3+VLOOKUP($C48,Nyanlæg!$C$46:'Nyanlæg'!$Z$76,Y$3)*Nyanlæg!$D$3)</f>
        <v>0</v>
      </c>
      <c r="Z48" s="156">
        <f>IF($C48&lt;Input!$D$48,VLOOKUP($C48,Eksist!$C$46:'Eksist'!$Z$76,Z$3), VLOOKUP($C48,Muffe!$C$46:'Muffe'!$Z$76,Z$3)*Muffe!$D$3+VLOOKUP($C48,Nyanlæg!$C$46:'Nyanlæg'!$Z$76,Z$3)*Nyanlæg!$D$3)</f>
        <v>0</v>
      </c>
      <c r="AA48" s="1"/>
      <c r="AB48" s="156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58"/>
      <c r="BN48" s="158"/>
      <c r="BO48" s="158"/>
      <c r="BP48" s="158"/>
      <c r="BQ48" s="158"/>
      <c r="BR48" s="158"/>
      <c r="BS48" s="158"/>
      <c r="BT48" s="158"/>
      <c r="BU48" s="158"/>
    </row>
    <row r="49" spans="1:73" x14ac:dyDescent="0.15">
      <c r="A49" s="1"/>
      <c r="B49" s="20"/>
      <c r="C49" s="156">
        <f>Eksist!C49</f>
        <v>3</v>
      </c>
      <c r="D49" s="2" t="s">
        <v>99</v>
      </c>
      <c r="E49" s="188">
        <f>Eksist!E49</f>
        <v>1</v>
      </c>
      <c r="F49" s="156">
        <f t="shared" si="3"/>
        <v>0</v>
      </c>
      <c r="G49" s="156">
        <f>IF($C49&lt;Input!$D$48,VLOOKUP($C49,Eksist!$C$46:'Eksist'!$Z$76,G$3), VLOOKUP($C49,Muffe!$C$46:'Muffe'!$Z$76,G$3)*Muffe!$D$2+VLOOKUP($C49,Nyanlæg!$C$46:'Nyanlæg'!$Z$76,G$3)*Nyanlæg!$D$2)</f>
        <v>0</v>
      </c>
      <c r="H49" s="156">
        <f>IF($C49&lt;Input!$D$48,VLOOKUP($C49,Eksist!$C$46:'Eksist'!$Z$76,H$3), VLOOKUP($C49,Muffe!$C$46:'Muffe'!$Z$76,H$3)*Muffe!$D$3+VLOOKUP($C49,Nyanlæg!$C$46:'Nyanlæg'!$Z$76,H$3)*Nyanlæg!$D$3)</f>
        <v>0</v>
      </c>
      <c r="I49" s="156">
        <f>IF($C49&lt;Input!$D$48,VLOOKUP($C49,Eksist!$C$46:'Eksist'!$Z$76,I$3), VLOOKUP($C49,Muffe!$C$46:'Muffe'!$Z$76,I$3)*Muffe!$D$3+VLOOKUP($C49,Nyanlæg!$C$46:'Nyanlæg'!$Z$76,I$3)*Nyanlæg!$D$3)</f>
        <v>0</v>
      </c>
      <c r="J49" s="156">
        <f>IF($C49&lt;Input!$D$48,VLOOKUP($C49,Eksist!$C$46:'Eksist'!$Z$76,J$3), VLOOKUP($C49,Muffe!$C$46:'Muffe'!$Z$76,J$3)*Muffe!$D$3+VLOOKUP($C49,Nyanlæg!$C$46:'Nyanlæg'!$Z$76,J$3)*Nyanlæg!$D$3)</f>
        <v>0</v>
      </c>
      <c r="K49" s="156">
        <f>IF($C49&lt;Input!$D$48,VLOOKUP($C49,Eksist!$C$46:'Eksist'!$Z$76,K$3), VLOOKUP($C49,Muffe!$C$46:'Muffe'!$Z$76,K$3)*Muffe!$D$3+VLOOKUP($C49,Nyanlæg!$C$46:'Nyanlæg'!$Z$76,K$3)*Nyanlæg!$D$3)</f>
        <v>0</v>
      </c>
      <c r="L49" s="156">
        <f>IF($C49&lt;Input!$D$48,VLOOKUP($C49,Eksist!$C$46:'Eksist'!$Z$76,L$3), VLOOKUP($C49,Muffe!$C$46:'Muffe'!$Z$76,L$3)*Muffe!$D$3+VLOOKUP($C49,Nyanlæg!$C$46:'Nyanlæg'!$Z$76,L$3)*Nyanlæg!$D$3)</f>
        <v>0</v>
      </c>
      <c r="M49" s="156">
        <f>IF($C49&lt;Input!$D$48,VLOOKUP($C49,Eksist!$C$46:'Eksist'!$Z$76,M$3), VLOOKUP($C49,Muffe!$C$46:'Muffe'!$Z$76,M$3)*Muffe!$D$3+VLOOKUP($C49,Nyanlæg!$C$46:'Nyanlæg'!$Z$76,M$3)*Nyanlæg!$D$3)</f>
        <v>0</v>
      </c>
      <c r="N49" s="156">
        <f>IF($C49&lt;Input!$D$48,VLOOKUP($C49,Eksist!$C$46:'Eksist'!$Z$76,N$3), VLOOKUP($C49,Muffe!$C$46:'Muffe'!$Z$76,N$3)*Muffe!$D$3+VLOOKUP($C49,Nyanlæg!$C$46:'Nyanlæg'!$Z$76,N$3)*Nyanlæg!$D$3)</f>
        <v>0</v>
      </c>
      <c r="O49" s="156">
        <f>IF($C49&lt;Input!$D$48,VLOOKUP($C49,Eksist!$C$46:'Eksist'!$Z$76,O$3), VLOOKUP($C49,Muffe!$C$46:'Muffe'!$Z$76,O$3)*Muffe!$D$3+VLOOKUP($C49,Nyanlæg!$C$46:'Nyanlæg'!$Z$76,O$3)*Nyanlæg!$D$3)</f>
        <v>0</v>
      </c>
      <c r="P49" s="156">
        <f>IF($C49&lt;Input!$D$48,VLOOKUP($C49,Eksist!$C$46:'Eksist'!$Z$76,P$3), VLOOKUP($C49,Muffe!$C$46:'Muffe'!$Z$76,P$3)*Muffe!$D$3+VLOOKUP($C49,Nyanlæg!$C$46:'Nyanlæg'!$Z$76,P$3)*Nyanlæg!$D$3)</f>
        <v>0</v>
      </c>
      <c r="Q49" s="156">
        <f>IF($C49&lt;Input!$D$48,VLOOKUP($C49,Eksist!$C$46:'Eksist'!$Z$76,Q$3), VLOOKUP($C49,Muffe!$C$46:'Muffe'!$Z$76,Q$3)*Muffe!$D$3+VLOOKUP($C49,Nyanlæg!$C$46:'Nyanlæg'!$Z$76,Q$3)*Nyanlæg!$D$3)</f>
        <v>0</v>
      </c>
      <c r="R49" s="156">
        <f>IF($C49&lt;Input!$D$48,VLOOKUP($C49,Eksist!$C$46:'Eksist'!$Z$76,R$3), VLOOKUP($C49,Muffe!$C$46:'Muffe'!$Z$76,R$3)*Muffe!$D$3+VLOOKUP($C49,Nyanlæg!$C$46:'Nyanlæg'!$Z$76,R$3)*Nyanlæg!$D$3)</f>
        <v>0</v>
      </c>
      <c r="S49" s="156">
        <f>IF($C49&lt;Input!$D$48,VLOOKUP($C49,Eksist!$C$46:'Eksist'!$Z$76,S$3), VLOOKUP($C49,Muffe!$C$46:'Muffe'!$Z$76,S$3)*Muffe!$D$3+VLOOKUP($C49,Nyanlæg!$C$46:'Nyanlæg'!$Z$76,S$3)*Nyanlæg!$D$3)</f>
        <v>0</v>
      </c>
      <c r="T49" s="156">
        <f>IF($C49&lt;Input!$D$48,VLOOKUP($C49,Eksist!$C$46:'Eksist'!$Z$76,T$3), VLOOKUP($C49,Muffe!$C$46:'Muffe'!$Z$76,T$3)*Muffe!$D$3+VLOOKUP($C49,Nyanlæg!$C$46:'Nyanlæg'!$Z$76,T$3)*Nyanlæg!$D$3)</f>
        <v>0</v>
      </c>
      <c r="U49" s="156">
        <f>IF($C49&lt;Input!$D$48,VLOOKUP($C49,Eksist!$C$46:'Eksist'!$Z$76,U$3), VLOOKUP($C49,Muffe!$C$46:'Muffe'!$Z$76,U$3)*Muffe!$D$3+VLOOKUP($C49,Nyanlæg!$C$46:'Nyanlæg'!$Z$76,U$3)*Nyanlæg!$D$3)</f>
        <v>0</v>
      </c>
      <c r="V49" s="156">
        <f>IF($C49&lt;Input!$D$48,VLOOKUP($C49,Eksist!$C$46:'Eksist'!$Z$76,V$3), VLOOKUP($C49,Muffe!$C$46:'Muffe'!$Z$76,V$3)*Muffe!$D$3+VLOOKUP($C49,Nyanlæg!$C$46:'Nyanlæg'!$Z$76,V$3)*Nyanlæg!$D$3)</f>
        <v>0</v>
      </c>
      <c r="W49" s="156">
        <f>IF($C49&lt;Input!$D$48,VLOOKUP($C49,Eksist!$C$46:'Eksist'!$Z$76,W$3), VLOOKUP($C49,Muffe!$C$46:'Muffe'!$Z$76,W$3)*Muffe!$D$3+VLOOKUP($C49,Nyanlæg!$C$46:'Nyanlæg'!$Z$76,W$3)*Nyanlæg!$D$3)</f>
        <v>0</v>
      </c>
      <c r="X49" s="156">
        <f>IF($C49&lt;Input!$D$48,VLOOKUP($C49,Eksist!$C$46:'Eksist'!$Z$76,X$3), VLOOKUP($C49,Muffe!$C$46:'Muffe'!$Z$76,X$3)*Muffe!$D$3+VLOOKUP($C49,Nyanlæg!$C$46:'Nyanlæg'!$Z$76,X$3)*Nyanlæg!$D$3)</f>
        <v>0</v>
      </c>
      <c r="Y49" s="156">
        <f>IF($C49&lt;Input!$D$48,VLOOKUP($C49,Eksist!$C$46:'Eksist'!$Z$76,Y$3), VLOOKUP($C49,Muffe!$C$46:'Muffe'!$Z$76,Y$3)*Muffe!$D$3+VLOOKUP($C49,Nyanlæg!$C$46:'Nyanlæg'!$Z$76,Y$3)*Nyanlæg!$D$3)</f>
        <v>0</v>
      </c>
      <c r="Z49" s="156">
        <f>IF($C49&lt;Input!$D$48,VLOOKUP($C49,Eksist!$C$46:'Eksist'!$Z$76,Z$3), VLOOKUP($C49,Muffe!$C$46:'Muffe'!$Z$76,Z$3)*Muffe!$D$3+VLOOKUP($C49,Nyanlæg!$C$46:'Nyanlæg'!$Z$76,Z$3)*Nyanlæg!$D$3)</f>
        <v>0</v>
      </c>
      <c r="AA49" s="1"/>
      <c r="AB49" s="156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58"/>
      <c r="BN49" s="158"/>
      <c r="BO49" s="158"/>
      <c r="BP49" s="158"/>
      <c r="BQ49" s="158"/>
      <c r="BR49" s="158"/>
      <c r="BS49" s="158"/>
      <c r="BT49" s="158"/>
      <c r="BU49" s="158"/>
    </row>
    <row r="50" spans="1:73" x14ac:dyDescent="0.15">
      <c r="A50" s="1"/>
      <c r="B50" s="20"/>
      <c r="C50" s="156">
        <f>Eksist!C50</f>
        <v>4</v>
      </c>
      <c r="D50" s="2" t="s">
        <v>99</v>
      </c>
      <c r="E50" s="188">
        <f>Eksist!E50</f>
        <v>1</v>
      </c>
      <c r="F50" s="156">
        <f t="shared" si="3"/>
        <v>0</v>
      </c>
      <c r="G50" s="156">
        <f>IF($C50&lt;Input!$D$48,VLOOKUP($C50,Eksist!$C$46:'Eksist'!$Z$76,G$3), VLOOKUP($C50,Muffe!$C$46:'Muffe'!$Z$76,G$3)*Muffe!$D$2+VLOOKUP($C50,Nyanlæg!$C$46:'Nyanlæg'!$Z$76,G$3)*Nyanlæg!$D$2)</f>
        <v>0</v>
      </c>
      <c r="H50" s="156">
        <f>IF($C50&lt;Input!$D$48,VLOOKUP($C50,Eksist!$C$46:'Eksist'!$Z$76,H$3), VLOOKUP($C50,Muffe!$C$46:'Muffe'!$Z$76,H$3)*Muffe!$D$3+VLOOKUP($C50,Nyanlæg!$C$46:'Nyanlæg'!$Z$76,H$3)*Nyanlæg!$D$3)</f>
        <v>0</v>
      </c>
      <c r="I50" s="156">
        <f>IF($C50&lt;Input!$D$48,VLOOKUP($C50,Eksist!$C$46:'Eksist'!$Z$76,I$3), VLOOKUP($C50,Muffe!$C$46:'Muffe'!$Z$76,I$3)*Muffe!$D$3+VLOOKUP($C50,Nyanlæg!$C$46:'Nyanlæg'!$Z$76,I$3)*Nyanlæg!$D$3)</f>
        <v>0</v>
      </c>
      <c r="J50" s="156">
        <f>IF($C50&lt;Input!$D$48,VLOOKUP($C50,Eksist!$C$46:'Eksist'!$Z$76,J$3), VLOOKUP($C50,Muffe!$C$46:'Muffe'!$Z$76,J$3)*Muffe!$D$3+VLOOKUP($C50,Nyanlæg!$C$46:'Nyanlæg'!$Z$76,J$3)*Nyanlæg!$D$3)</f>
        <v>0</v>
      </c>
      <c r="K50" s="156">
        <f>IF($C50&lt;Input!$D$48,VLOOKUP($C50,Eksist!$C$46:'Eksist'!$Z$76,K$3), VLOOKUP($C50,Muffe!$C$46:'Muffe'!$Z$76,K$3)*Muffe!$D$3+VLOOKUP($C50,Nyanlæg!$C$46:'Nyanlæg'!$Z$76,K$3)*Nyanlæg!$D$3)</f>
        <v>0</v>
      </c>
      <c r="L50" s="156">
        <f>IF($C50&lt;Input!$D$48,VLOOKUP($C50,Eksist!$C$46:'Eksist'!$Z$76,L$3), VLOOKUP($C50,Muffe!$C$46:'Muffe'!$Z$76,L$3)*Muffe!$D$3+VLOOKUP($C50,Nyanlæg!$C$46:'Nyanlæg'!$Z$76,L$3)*Nyanlæg!$D$3)</f>
        <v>0</v>
      </c>
      <c r="M50" s="156">
        <f>IF($C50&lt;Input!$D$48,VLOOKUP($C50,Eksist!$C$46:'Eksist'!$Z$76,M$3), VLOOKUP($C50,Muffe!$C$46:'Muffe'!$Z$76,M$3)*Muffe!$D$3+VLOOKUP($C50,Nyanlæg!$C$46:'Nyanlæg'!$Z$76,M$3)*Nyanlæg!$D$3)</f>
        <v>0</v>
      </c>
      <c r="N50" s="156">
        <f>IF($C50&lt;Input!$D$48,VLOOKUP($C50,Eksist!$C$46:'Eksist'!$Z$76,N$3), VLOOKUP($C50,Muffe!$C$46:'Muffe'!$Z$76,N$3)*Muffe!$D$3+VLOOKUP($C50,Nyanlæg!$C$46:'Nyanlæg'!$Z$76,N$3)*Nyanlæg!$D$3)</f>
        <v>0</v>
      </c>
      <c r="O50" s="156">
        <f>IF($C50&lt;Input!$D$48,VLOOKUP($C50,Eksist!$C$46:'Eksist'!$Z$76,O$3), VLOOKUP($C50,Muffe!$C$46:'Muffe'!$Z$76,O$3)*Muffe!$D$3+VLOOKUP($C50,Nyanlæg!$C$46:'Nyanlæg'!$Z$76,O$3)*Nyanlæg!$D$3)</f>
        <v>0</v>
      </c>
      <c r="P50" s="156">
        <f>IF($C50&lt;Input!$D$48,VLOOKUP($C50,Eksist!$C$46:'Eksist'!$Z$76,P$3), VLOOKUP($C50,Muffe!$C$46:'Muffe'!$Z$76,P$3)*Muffe!$D$3+VLOOKUP($C50,Nyanlæg!$C$46:'Nyanlæg'!$Z$76,P$3)*Nyanlæg!$D$3)</f>
        <v>0</v>
      </c>
      <c r="Q50" s="156">
        <f>IF($C50&lt;Input!$D$48,VLOOKUP($C50,Eksist!$C$46:'Eksist'!$Z$76,Q$3), VLOOKUP($C50,Muffe!$C$46:'Muffe'!$Z$76,Q$3)*Muffe!$D$3+VLOOKUP($C50,Nyanlæg!$C$46:'Nyanlæg'!$Z$76,Q$3)*Nyanlæg!$D$3)</f>
        <v>0</v>
      </c>
      <c r="R50" s="156">
        <f>IF($C50&lt;Input!$D$48,VLOOKUP($C50,Eksist!$C$46:'Eksist'!$Z$76,R$3), VLOOKUP($C50,Muffe!$C$46:'Muffe'!$Z$76,R$3)*Muffe!$D$3+VLOOKUP($C50,Nyanlæg!$C$46:'Nyanlæg'!$Z$76,R$3)*Nyanlæg!$D$3)</f>
        <v>0</v>
      </c>
      <c r="S50" s="156">
        <f>IF($C50&lt;Input!$D$48,VLOOKUP($C50,Eksist!$C$46:'Eksist'!$Z$76,S$3), VLOOKUP($C50,Muffe!$C$46:'Muffe'!$Z$76,S$3)*Muffe!$D$3+VLOOKUP($C50,Nyanlæg!$C$46:'Nyanlæg'!$Z$76,S$3)*Nyanlæg!$D$3)</f>
        <v>0</v>
      </c>
      <c r="T50" s="156">
        <f>IF($C50&lt;Input!$D$48,VLOOKUP($C50,Eksist!$C$46:'Eksist'!$Z$76,T$3), VLOOKUP($C50,Muffe!$C$46:'Muffe'!$Z$76,T$3)*Muffe!$D$3+VLOOKUP($C50,Nyanlæg!$C$46:'Nyanlæg'!$Z$76,T$3)*Nyanlæg!$D$3)</f>
        <v>0</v>
      </c>
      <c r="U50" s="156">
        <f>IF($C50&lt;Input!$D$48,VLOOKUP($C50,Eksist!$C$46:'Eksist'!$Z$76,U$3), VLOOKUP($C50,Muffe!$C$46:'Muffe'!$Z$76,U$3)*Muffe!$D$3+VLOOKUP($C50,Nyanlæg!$C$46:'Nyanlæg'!$Z$76,U$3)*Nyanlæg!$D$3)</f>
        <v>0</v>
      </c>
      <c r="V50" s="156">
        <f>IF($C50&lt;Input!$D$48,VLOOKUP($C50,Eksist!$C$46:'Eksist'!$Z$76,V$3), VLOOKUP($C50,Muffe!$C$46:'Muffe'!$Z$76,V$3)*Muffe!$D$3+VLOOKUP($C50,Nyanlæg!$C$46:'Nyanlæg'!$Z$76,V$3)*Nyanlæg!$D$3)</f>
        <v>0</v>
      </c>
      <c r="W50" s="156">
        <f>IF($C50&lt;Input!$D$48,VLOOKUP($C50,Eksist!$C$46:'Eksist'!$Z$76,W$3), VLOOKUP($C50,Muffe!$C$46:'Muffe'!$Z$76,W$3)*Muffe!$D$3+VLOOKUP($C50,Nyanlæg!$C$46:'Nyanlæg'!$Z$76,W$3)*Nyanlæg!$D$3)</f>
        <v>0</v>
      </c>
      <c r="X50" s="156">
        <f>IF($C50&lt;Input!$D$48,VLOOKUP($C50,Eksist!$C$46:'Eksist'!$Z$76,X$3), VLOOKUP($C50,Muffe!$C$46:'Muffe'!$Z$76,X$3)*Muffe!$D$3+VLOOKUP($C50,Nyanlæg!$C$46:'Nyanlæg'!$Z$76,X$3)*Nyanlæg!$D$3)</f>
        <v>0</v>
      </c>
      <c r="Y50" s="156">
        <f>IF($C50&lt;Input!$D$48,VLOOKUP($C50,Eksist!$C$46:'Eksist'!$Z$76,Y$3), VLOOKUP($C50,Muffe!$C$46:'Muffe'!$Z$76,Y$3)*Muffe!$D$3+VLOOKUP($C50,Nyanlæg!$C$46:'Nyanlæg'!$Z$76,Y$3)*Nyanlæg!$D$3)</f>
        <v>0</v>
      </c>
      <c r="Z50" s="156">
        <f>IF($C50&lt;Input!$D$48,VLOOKUP($C50,Eksist!$C$46:'Eksist'!$Z$76,Z$3), VLOOKUP($C50,Muffe!$C$46:'Muffe'!$Z$76,Z$3)*Muffe!$D$3+VLOOKUP($C50,Nyanlæg!$C$46:'Nyanlæg'!$Z$76,Z$3)*Nyanlæg!$D$3)</f>
        <v>0</v>
      </c>
      <c r="AA50" s="1"/>
      <c r="AB50" s="156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58"/>
      <c r="BN50" s="158"/>
      <c r="BO50" s="158"/>
      <c r="BP50" s="158"/>
      <c r="BQ50" s="158"/>
      <c r="BR50" s="158"/>
      <c r="BS50" s="158"/>
      <c r="BT50" s="158"/>
      <c r="BU50" s="158"/>
    </row>
    <row r="51" spans="1:73" x14ac:dyDescent="0.15">
      <c r="A51" s="1"/>
      <c r="B51" s="20"/>
      <c r="C51" s="156">
        <f>Eksist!C51</f>
        <v>5</v>
      </c>
      <c r="D51" s="2" t="s">
        <v>99</v>
      </c>
      <c r="E51" s="188">
        <f>Eksist!E51</f>
        <v>1</v>
      </c>
      <c r="F51" s="156">
        <f t="shared" si="3"/>
        <v>0</v>
      </c>
      <c r="G51" s="156">
        <f>IF($C51&lt;Input!$D$48,VLOOKUP($C51,Eksist!$C$46:'Eksist'!$Z$76,G$3), VLOOKUP($C51,Muffe!$C$46:'Muffe'!$Z$76,G$3)*Muffe!$D$2+VLOOKUP($C51,Nyanlæg!$C$46:'Nyanlæg'!$Z$76,G$3)*Nyanlæg!$D$2)</f>
        <v>0</v>
      </c>
      <c r="H51" s="156">
        <f>IF($C51&lt;Input!$D$48,VLOOKUP($C51,Eksist!$C$46:'Eksist'!$Z$76,H$3), VLOOKUP($C51,Muffe!$C$46:'Muffe'!$Z$76,H$3)*Muffe!$D$3+VLOOKUP($C51,Nyanlæg!$C$46:'Nyanlæg'!$Z$76,H$3)*Nyanlæg!$D$3)</f>
        <v>0</v>
      </c>
      <c r="I51" s="156">
        <f>IF($C51&lt;Input!$D$48,VLOOKUP($C51,Eksist!$C$46:'Eksist'!$Z$76,I$3), VLOOKUP($C51,Muffe!$C$46:'Muffe'!$Z$76,I$3)*Muffe!$D$3+VLOOKUP($C51,Nyanlæg!$C$46:'Nyanlæg'!$Z$76,I$3)*Nyanlæg!$D$3)</f>
        <v>0</v>
      </c>
      <c r="J51" s="156">
        <f>IF($C51&lt;Input!$D$48,VLOOKUP($C51,Eksist!$C$46:'Eksist'!$Z$76,J$3), VLOOKUP($C51,Muffe!$C$46:'Muffe'!$Z$76,J$3)*Muffe!$D$3+VLOOKUP($C51,Nyanlæg!$C$46:'Nyanlæg'!$Z$76,J$3)*Nyanlæg!$D$3)</f>
        <v>0</v>
      </c>
      <c r="K51" s="156">
        <f>IF($C51&lt;Input!$D$48,VLOOKUP($C51,Eksist!$C$46:'Eksist'!$Z$76,K$3), VLOOKUP($C51,Muffe!$C$46:'Muffe'!$Z$76,K$3)*Muffe!$D$3+VLOOKUP($C51,Nyanlæg!$C$46:'Nyanlæg'!$Z$76,K$3)*Nyanlæg!$D$3)</f>
        <v>0</v>
      </c>
      <c r="L51" s="156">
        <f>IF($C51&lt;Input!$D$48,VLOOKUP($C51,Eksist!$C$46:'Eksist'!$Z$76,L$3), VLOOKUP($C51,Muffe!$C$46:'Muffe'!$Z$76,L$3)*Muffe!$D$3+VLOOKUP($C51,Nyanlæg!$C$46:'Nyanlæg'!$Z$76,L$3)*Nyanlæg!$D$3)</f>
        <v>0</v>
      </c>
      <c r="M51" s="156">
        <f>IF($C51&lt;Input!$D$48,VLOOKUP($C51,Eksist!$C$46:'Eksist'!$Z$76,M$3), VLOOKUP($C51,Muffe!$C$46:'Muffe'!$Z$76,M$3)*Muffe!$D$3+VLOOKUP($C51,Nyanlæg!$C$46:'Nyanlæg'!$Z$76,M$3)*Nyanlæg!$D$3)</f>
        <v>0</v>
      </c>
      <c r="N51" s="156">
        <f>IF($C51&lt;Input!$D$48,VLOOKUP($C51,Eksist!$C$46:'Eksist'!$Z$76,N$3), VLOOKUP($C51,Muffe!$C$46:'Muffe'!$Z$76,N$3)*Muffe!$D$3+VLOOKUP($C51,Nyanlæg!$C$46:'Nyanlæg'!$Z$76,N$3)*Nyanlæg!$D$3)</f>
        <v>0</v>
      </c>
      <c r="O51" s="156">
        <f>IF($C51&lt;Input!$D$48,VLOOKUP($C51,Eksist!$C$46:'Eksist'!$Z$76,O$3), VLOOKUP($C51,Muffe!$C$46:'Muffe'!$Z$76,O$3)*Muffe!$D$3+VLOOKUP($C51,Nyanlæg!$C$46:'Nyanlæg'!$Z$76,O$3)*Nyanlæg!$D$3)</f>
        <v>0</v>
      </c>
      <c r="P51" s="156">
        <f>IF($C51&lt;Input!$D$48,VLOOKUP($C51,Eksist!$C$46:'Eksist'!$Z$76,P$3), VLOOKUP($C51,Muffe!$C$46:'Muffe'!$Z$76,P$3)*Muffe!$D$3+VLOOKUP($C51,Nyanlæg!$C$46:'Nyanlæg'!$Z$76,P$3)*Nyanlæg!$D$3)</f>
        <v>0</v>
      </c>
      <c r="Q51" s="156">
        <f>IF($C51&lt;Input!$D$48,VLOOKUP($C51,Eksist!$C$46:'Eksist'!$Z$76,Q$3), VLOOKUP($C51,Muffe!$C$46:'Muffe'!$Z$76,Q$3)*Muffe!$D$3+VLOOKUP($C51,Nyanlæg!$C$46:'Nyanlæg'!$Z$76,Q$3)*Nyanlæg!$D$3)</f>
        <v>0</v>
      </c>
      <c r="R51" s="156">
        <f>IF($C51&lt;Input!$D$48,VLOOKUP($C51,Eksist!$C$46:'Eksist'!$Z$76,R$3), VLOOKUP($C51,Muffe!$C$46:'Muffe'!$Z$76,R$3)*Muffe!$D$3+VLOOKUP($C51,Nyanlæg!$C$46:'Nyanlæg'!$Z$76,R$3)*Nyanlæg!$D$3)</f>
        <v>0</v>
      </c>
      <c r="S51" s="156">
        <f>IF($C51&lt;Input!$D$48,VLOOKUP($C51,Eksist!$C$46:'Eksist'!$Z$76,S$3), VLOOKUP($C51,Muffe!$C$46:'Muffe'!$Z$76,S$3)*Muffe!$D$3+VLOOKUP($C51,Nyanlæg!$C$46:'Nyanlæg'!$Z$76,S$3)*Nyanlæg!$D$3)</f>
        <v>0</v>
      </c>
      <c r="T51" s="156">
        <f>IF($C51&lt;Input!$D$48,VLOOKUP($C51,Eksist!$C$46:'Eksist'!$Z$76,T$3), VLOOKUP($C51,Muffe!$C$46:'Muffe'!$Z$76,T$3)*Muffe!$D$3+VLOOKUP($C51,Nyanlæg!$C$46:'Nyanlæg'!$Z$76,T$3)*Nyanlæg!$D$3)</f>
        <v>0</v>
      </c>
      <c r="U51" s="156">
        <f>IF($C51&lt;Input!$D$48,VLOOKUP($C51,Eksist!$C$46:'Eksist'!$Z$76,U$3), VLOOKUP($C51,Muffe!$C$46:'Muffe'!$Z$76,U$3)*Muffe!$D$3+VLOOKUP($C51,Nyanlæg!$C$46:'Nyanlæg'!$Z$76,U$3)*Nyanlæg!$D$3)</f>
        <v>0</v>
      </c>
      <c r="V51" s="156">
        <f>IF($C51&lt;Input!$D$48,VLOOKUP($C51,Eksist!$C$46:'Eksist'!$Z$76,V$3), VLOOKUP($C51,Muffe!$C$46:'Muffe'!$Z$76,V$3)*Muffe!$D$3+VLOOKUP($C51,Nyanlæg!$C$46:'Nyanlæg'!$Z$76,V$3)*Nyanlæg!$D$3)</f>
        <v>0</v>
      </c>
      <c r="W51" s="156">
        <f>IF($C51&lt;Input!$D$48,VLOOKUP($C51,Eksist!$C$46:'Eksist'!$Z$76,W$3), VLOOKUP($C51,Muffe!$C$46:'Muffe'!$Z$76,W$3)*Muffe!$D$3+VLOOKUP($C51,Nyanlæg!$C$46:'Nyanlæg'!$Z$76,W$3)*Nyanlæg!$D$3)</f>
        <v>0</v>
      </c>
      <c r="X51" s="156">
        <f>IF($C51&lt;Input!$D$48,VLOOKUP($C51,Eksist!$C$46:'Eksist'!$Z$76,X$3), VLOOKUP($C51,Muffe!$C$46:'Muffe'!$Z$76,X$3)*Muffe!$D$3+VLOOKUP($C51,Nyanlæg!$C$46:'Nyanlæg'!$Z$76,X$3)*Nyanlæg!$D$3)</f>
        <v>0</v>
      </c>
      <c r="Y51" s="156">
        <f>IF($C51&lt;Input!$D$48,VLOOKUP($C51,Eksist!$C$46:'Eksist'!$Z$76,Y$3), VLOOKUP($C51,Muffe!$C$46:'Muffe'!$Z$76,Y$3)*Muffe!$D$3+VLOOKUP($C51,Nyanlæg!$C$46:'Nyanlæg'!$Z$76,Y$3)*Nyanlæg!$D$3)</f>
        <v>0</v>
      </c>
      <c r="Z51" s="156">
        <f>IF($C51&lt;Input!$D$48,VLOOKUP($C51,Eksist!$C$46:'Eksist'!$Z$76,Z$3), VLOOKUP($C51,Muffe!$C$46:'Muffe'!$Z$76,Z$3)*Muffe!$D$3+VLOOKUP($C51,Nyanlæg!$C$46:'Nyanlæg'!$Z$76,Z$3)*Nyanlæg!$D$3)</f>
        <v>0</v>
      </c>
      <c r="AA51" s="1"/>
      <c r="AB51" s="156"/>
      <c r="AC51" s="158"/>
      <c r="AD51" s="158"/>
      <c r="AE51" s="158"/>
      <c r="AF51" s="158"/>
      <c r="AG51" s="158"/>
      <c r="AH51" s="158"/>
      <c r="AI51" s="158"/>
      <c r="AJ51" s="158"/>
      <c r="AK51" s="158"/>
      <c r="AL51" s="158"/>
      <c r="AM51" s="158"/>
      <c r="AN51" s="158"/>
      <c r="AO51" s="158"/>
      <c r="AP51" s="158"/>
      <c r="AQ51" s="158"/>
      <c r="AR51" s="158"/>
      <c r="AS51" s="158"/>
      <c r="AT51" s="158"/>
      <c r="AU51" s="158"/>
      <c r="AV51" s="158"/>
      <c r="AW51" s="158"/>
      <c r="AX51" s="158"/>
      <c r="AY51" s="158"/>
      <c r="AZ51" s="158"/>
      <c r="BA51" s="158"/>
      <c r="BB51" s="158"/>
      <c r="BC51" s="158"/>
      <c r="BD51" s="158"/>
      <c r="BE51" s="158"/>
      <c r="BF51" s="158"/>
      <c r="BG51" s="158"/>
      <c r="BH51" s="158"/>
      <c r="BI51" s="158"/>
      <c r="BJ51" s="158"/>
      <c r="BK51" s="158"/>
      <c r="BL51" s="158"/>
      <c r="BM51" s="158"/>
      <c r="BN51" s="158"/>
      <c r="BO51" s="158"/>
      <c r="BP51" s="158"/>
      <c r="BQ51" s="158"/>
      <c r="BR51" s="158"/>
      <c r="BS51" s="158"/>
      <c r="BT51" s="158"/>
      <c r="BU51" s="158"/>
    </row>
    <row r="52" spans="1:73" x14ac:dyDescent="0.15">
      <c r="A52" s="1"/>
      <c r="B52" s="20"/>
      <c r="C52" s="156">
        <f>Eksist!C52</f>
        <v>6</v>
      </c>
      <c r="D52" s="2" t="s">
        <v>99</v>
      </c>
      <c r="E52" s="188">
        <f>Eksist!E52</f>
        <v>1</v>
      </c>
      <c r="F52" s="156">
        <f t="shared" si="3"/>
        <v>0</v>
      </c>
      <c r="G52" s="156">
        <f>IF($C52&lt;Input!$D$48,VLOOKUP($C52,Eksist!$C$46:'Eksist'!$Z$76,G$3), VLOOKUP($C52,Muffe!$C$46:'Muffe'!$Z$76,G$3)*Muffe!$D$2+VLOOKUP($C52,Nyanlæg!$C$46:'Nyanlæg'!$Z$76,G$3)*Nyanlæg!$D$2)</f>
        <v>0</v>
      </c>
      <c r="H52" s="156">
        <f>IF($C52&lt;Input!$D$48,VLOOKUP($C52,Eksist!$C$46:'Eksist'!$Z$76,H$3), VLOOKUP($C52,Muffe!$C$46:'Muffe'!$Z$76,H$3)*Muffe!$D$3+VLOOKUP($C52,Nyanlæg!$C$46:'Nyanlæg'!$Z$76,H$3)*Nyanlæg!$D$3)</f>
        <v>0</v>
      </c>
      <c r="I52" s="156">
        <f>IF($C52&lt;Input!$D$48,VLOOKUP($C52,Eksist!$C$46:'Eksist'!$Z$76,I$3), VLOOKUP($C52,Muffe!$C$46:'Muffe'!$Z$76,I$3)*Muffe!$D$3+VLOOKUP($C52,Nyanlæg!$C$46:'Nyanlæg'!$Z$76,I$3)*Nyanlæg!$D$3)</f>
        <v>0</v>
      </c>
      <c r="J52" s="156">
        <f>IF($C52&lt;Input!$D$48,VLOOKUP($C52,Eksist!$C$46:'Eksist'!$Z$76,J$3), VLOOKUP($C52,Muffe!$C$46:'Muffe'!$Z$76,J$3)*Muffe!$D$3+VLOOKUP($C52,Nyanlæg!$C$46:'Nyanlæg'!$Z$76,J$3)*Nyanlæg!$D$3)</f>
        <v>0</v>
      </c>
      <c r="K52" s="156">
        <f>IF($C52&lt;Input!$D$48,VLOOKUP($C52,Eksist!$C$46:'Eksist'!$Z$76,K$3), VLOOKUP($C52,Muffe!$C$46:'Muffe'!$Z$76,K$3)*Muffe!$D$3+VLOOKUP($C52,Nyanlæg!$C$46:'Nyanlæg'!$Z$76,K$3)*Nyanlæg!$D$3)</f>
        <v>0</v>
      </c>
      <c r="L52" s="156">
        <f>IF($C52&lt;Input!$D$48,VLOOKUP($C52,Eksist!$C$46:'Eksist'!$Z$76,L$3), VLOOKUP($C52,Muffe!$C$46:'Muffe'!$Z$76,L$3)*Muffe!$D$3+VLOOKUP($C52,Nyanlæg!$C$46:'Nyanlæg'!$Z$76,L$3)*Nyanlæg!$D$3)</f>
        <v>0</v>
      </c>
      <c r="M52" s="156">
        <f>IF($C52&lt;Input!$D$48,VLOOKUP($C52,Eksist!$C$46:'Eksist'!$Z$76,M$3), VLOOKUP($C52,Muffe!$C$46:'Muffe'!$Z$76,M$3)*Muffe!$D$3+VLOOKUP($C52,Nyanlæg!$C$46:'Nyanlæg'!$Z$76,M$3)*Nyanlæg!$D$3)</f>
        <v>0</v>
      </c>
      <c r="N52" s="156">
        <f>IF($C52&lt;Input!$D$48,VLOOKUP($C52,Eksist!$C$46:'Eksist'!$Z$76,N$3), VLOOKUP($C52,Muffe!$C$46:'Muffe'!$Z$76,N$3)*Muffe!$D$3+VLOOKUP($C52,Nyanlæg!$C$46:'Nyanlæg'!$Z$76,N$3)*Nyanlæg!$D$3)</f>
        <v>0</v>
      </c>
      <c r="O52" s="156">
        <f>IF($C52&lt;Input!$D$48,VLOOKUP($C52,Eksist!$C$46:'Eksist'!$Z$76,O$3), VLOOKUP($C52,Muffe!$C$46:'Muffe'!$Z$76,O$3)*Muffe!$D$3+VLOOKUP($C52,Nyanlæg!$C$46:'Nyanlæg'!$Z$76,O$3)*Nyanlæg!$D$3)</f>
        <v>0</v>
      </c>
      <c r="P52" s="156">
        <f>IF($C52&lt;Input!$D$48,VLOOKUP($C52,Eksist!$C$46:'Eksist'!$Z$76,P$3), VLOOKUP($C52,Muffe!$C$46:'Muffe'!$Z$76,P$3)*Muffe!$D$3+VLOOKUP($C52,Nyanlæg!$C$46:'Nyanlæg'!$Z$76,P$3)*Nyanlæg!$D$3)</f>
        <v>0</v>
      </c>
      <c r="Q52" s="156">
        <f>IF($C52&lt;Input!$D$48,VLOOKUP($C52,Eksist!$C$46:'Eksist'!$Z$76,Q$3), VLOOKUP($C52,Muffe!$C$46:'Muffe'!$Z$76,Q$3)*Muffe!$D$3+VLOOKUP($C52,Nyanlæg!$C$46:'Nyanlæg'!$Z$76,Q$3)*Nyanlæg!$D$3)</f>
        <v>0</v>
      </c>
      <c r="R52" s="156">
        <f>IF($C52&lt;Input!$D$48,VLOOKUP($C52,Eksist!$C$46:'Eksist'!$Z$76,R$3), VLOOKUP($C52,Muffe!$C$46:'Muffe'!$Z$76,R$3)*Muffe!$D$3+VLOOKUP($C52,Nyanlæg!$C$46:'Nyanlæg'!$Z$76,R$3)*Nyanlæg!$D$3)</f>
        <v>0</v>
      </c>
      <c r="S52" s="156">
        <f>IF($C52&lt;Input!$D$48,VLOOKUP($C52,Eksist!$C$46:'Eksist'!$Z$76,S$3), VLOOKUP($C52,Muffe!$C$46:'Muffe'!$Z$76,S$3)*Muffe!$D$3+VLOOKUP($C52,Nyanlæg!$C$46:'Nyanlæg'!$Z$76,S$3)*Nyanlæg!$D$3)</f>
        <v>0</v>
      </c>
      <c r="T52" s="156">
        <f>IF($C52&lt;Input!$D$48,VLOOKUP($C52,Eksist!$C$46:'Eksist'!$Z$76,T$3), VLOOKUP($C52,Muffe!$C$46:'Muffe'!$Z$76,T$3)*Muffe!$D$3+VLOOKUP($C52,Nyanlæg!$C$46:'Nyanlæg'!$Z$76,T$3)*Nyanlæg!$D$3)</f>
        <v>0</v>
      </c>
      <c r="U52" s="156">
        <f>IF($C52&lt;Input!$D$48,VLOOKUP($C52,Eksist!$C$46:'Eksist'!$Z$76,U$3), VLOOKUP($C52,Muffe!$C$46:'Muffe'!$Z$76,U$3)*Muffe!$D$3+VLOOKUP($C52,Nyanlæg!$C$46:'Nyanlæg'!$Z$76,U$3)*Nyanlæg!$D$3)</f>
        <v>0</v>
      </c>
      <c r="V52" s="156">
        <f>IF($C52&lt;Input!$D$48,VLOOKUP($C52,Eksist!$C$46:'Eksist'!$Z$76,V$3), VLOOKUP($C52,Muffe!$C$46:'Muffe'!$Z$76,V$3)*Muffe!$D$3+VLOOKUP($C52,Nyanlæg!$C$46:'Nyanlæg'!$Z$76,V$3)*Nyanlæg!$D$3)</f>
        <v>0</v>
      </c>
      <c r="W52" s="156">
        <f>IF($C52&lt;Input!$D$48,VLOOKUP($C52,Eksist!$C$46:'Eksist'!$Z$76,W$3), VLOOKUP($C52,Muffe!$C$46:'Muffe'!$Z$76,W$3)*Muffe!$D$3+VLOOKUP($C52,Nyanlæg!$C$46:'Nyanlæg'!$Z$76,W$3)*Nyanlæg!$D$3)</f>
        <v>0</v>
      </c>
      <c r="X52" s="156">
        <f>IF($C52&lt;Input!$D$48,VLOOKUP($C52,Eksist!$C$46:'Eksist'!$Z$76,X$3), VLOOKUP($C52,Muffe!$C$46:'Muffe'!$Z$76,X$3)*Muffe!$D$3+VLOOKUP($C52,Nyanlæg!$C$46:'Nyanlæg'!$Z$76,X$3)*Nyanlæg!$D$3)</f>
        <v>0</v>
      </c>
      <c r="Y52" s="156">
        <f>IF($C52&lt;Input!$D$48,VLOOKUP($C52,Eksist!$C$46:'Eksist'!$Z$76,Y$3), VLOOKUP($C52,Muffe!$C$46:'Muffe'!$Z$76,Y$3)*Muffe!$D$3+VLOOKUP($C52,Nyanlæg!$C$46:'Nyanlæg'!$Z$76,Y$3)*Nyanlæg!$D$3)</f>
        <v>0</v>
      </c>
      <c r="Z52" s="156">
        <f>IF($C52&lt;Input!$D$48,VLOOKUP($C52,Eksist!$C$46:'Eksist'!$Z$76,Z$3), VLOOKUP($C52,Muffe!$C$46:'Muffe'!$Z$76,Z$3)*Muffe!$D$3+VLOOKUP($C52,Nyanlæg!$C$46:'Nyanlæg'!$Z$76,Z$3)*Nyanlæg!$D$3)</f>
        <v>0</v>
      </c>
      <c r="AA52" s="1"/>
      <c r="AB52" s="156"/>
      <c r="AC52" s="158"/>
      <c r="AD52" s="158"/>
      <c r="AE52" s="158"/>
      <c r="AF52" s="158"/>
      <c r="AG52" s="158"/>
      <c r="AH52" s="158"/>
      <c r="AI52" s="158"/>
      <c r="AJ52" s="158"/>
      <c r="AK52" s="158"/>
      <c r="AL52" s="158"/>
      <c r="AM52" s="158"/>
      <c r="AN52" s="158"/>
      <c r="AO52" s="158"/>
      <c r="AP52" s="158"/>
      <c r="AQ52" s="158"/>
      <c r="AR52" s="158"/>
      <c r="AS52" s="158"/>
      <c r="AT52" s="158"/>
      <c r="AU52" s="158"/>
      <c r="AV52" s="158"/>
      <c r="AW52" s="158"/>
      <c r="AX52" s="158"/>
      <c r="AY52" s="158"/>
      <c r="AZ52" s="158"/>
      <c r="BA52" s="158"/>
      <c r="BB52" s="158"/>
      <c r="BC52" s="158"/>
      <c r="BD52" s="158"/>
      <c r="BE52" s="158"/>
      <c r="BF52" s="158"/>
      <c r="BG52" s="158"/>
      <c r="BH52" s="158"/>
      <c r="BI52" s="158"/>
      <c r="BJ52" s="158"/>
      <c r="BK52" s="158"/>
      <c r="BL52" s="158"/>
      <c r="BM52" s="158"/>
      <c r="BN52" s="158"/>
      <c r="BO52" s="158"/>
      <c r="BP52" s="158"/>
      <c r="BQ52" s="158"/>
      <c r="BR52" s="158"/>
      <c r="BS52" s="158"/>
      <c r="BT52" s="158"/>
      <c r="BU52" s="158"/>
    </row>
    <row r="53" spans="1:73" x14ac:dyDescent="0.15">
      <c r="A53" s="1"/>
      <c r="B53" s="20"/>
      <c r="C53" s="156">
        <f>Eksist!C53</f>
        <v>7</v>
      </c>
      <c r="D53" s="2" t="s">
        <v>99</v>
      </c>
      <c r="E53" s="188">
        <f>Eksist!E53</f>
        <v>1</v>
      </c>
      <c r="F53" s="156">
        <f t="shared" si="3"/>
        <v>0</v>
      </c>
      <c r="G53" s="156">
        <f>IF($C53&lt;Input!$D$48,VLOOKUP($C53,Eksist!$C$46:'Eksist'!$Z$76,G$3), VLOOKUP($C53,Muffe!$C$46:'Muffe'!$Z$76,G$3)*Muffe!$D$2+VLOOKUP($C53,Nyanlæg!$C$46:'Nyanlæg'!$Z$76,G$3)*Nyanlæg!$D$2)</f>
        <v>0</v>
      </c>
      <c r="H53" s="156">
        <f>IF($C53&lt;Input!$D$48,VLOOKUP($C53,Eksist!$C$46:'Eksist'!$Z$76,H$3), VLOOKUP($C53,Muffe!$C$46:'Muffe'!$Z$76,H$3)*Muffe!$D$3+VLOOKUP($C53,Nyanlæg!$C$46:'Nyanlæg'!$Z$76,H$3)*Nyanlæg!$D$3)</f>
        <v>0</v>
      </c>
      <c r="I53" s="156">
        <f>IF($C53&lt;Input!$D$48,VLOOKUP($C53,Eksist!$C$46:'Eksist'!$Z$76,I$3), VLOOKUP($C53,Muffe!$C$46:'Muffe'!$Z$76,I$3)*Muffe!$D$3+VLOOKUP($C53,Nyanlæg!$C$46:'Nyanlæg'!$Z$76,I$3)*Nyanlæg!$D$3)</f>
        <v>0</v>
      </c>
      <c r="J53" s="156">
        <f>IF($C53&lt;Input!$D$48,VLOOKUP($C53,Eksist!$C$46:'Eksist'!$Z$76,J$3), VLOOKUP($C53,Muffe!$C$46:'Muffe'!$Z$76,J$3)*Muffe!$D$3+VLOOKUP($C53,Nyanlæg!$C$46:'Nyanlæg'!$Z$76,J$3)*Nyanlæg!$D$3)</f>
        <v>0</v>
      </c>
      <c r="K53" s="156">
        <f>IF($C53&lt;Input!$D$48,VLOOKUP($C53,Eksist!$C$46:'Eksist'!$Z$76,K$3), VLOOKUP($C53,Muffe!$C$46:'Muffe'!$Z$76,K$3)*Muffe!$D$3+VLOOKUP($C53,Nyanlæg!$C$46:'Nyanlæg'!$Z$76,K$3)*Nyanlæg!$D$3)</f>
        <v>0</v>
      </c>
      <c r="L53" s="156">
        <f>IF($C53&lt;Input!$D$48,VLOOKUP($C53,Eksist!$C$46:'Eksist'!$Z$76,L$3), VLOOKUP($C53,Muffe!$C$46:'Muffe'!$Z$76,L$3)*Muffe!$D$3+VLOOKUP($C53,Nyanlæg!$C$46:'Nyanlæg'!$Z$76,L$3)*Nyanlæg!$D$3)</f>
        <v>0</v>
      </c>
      <c r="M53" s="156">
        <f>IF($C53&lt;Input!$D$48,VLOOKUP($C53,Eksist!$C$46:'Eksist'!$Z$76,M$3), VLOOKUP($C53,Muffe!$C$46:'Muffe'!$Z$76,M$3)*Muffe!$D$3+VLOOKUP($C53,Nyanlæg!$C$46:'Nyanlæg'!$Z$76,M$3)*Nyanlæg!$D$3)</f>
        <v>0</v>
      </c>
      <c r="N53" s="156">
        <f>IF($C53&lt;Input!$D$48,VLOOKUP($C53,Eksist!$C$46:'Eksist'!$Z$76,N$3), VLOOKUP($C53,Muffe!$C$46:'Muffe'!$Z$76,N$3)*Muffe!$D$3+VLOOKUP($C53,Nyanlæg!$C$46:'Nyanlæg'!$Z$76,N$3)*Nyanlæg!$D$3)</f>
        <v>0</v>
      </c>
      <c r="O53" s="156">
        <f>IF($C53&lt;Input!$D$48,VLOOKUP($C53,Eksist!$C$46:'Eksist'!$Z$76,O$3), VLOOKUP($C53,Muffe!$C$46:'Muffe'!$Z$76,O$3)*Muffe!$D$3+VLOOKUP($C53,Nyanlæg!$C$46:'Nyanlæg'!$Z$76,O$3)*Nyanlæg!$D$3)</f>
        <v>0</v>
      </c>
      <c r="P53" s="156">
        <f>IF($C53&lt;Input!$D$48,VLOOKUP($C53,Eksist!$C$46:'Eksist'!$Z$76,P$3), VLOOKUP($C53,Muffe!$C$46:'Muffe'!$Z$76,P$3)*Muffe!$D$3+VLOOKUP($C53,Nyanlæg!$C$46:'Nyanlæg'!$Z$76,P$3)*Nyanlæg!$D$3)</f>
        <v>0</v>
      </c>
      <c r="Q53" s="156">
        <f>IF($C53&lt;Input!$D$48,VLOOKUP($C53,Eksist!$C$46:'Eksist'!$Z$76,Q$3), VLOOKUP($C53,Muffe!$C$46:'Muffe'!$Z$76,Q$3)*Muffe!$D$3+VLOOKUP($C53,Nyanlæg!$C$46:'Nyanlæg'!$Z$76,Q$3)*Nyanlæg!$D$3)</f>
        <v>0</v>
      </c>
      <c r="R53" s="156">
        <f>IF($C53&lt;Input!$D$48,VLOOKUP($C53,Eksist!$C$46:'Eksist'!$Z$76,R$3), VLOOKUP($C53,Muffe!$C$46:'Muffe'!$Z$76,R$3)*Muffe!$D$3+VLOOKUP($C53,Nyanlæg!$C$46:'Nyanlæg'!$Z$76,R$3)*Nyanlæg!$D$3)</f>
        <v>0</v>
      </c>
      <c r="S53" s="156">
        <f>IF($C53&lt;Input!$D$48,VLOOKUP($C53,Eksist!$C$46:'Eksist'!$Z$76,S$3), VLOOKUP($C53,Muffe!$C$46:'Muffe'!$Z$76,S$3)*Muffe!$D$3+VLOOKUP($C53,Nyanlæg!$C$46:'Nyanlæg'!$Z$76,S$3)*Nyanlæg!$D$3)</f>
        <v>0</v>
      </c>
      <c r="T53" s="156">
        <f>IF($C53&lt;Input!$D$48,VLOOKUP($C53,Eksist!$C$46:'Eksist'!$Z$76,T$3), VLOOKUP($C53,Muffe!$C$46:'Muffe'!$Z$76,T$3)*Muffe!$D$3+VLOOKUP($C53,Nyanlæg!$C$46:'Nyanlæg'!$Z$76,T$3)*Nyanlæg!$D$3)</f>
        <v>0</v>
      </c>
      <c r="U53" s="156">
        <f>IF($C53&lt;Input!$D$48,VLOOKUP($C53,Eksist!$C$46:'Eksist'!$Z$76,U$3), VLOOKUP($C53,Muffe!$C$46:'Muffe'!$Z$76,U$3)*Muffe!$D$3+VLOOKUP($C53,Nyanlæg!$C$46:'Nyanlæg'!$Z$76,U$3)*Nyanlæg!$D$3)</f>
        <v>0</v>
      </c>
      <c r="V53" s="156">
        <f>IF($C53&lt;Input!$D$48,VLOOKUP($C53,Eksist!$C$46:'Eksist'!$Z$76,V$3), VLOOKUP($C53,Muffe!$C$46:'Muffe'!$Z$76,V$3)*Muffe!$D$3+VLOOKUP($C53,Nyanlæg!$C$46:'Nyanlæg'!$Z$76,V$3)*Nyanlæg!$D$3)</f>
        <v>0</v>
      </c>
      <c r="W53" s="156">
        <f>IF($C53&lt;Input!$D$48,VLOOKUP($C53,Eksist!$C$46:'Eksist'!$Z$76,W$3), VLOOKUP($C53,Muffe!$C$46:'Muffe'!$Z$76,W$3)*Muffe!$D$3+VLOOKUP($C53,Nyanlæg!$C$46:'Nyanlæg'!$Z$76,W$3)*Nyanlæg!$D$3)</f>
        <v>0</v>
      </c>
      <c r="X53" s="156">
        <f>IF($C53&lt;Input!$D$48,VLOOKUP($C53,Eksist!$C$46:'Eksist'!$Z$76,X$3), VLOOKUP($C53,Muffe!$C$46:'Muffe'!$Z$76,X$3)*Muffe!$D$3+VLOOKUP($C53,Nyanlæg!$C$46:'Nyanlæg'!$Z$76,X$3)*Nyanlæg!$D$3)</f>
        <v>0</v>
      </c>
      <c r="Y53" s="156">
        <f>IF($C53&lt;Input!$D$48,VLOOKUP($C53,Eksist!$C$46:'Eksist'!$Z$76,Y$3), VLOOKUP($C53,Muffe!$C$46:'Muffe'!$Z$76,Y$3)*Muffe!$D$3+VLOOKUP($C53,Nyanlæg!$C$46:'Nyanlæg'!$Z$76,Y$3)*Nyanlæg!$D$3)</f>
        <v>0</v>
      </c>
      <c r="Z53" s="156">
        <f>IF($C53&lt;Input!$D$48,VLOOKUP($C53,Eksist!$C$46:'Eksist'!$Z$76,Z$3), VLOOKUP($C53,Muffe!$C$46:'Muffe'!$Z$76,Z$3)*Muffe!$D$3+VLOOKUP($C53,Nyanlæg!$C$46:'Nyanlæg'!$Z$76,Z$3)*Nyanlæg!$D$3)</f>
        <v>0</v>
      </c>
      <c r="AA53" s="1"/>
      <c r="AB53" s="156"/>
      <c r="AC53" s="158"/>
      <c r="AD53" s="158"/>
      <c r="AE53" s="158"/>
      <c r="AF53" s="158"/>
      <c r="AG53" s="158"/>
      <c r="AH53" s="158"/>
      <c r="AI53" s="158"/>
      <c r="AJ53" s="158"/>
      <c r="AK53" s="158"/>
      <c r="AL53" s="158"/>
      <c r="AM53" s="158"/>
      <c r="AN53" s="158"/>
      <c r="AO53" s="158"/>
      <c r="AP53" s="158"/>
      <c r="AQ53" s="158"/>
      <c r="AR53" s="158"/>
      <c r="AS53" s="158"/>
      <c r="AT53" s="158"/>
      <c r="AU53" s="158"/>
      <c r="AV53" s="158"/>
      <c r="AW53" s="158"/>
      <c r="AX53" s="158"/>
      <c r="AY53" s="158"/>
      <c r="AZ53" s="158"/>
      <c r="BA53" s="158"/>
      <c r="BB53" s="158"/>
      <c r="BC53" s="158"/>
      <c r="BD53" s="158"/>
      <c r="BE53" s="158"/>
      <c r="BF53" s="158"/>
      <c r="BG53" s="158"/>
      <c r="BH53" s="158"/>
      <c r="BI53" s="158"/>
      <c r="BJ53" s="158"/>
      <c r="BK53" s="158"/>
      <c r="BL53" s="158"/>
      <c r="BM53" s="158"/>
      <c r="BN53" s="158"/>
      <c r="BO53" s="158"/>
      <c r="BP53" s="158"/>
      <c r="BQ53" s="158"/>
      <c r="BR53" s="158"/>
      <c r="BS53" s="158"/>
      <c r="BT53" s="158"/>
      <c r="BU53" s="158"/>
    </row>
    <row r="54" spans="1:73" x14ac:dyDescent="0.15">
      <c r="A54" s="1"/>
      <c r="B54" s="20"/>
      <c r="C54" s="156">
        <f>Eksist!C54</f>
        <v>8</v>
      </c>
      <c r="D54" s="2" t="s">
        <v>99</v>
      </c>
      <c r="E54" s="188">
        <f>Eksist!E54</f>
        <v>1</v>
      </c>
      <c r="F54" s="156">
        <f t="shared" si="3"/>
        <v>0</v>
      </c>
      <c r="G54" s="156">
        <f>IF($C54&lt;Input!$D$48,VLOOKUP($C54,Eksist!$C$46:'Eksist'!$Z$76,G$3), VLOOKUP($C54,Muffe!$C$46:'Muffe'!$Z$76,G$3)*Muffe!$D$2+VLOOKUP($C54,Nyanlæg!$C$46:'Nyanlæg'!$Z$76,G$3)*Nyanlæg!$D$2)</f>
        <v>0</v>
      </c>
      <c r="H54" s="156">
        <f>IF($C54&lt;Input!$D$48,VLOOKUP($C54,Eksist!$C$46:'Eksist'!$Z$76,H$3), VLOOKUP($C54,Muffe!$C$46:'Muffe'!$Z$76,H$3)*Muffe!$D$3+VLOOKUP($C54,Nyanlæg!$C$46:'Nyanlæg'!$Z$76,H$3)*Nyanlæg!$D$3)</f>
        <v>0</v>
      </c>
      <c r="I54" s="156">
        <f>IF($C54&lt;Input!$D$48,VLOOKUP($C54,Eksist!$C$46:'Eksist'!$Z$76,I$3), VLOOKUP($C54,Muffe!$C$46:'Muffe'!$Z$76,I$3)*Muffe!$D$3+VLOOKUP($C54,Nyanlæg!$C$46:'Nyanlæg'!$Z$76,I$3)*Nyanlæg!$D$3)</f>
        <v>0</v>
      </c>
      <c r="J54" s="156">
        <f>IF($C54&lt;Input!$D$48,VLOOKUP($C54,Eksist!$C$46:'Eksist'!$Z$76,J$3), VLOOKUP($C54,Muffe!$C$46:'Muffe'!$Z$76,J$3)*Muffe!$D$3+VLOOKUP($C54,Nyanlæg!$C$46:'Nyanlæg'!$Z$76,J$3)*Nyanlæg!$D$3)</f>
        <v>0</v>
      </c>
      <c r="K54" s="156">
        <f>IF($C54&lt;Input!$D$48,VLOOKUP($C54,Eksist!$C$46:'Eksist'!$Z$76,K$3), VLOOKUP($C54,Muffe!$C$46:'Muffe'!$Z$76,K$3)*Muffe!$D$3+VLOOKUP($C54,Nyanlæg!$C$46:'Nyanlæg'!$Z$76,K$3)*Nyanlæg!$D$3)</f>
        <v>0</v>
      </c>
      <c r="L54" s="156">
        <f>IF($C54&lt;Input!$D$48,VLOOKUP($C54,Eksist!$C$46:'Eksist'!$Z$76,L$3), VLOOKUP($C54,Muffe!$C$46:'Muffe'!$Z$76,L$3)*Muffe!$D$3+VLOOKUP($C54,Nyanlæg!$C$46:'Nyanlæg'!$Z$76,L$3)*Nyanlæg!$D$3)</f>
        <v>0</v>
      </c>
      <c r="M54" s="156">
        <f>IF($C54&lt;Input!$D$48,VLOOKUP($C54,Eksist!$C$46:'Eksist'!$Z$76,M$3), VLOOKUP($C54,Muffe!$C$46:'Muffe'!$Z$76,M$3)*Muffe!$D$3+VLOOKUP($C54,Nyanlæg!$C$46:'Nyanlæg'!$Z$76,M$3)*Nyanlæg!$D$3)</f>
        <v>0</v>
      </c>
      <c r="N54" s="156">
        <f>IF($C54&lt;Input!$D$48,VLOOKUP($C54,Eksist!$C$46:'Eksist'!$Z$76,N$3), VLOOKUP($C54,Muffe!$C$46:'Muffe'!$Z$76,N$3)*Muffe!$D$3+VLOOKUP($C54,Nyanlæg!$C$46:'Nyanlæg'!$Z$76,N$3)*Nyanlæg!$D$3)</f>
        <v>0</v>
      </c>
      <c r="O54" s="156">
        <f>IF($C54&lt;Input!$D$48,VLOOKUP($C54,Eksist!$C$46:'Eksist'!$Z$76,O$3), VLOOKUP($C54,Muffe!$C$46:'Muffe'!$Z$76,O$3)*Muffe!$D$3+VLOOKUP($C54,Nyanlæg!$C$46:'Nyanlæg'!$Z$76,O$3)*Nyanlæg!$D$3)</f>
        <v>0</v>
      </c>
      <c r="P54" s="156">
        <f>IF($C54&lt;Input!$D$48,VLOOKUP($C54,Eksist!$C$46:'Eksist'!$Z$76,P$3), VLOOKUP($C54,Muffe!$C$46:'Muffe'!$Z$76,P$3)*Muffe!$D$3+VLOOKUP($C54,Nyanlæg!$C$46:'Nyanlæg'!$Z$76,P$3)*Nyanlæg!$D$3)</f>
        <v>0</v>
      </c>
      <c r="Q54" s="156">
        <f>IF($C54&lt;Input!$D$48,VLOOKUP($C54,Eksist!$C$46:'Eksist'!$Z$76,Q$3), VLOOKUP($C54,Muffe!$C$46:'Muffe'!$Z$76,Q$3)*Muffe!$D$3+VLOOKUP($C54,Nyanlæg!$C$46:'Nyanlæg'!$Z$76,Q$3)*Nyanlæg!$D$3)</f>
        <v>0</v>
      </c>
      <c r="R54" s="156">
        <f>IF($C54&lt;Input!$D$48,VLOOKUP($C54,Eksist!$C$46:'Eksist'!$Z$76,R$3), VLOOKUP($C54,Muffe!$C$46:'Muffe'!$Z$76,R$3)*Muffe!$D$3+VLOOKUP($C54,Nyanlæg!$C$46:'Nyanlæg'!$Z$76,R$3)*Nyanlæg!$D$3)</f>
        <v>0</v>
      </c>
      <c r="S54" s="156">
        <f>IF($C54&lt;Input!$D$48,VLOOKUP($C54,Eksist!$C$46:'Eksist'!$Z$76,S$3), VLOOKUP($C54,Muffe!$C$46:'Muffe'!$Z$76,S$3)*Muffe!$D$3+VLOOKUP($C54,Nyanlæg!$C$46:'Nyanlæg'!$Z$76,S$3)*Nyanlæg!$D$3)</f>
        <v>0</v>
      </c>
      <c r="T54" s="156">
        <f>IF($C54&lt;Input!$D$48,VLOOKUP($C54,Eksist!$C$46:'Eksist'!$Z$76,T$3), VLOOKUP($C54,Muffe!$C$46:'Muffe'!$Z$76,T$3)*Muffe!$D$3+VLOOKUP($C54,Nyanlæg!$C$46:'Nyanlæg'!$Z$76,T$3)*Nyanlæg!$D$3)</f>
        <v>0</v>
      </c>
      <c r="U54" s="156">
        <f>IF($C54&lt;Input!$D$48,VLOOKUP($C54,Eksist!$C$46:'Eksist'!$Z$76,U$3), VLOOKUP($C54,Muffe!$C$46:'Muffe'!$Z$76,U$3)*Muffe!$D$3+VLOOKUP($C54,Nyanlæg!$C$46:'Nyanlæg'!$Z$76,U$3)*Nyanlæg!$D$3)</f>
        <v>0</v>
      </c>
      <c r="V54" s="156">
        <f>IF($C54&lt;Input!$D$48,VLOOKUP($C54,Eksist!$C$46:'Eksist'!$Z$76,V$3), VLOOKUP($C54,Muffe!$C$46:'Muffe'!$Z$76,V$3)*Muffe!$D$3+VLOOKUP($C54,Nyanlæg!$C$46:'Nyanlæg'!$Z$76,V$3)*Nyanlæg!$D$3)</f>
        <v>0</v>
      </c>
      <c r="W54" s="156">
        <f>IF($C54&lt;Input!$D$48,VLOOKUP($C54,Eksist!$C$46:'Eksist'!$Z$76,W$3), VLOOKUP($C54,Muffe!$C$46:'Muffe'!$Z$76,W$3)*Muffe!$D$3+VLOOKUP($C54,Nyanlæg!$C$46:'Nyanlæg'!$Z$76,W$3)*Nyanlæg!$D$3)</f>
        <v>0</v>
      </c>
      <c r="X54" s="156">
        <f>IF($C54&lt;Input!$D$48,VLOOKUP($C54,Eksist!$C$46:'Eksist'!$Z$76,X$3), VLOOKUP($C54,Muffe!$C$46:'Muffe'!$Z$76,X$3)*Muffe!$D$3+VLOOKUP($C54,Nyanlæg!$C$46:'Nyanlæg'!$Z$76,X$3)*Nyanlæg!$D$3)</f>
        <v>0</v>
      </c>
      <c r="Y54" s="156">
        <f>IF($C54&lt;Input!$D$48,VLOOKUP($C54,Eksist!$C$46:'Eksist'!$Z$76,Y$3), VLOOKUP($C54,Muffe!$C$46:'Muffe'!$Z$76,Y$3)*Muffe!$D$3+VLOOKUP($C54,Nyanlæg!$C$46:'Nyanlæg'!$Z$76,Y$3)*Nyanlæg!$D$3)</f>
        <v>0</v>
      </c>
      <c r="Z54" s="156">
        <f>IF($C54&lt;Input!$D$48,VLOOKUP($C54,Eksist!$C$46:'Eksist'!$Z$76,Z$3), VLOOKUP($C54,Muffe!$C$46:'Muffe'!$Z$76,Z$3)*Muffe!$D$3+VLOOKUP($C54,Nyanlæg!$C$46:'Nyanlæg'!$Z$76,Z$3)*Nyanlæg!$D$3)</f>
        <v>0</v>
      </c>
      <c r="AA54" s="1"/>
      <c r="AB54" s="156"/>
      <c r="AC54" s="158"/>
      <c r="AD54" s="158"/>
      <c r="AE54" s="158"/>
      <c r="AF54" s="158"/>
      <c r="AG54" s="158"/>
      <c r="AH54" s="158"/>
      <c r="AI54" s="158"/>
      <c r="AJ54" s="158"/>
      <c r="AK54" s="158"/>
      <c r="AL54" s="158"/>
      <c r="AM54" s="158"/>
      <c r="AN54" s="158"/>
      <c r="AO54" s="158"/>
      <c r="AP54" s="158"/>
      <c r="AQ54" s="158"/>
      <c r="AR54" s="158"/>
      <c r="AS54" s="158"/>
      <c r="AT54" s="158"/>
      <c r="AU54" s="158"/>
      <c r="AV54" s="158"/>
      <c r="AW54" s="158"/>
      <c r="AX54" s="158"/>
      <c r="AY54" s="158"/>
      <c r="AZ54" s="158"/>
      <c r="BA54" s="158"/>
      <c r="BB54" s="158"/>
      <c r="BC54" s="158"/>
      <c r="BD54" s="158"/>
      <c r="BE54" s="158"/>
      <c r="BF54" s="158"/>
      <c r="BG54" s="158"/>
      <c r="BH54" s="158"/>
      <c r="BI54" s="158"/>
      <c r="BJ54" s="158"/>
      <c r="BK54" s="158"/>
      <c r="BL54" s="158"/>
      <c r="BM54" s="158"/>
      <c r="BN54" s="158"/>
      <c r="BO54" s="158"/>
      <c r="BP54" s="158"/>
      <c r="BQ54" s="158"/>
      <c r="BR54" s="158"/>
      <c r="BS54" s="158"/>
      <c r="BT54" s="158"/>
      <c r="BU54" s="158"/>
    </row>
    <row r="55" spans="1:73" x14ac:dyDescent="0.15">
      <c r="A55" s="1"/>
      <c r="B55" s="20"/>
      <c r="C55" s="156">
        <f>Eksist!C55</f>
        <v>9</v>
      </c>
      <c r="D55" s="2" t="s">
        <v>99</v>
      </c>
      <c r="E55" s="188">
        <f>Eksist!E55</f>
        <v>1</v>
      </c>
      <c r="F55" s="156">
        <f t="shared" si="3"/>
        <v>0</v>
      </c>
      <c r="G55" s="156">
        <f>IF($C55&lt;Input!$D$48,VLOOKUP($C55,Eksist!$C$46:'Eksist'!$Z$76,G$3), VLOOKUP($C55,Muffe!$C$46:'Muffe'!$Z$76,G$3)*Muffe!$D$2+VLOOKUP($C55,Nyanlæg!$C$46:'Nyanlæg'!$Z$76,G$3)*Nyanlæg!$D$2)</f>
        <v>0</v>
      </c>
      <c r="H55" s="156">
        <f>IF($C55&lt;Input!$D$48,VLOOKUP($C55,Eksist!$C$46:'Eksist'!$Z$76,H$3), VLOOKUP($C55,Muffe!$C$46:'Muffe'!$Z$76,H$3)*Muffe!$D$3+VLOOKUP($C55,Nyanlæg!$C$46:'Nyanlæg'!$Z$76,H$3)*Nyanlæg!$D$3)</f>
        <v>0</v>
      </c>
      <c r="I55" s="156">
        <f>IF($C55&lt;Input!$D$48,VLOOKUP($C55,Eksist!$C$46:'Eksist'!$Z$76,I$3), VLOOKUP($C55,Muffe!$C$46:'Muffe'!$Z$76,I$3)*Muffe!$D$3+VLOOKUP($C55,Nyanlæg!$C$46:'Nyanlæg'!$Z$76,I$3)*Nyanlæg!$D$3)</f>
        <v>0</v>
      </c>
      <c r="J55" s="156">
        <f>IF($C55&lt;Input!$D$48,VLOOKUP($C55,Eksist!$C$46:'Eksist'!$Z$76,J$3), VLOOKUP($C55,Muffe!$C$46:'Muffe'!$Z$76,J$3)*Muffe!$D$3+VLOOKUP($C55,Nyanlæg!$C$46:'Nyanlæg'!$Z$76,J$3)*Nyanlæg!$D$3)</f>
        <v>0</v>
      </c>
      <c r="K55" s="156">
        <f>IF($C55&lt;Input!$D$48,VLOOKUP($C55,Eksist!$C$46:'Eksist'!$Z$76,K$3), VLOOKUP($C55,Muffe!$C$46:'Muffe'!$Z$76,K$3)*Muffe!$D$3+VLOOKUP($C55,Nyanlæg!$C$46:'Nyanlæg'!$Z$76,K$3)*Nyanlæg!$D$3)</f>
        <v>0</v>
      </c>
      <c r="L55" s="156">
        <f>IF($C55&lt;Input!$D$48,VLOOKUP($C55,Eksist!$C$46:'Eksist'!$Z$76,L$3), VLOOKUP($C55,Muffe!$C$46:'Muffe'!$Z$76,L$3)*Muffe!$D$3+VLOOKUP($C55,Nyanlæg!$C$46:'Nyanlæg'!$Z$76,L$3)*Nyanlæg!$D$3)</f>
        <v>0</v>
      </c>
      <c r="M55" s="156">
        <f>IF($C55&lt;Input!$D$48,VLOOKUP($C55,Eksist!$C$46:'Eksist'!$Z$76,M$3), VLOOKUP($C55,Muffe!$C$46:'Muffe'!$Z$76,M$3)*Muffe!$D$3+VLOOKUP($C55,Nyanlæg!$C$46:'Nyanlæg'!$Z$76,M$3)*Nyanlæg!$D$3)</f>
        <v>0</v>
      </c>
      <c r="N55" s="156">
        <f>IF($C55&lt;Input!$D$48,VLOOKUP($C55,Eksist!$C$46:'Eksist'!$Z$76,N$3), VLOOKUP($C55,Muffe!$C$46:'Muffe'!$Z$76,N$3)*Muffe!$D$3+VLOOKUP($C55,Nyanlæg!$C$46:'Nyanlæg'!$Z$76,N$3)*Nyanlæg!$D$3)</f>
        <v>0</v>
      </c>
      <c r="O55" s="156">
        <f>IF($C55&lt;Input!$D$48,VLOOKUP($C55,Eksist!$C$46:'Eksist'!$Z$76,O$3), VLOOKUP($C55,Muffe!$C$46:'Muffe'!$Z$76,O$3)*Muffe!$D$3+VLOOKUP($C55,Nyanlæg!$C$46:'Nyanlæg'!$Z$76,O$3)*Nyanlæg!$D$3)</f>
        <v>0</v>
      </c>
      <c r="P55" s="156">
        <f>IF($C55&lt;Input!$D$48,VLOOKUP($C55,Eksist!$C$46:'Eksist'!$Z$76,P$3), VLOOKUP($C55,Muffe!$C$46:'Muffe'!$Z$76,P$3)*Muffe!$D$3+VLOOKUP($C55,Nyanlæg!$C$46:'Nyanlæg'!$Z$76,P$3)*Nyanlæg!$D$3)</f>
        <v>0</v>
      </c>
      <c r="Q55" s="156">
        <f>IF($C55&lt;Input!$D$48,VLOOKUP($C55,Eksist!$C$46:'Eksist'!$Z$76,Q$3), VLOOKUP($C55,Muffe!$C$46:'Muffe'!$Z$76,Q$3)*Muffe!$D$3+VLOOKUP($C55,Nyanlæg!$C$46:'Nyanlæg'!$Z$76,Q$3)*Nyanlæg!$D$3)</f>
        <v>0</v>
      </c>
      <c r="R55" s="156">
        <f>IF($C55&lt;Input!$D$48,VLOOKUP($C55,Eksist!$C$46:'Eksist'!$Z$76,R$3), VLOOKUP($C55,Muffe!$C$46:'Muffe'!$Z$76,R$3)*Muffe!$D$3+VLOOKUP($C55,Nyanlæg!$C$46:'Nyanlæg'!$Z$76,R$3)*Nyanlæg!$D$3)</f>
        <v>0</v>
      </c>
      <c r="S55" s="156">
        <f>IF($C55&lt;Input!$D$48,VLOOKUP($C55,Eksist!$C$46:'Eksist'!$Z$76,S$3), VLOOKUP($C55,Muffe!$C$46:'Muffe'!$Z$76,S$3)*Muffe!$D$3+VLOOKUP($C55,Nyanlæg!$C$46:'Nyanlæg'!$Z$76,S$3)*Nyanlæg!$D$3)</f>
        <v>0</v>
      </c>
      <c r="T55" s="156">
        <f>IF($C55&lt;Input!$D$48,VLOOKUP($C55,Eksist!$C$46:'Eksist'!$Z$76,T$3), VLOOKUP($C55,Muffe!$C$46:'Muffe'!$Z$76,T$3)*Muffe!$D$3+VLOOKUP($C55,Nyanlæg!$C$46:'Nyanlæg'!$Z$76,T$3)*Nyanlæg!$D$3)</f>
        <v>0</v>
      </c>
      <c r="U55" s="156">
        <f>IF($C55&lt;Input!$D$48,VLOOKUP($C55,Eksist!$C$46:'Eksist'!$Z$76,U$3), VLOOKUP($C55,Muffe!$C$46:'Muffe'!$Z$76,U$3)*Muffe!$D$3+VLOOKUP($C55,Nyanlæg!$C$46:'Nyanlæg'!$Z$76,U$3)*Nyanlæg!$D$3)</f>
        <v>0</v>
      </c>
      <c r="V55" s="156">
        <f>IF($C55&lt;Input!$D$48,VLOOKUP($C55,Eksist!$C$46:'Eksist'!$Z$76,V$3), VLOOKUP($C55,Muffe!$C$46:'Muffe'!$Z$76,V$3)*Muffe!$D$3+VLOOKUP($C55,Nyanlæg!$C$46:'Nyanlæg'!$Z$76,V$3)*Nyanlæg!$D$3)</f>
        <v>0</v>
      </c>
      <c r="W55" s="156">
        <f>IF($C55&lt;Input!$D$48,VLOOKUP($C55,Eksist!$C$46:'Eksist'!$Z$76,W$3), VLOOKUP($C55,Muffe!$C$46:'Muffe'!$Z$76,W$3)*Muffe!$D$3+VLOOKUP($C55,Nyanlæg!$C$46:'Nyanlæg'!$Z$76,W$3)*Nyanlæg!$D$3)</f>
        <v>0</v>
      </c>
      <c r="X55" s="156">
        <f>IF($C55&lt;Input!$D$48,VLOOKUP($C55,Eksist!$C$46:'Eksist'!$Z$76,X$3), VLOOKUP($C55,Muffe!$C$46:'Muffe'!$Z$76,X$3)*Muffe!$D$3+VLOOKUP($C55,Nyanlæg!$C$46:'Nyanlæg'!$Z$76,X$3)*Nyanlæg!$D$3)</f>
        <v>0</v>
      </c>
      <c r="Y55" s="156">
        <f>IF($C55&lt;Input!$D$48,VLOOKUP($C55,Eksist!$C$46:'Eksist'!$Z$76,Y$3), VLOOKUP($C55,Muffe!$C$46:'Muffe'!$Z$76,Y$3)*Muffe!$D$3+VLOOKUP($C55,Nyanlæg!$C$46:'Nyanlæg'!$Z$76,Y$3)*Nyanlæg!$D$3)</f>
        <v>0</v>
      </c>
      <c r="Z55" s="156">
        <f>IF($C55&lt;Input!$D$48,VLOOKUP($C55,Eksist!$C$46:'Eksist'!$Z$76,Z$3), VLOOKUP($C55,Muffe!$C$46:'Muffe'!$Z$76,Z$3)*Muffe!$D$3+VLOOKUP($C55,Nyanlæg!$C$46:'Nyanlæg'!$Z$76,Z$3)*Nyanlæg!$D$3)</f>
        <v>0</v>
      </c>
      <c r="AA55" s="1"/>
      <c r="AB55" s="156"/>
      <c r="AC55" s="158"/>
      <c r="AD55" s="158"/>
      <c r="AE55" s="158"/>
      <c r="AF55" s="158"/>
      <c r="AG55" s="158"/>
      <c r="AH55" s="158"/>
      <c r="AI55" s="158"/>
      <c r="AJ55" s="158"/>
      <c r="AK55" s="158"/>
      <c r="AL55" s="158"/>
      <c r="AM55" s="158"/>
      <c r="AN55" s="158"/>
      <c r="AO55" s="158"/>
      <c r="AP55" s="158"/>
      <c r="AQ55" s="158"/>
      <c r="AR55" s="158"/>
      <c r="AS55" s="158"/>
      <c r="AT55" s="158"/>
      <c r="AU55" s="158"/>
      <c r="AV55" s="158"/>
      <c r="AW55" s="158"/>
      <c r="AX55" s="158"/>
      <c r="AY55" s="158"/>
      <c r="AZ55" s="158"/>
      <c r="BA55" s="158"/>
      <c r="BB55" s="158"/>
      <c r="BC55" s="158"/>
      <c r="BD55" s="158"/>
      <c r="BE55" s="158"/>
      <c r="BF55" s="158"/>
      <c r="BG55" s="158"/>
      <c r="BH55" s="158"/>
      <c r="BI55" s="158"/>
      <c r="BJ55" s="158"/>
      <c r="BK55" s="158"/>
      <c r="BL55" s="158"/>
      <c r="BM55" s="158"/>
      <c r="BN55" s="158"/>
      <c r="BO55" s="158"/>
      <c r="BP55" s="158"/>
      <c r="BQ55" s="158"/>
      <c r="BR55" s="158"/>
      <c r="BS55" s="158"/>
      <c r="BT55" s="158"/>
      <c r="BU55" s="158"/>
    </row>
    <row r="56" spans="1:73" x14ac:dyDescent="0.15">
      <c r="A56" s="1"/>
      <c r="B56" s="20" t="s">
        <v>186</v>
      </c>
      <c r="C56" s="156">
        <f>Eksist!C56</f>
        <v>10</v>
      </c>
      <c r="D56" s="2" t="s">
        <v>99</v>
      </c>
      <c r="E56" s="188">
        <f>Eksist!E56</f>
        <v>1</v>
      </c>
      <c r="F56" s="156">
        <f t="shared" si="3"/>
        <v>0</v>
      </c>
      <c r="G56" s="156">
        <f>IF($C56&lt;Input!$D$48,VLOOKUP($C56,Eksist!$C$46:'Eksist'!$Z$76,G$3), VLOOKUP($C56,Muffe!$C$46:'Muffe'!$Z$76,G$3)*Muffe!$D$2+VLOOKUP($C56,Nyanlæg!$C$46:'Nyanlæg'!$Z$76,G$3)*Nyanlæg!$D$2)</f>
        <v>0</v>
      </c>
      <c r="H56" s="156">
        <f>IF($C56&lt;Input!$D$48,VLOOKUP($C56,Eksist!$C$46:'Eksist'!$Z$76,H$3), VLOOKUP($C56,Muffe!$C$46:'Muffe'!$Z$76,H$3)*Muffe!$D$3+VLOOKUP($C56,Nyanlæg!$C$46:'Nyanlæg'!$Z$76,H$3)*Nyanlæg!$D$3)</f>
        <v>0</v>
      </c>
      <c r="I56" s="156">
        <f>IF($C56&lt;Input!$D$48,VLOOKUP($C56,Eksist!$C$46:'Eksist'!$Z$76,I$3), VLOOKUP($C56,Muffe!$C$46:'Muffe'!$Z$76,I$3)*Muffe!$D$3+VLOOKUP($C56,Nyanlæg!$C$46:'Nyanlæg'!$Z$76,I$3)*Nyanlæg!$D$3)</f>
        <v>0</v>
      </c>
      <c r="J56" s="156">
        <f>IF($C56&lt;Input!$D$48,VLOOKUP($C56,Eksist!$C$46:'Eksist'!$Z$76,J$3), VLOOKUP($C56,Muffe!$C$46:'Muffe'!$Z$76,J$3)*Muffe!$D$3+VLOOKUP($C56,Nyanlæg!$C$46:'Nyanlæg'!$Z$76,J$3)*Nyanlæg!$D$3)</f>
        <v>0</v>
      </c>
      <c r="K56" s="156">
        <f>IF($C56&lt;Input!$D$48,VLOOKUP($C56,Eksist!$C$46:'Eksist'!$Z$76,K$3), VLOOKUP($C56,Muffe!$C$46:'Muffe'!$Z$76,K$3)*Muffe!$D$3+VLOOKUP($C56,Nyanlæg!$C$46:'Nyanlæg'!$Z$76,K$3)*Nyanlæg!$D$3)</f>
        <v>0</v>
      </c>
      <c r="L56" s="156">
        <f>IF($C56&lt;Input!$D$48,VLOOKUP($C56,Eksist!$C$46:'Eksist'!$Z$76,L$3), VLOOKUP($C56,Muffe!$C$46:'Muffe'!$Z$76,L$3)*Muffe!$D$3+VLOOKUP($C56,Nyanlæg!$C$46:'Nyanlæg'!$Z$76,L$3)*Nyanlæg!$D$3)</f>
        <v>0</v>
      </c>
      <c r="M56" s="156">
        <f>IF($C56&lt;Input!$D$48,VLOOKUP($C56,Eksist!$C$46:'Eksist'!$Z$76,M$3), VLOOKUP($C56,Muffe!$C$46:'Muffe'!$Z$76,M$3)*Muffe!$D$3+VLOOKUP($C56,Nyanlæg!$C$46:'Nyanlæg'!$Z$76,M$3)*Nyanlæg!$D$3)</f>
        <v>0</v>
      </c>
      <c r="N56" s="156">
        <f>IF($C56&lt;Input!$D$48,VLOOKUP($C56,Eksist!$C$46:'Eksist'!$Z$76,N$3), VLOOKUP($C56,Muffe!$C$46:'Muffe'!$Z$76,N$3)*Muffe!$D$3+VLOOKUP($C56,Nyanlæg!$C$46:'Nyanlæg'!$Z$76,N$3)*Nyanlæg!$D$3)</f>
        <v>0</v>
      </c>
      <c r="O56" s="156">
        <f>IF($C56&lt;Input!$D$48,VLOOKUP($C56,Eksist!$C$46:'Eksist'!$Z$76,O$3), VLOOKUP($C56,Muffe!$C$46:'Muffe'!$Z$76,O$3)*Muffe!$D$3+VLOOKUP($C56,Nyanlæg!$C$46:'Nyanlæg'!$Z$76,O$3)*Nyanlæg!$D$3)</f>
        <v>0</v>
      </c>
      <c r="P56" s="156">
        <f>IF($C56&lt;Input!$D$48,VLOOKUP($C56,Eksist!$C$46:'Eksist'!$Z$76,P$3), VLOOKUP($C56,Muffe!$C$46:'Muffe'!$Z$76,P$3)*Muffe!$D$3+VLOOKUP($C56,Nyanlæg!$C$46:'Nyanlæg'!$Z$76,P$3)*Nyanlæg!$D$3)</f>
        <v>0</v>
      </c>
      <c r="Q56" s="156">
        <f>IF($C56&lt;Input!$D$48,VLOOKUP($C56,Eksist!$C$46:'Eksist'!$Z$76,Q$3), VLOOKUP($C56,Muffe!$C$46:'Muffe'!$Z$76,Q$3)*Muffe!$D$3+VLOOKUP($C56,Nyanlæg!$C$46:'Nyanlæg'!$Z$76,Q$3)*Nyanlæg!$D$3)</f>
        <v>0</v>
      </c>
      <c r="R56" s="156">
        <f>IF($C56&lt;Input!$D$48,VLOOKUP($C56,Eksist!$C$46:'Eksist'!$Z$76,R$3), VLOOKUP($C56,Muffe!$C$46:'Muffe'!$Z$76,R$3)*Muffe!$D$3+VLOOKUP($C56,Nyanlæg!$C$46:'Nyanlæg'!$Z$76,R$3)*Nyanlæg!$D$3)</f>
        <v>0</v>
      </c>
      <c r="S56" s="156">
        <f>IF($C56&lt;Input!$D$48,VLOOKUP($C56,Eksist!$C$46:'Eksist'!$Z$76,S$3), VLOOKUP($C56,Muffe!$C$46:'Muffe'!$Z$76,S$3)*Muffe!$D$3+VLOOKUP($C56,Nyanlæg!$C$46:'Nyanlæg'!$Z$76,S$3)*Nyanlæg!$D$3)</f>
        <v>0</v>
      </c>
      <c r="T56" s="156">
        <f>IF($C56&lt;Input!$D$48,VLOOKUP($C56,Eksist!$C$46:'Eksist'!$Z$76,T$3), VLOOKUP($C56,Muffe!$C$46:'Muffe'!$Z$76,T$3)*Muffe!$D$3+VLOOKUP($C56,Nyanlæg!$C$46:'Nyanlæg'!$Z$76,T$3)*Nyanlæg!$D$3)</f>
        <v>0</v>
      </c>
      <c r="U56" s="156">
        <f>IF($C56&lt;Input!$D$48,VLOOKUP($C56,Eksist!$C$46:'Eksist'!$Z$76,U$3), VLOOKUP($C56,Muffe!$C$46:'Muffe'!$Z$76,U$3)*Muffe!$D$3+VLOOKUP($C56,Nyanlæg!$C$46:'Nyanlæg'!$Z$76,U$3)*Nyanlæg!$D$3)</f>
        <v>0</v>
      </c>
      <c r="V56" s="156">
        <f>IF($C56&lt;Input!$D$48,VLOOKUP($C56,Eksist!$C$46:'Eksist'!$Z$76,V$3), VLOOKUP($C56,Muffe!$C$46:'Muffe'!$Z$76,V$3)*Muffe!$D$3+VLOOKUP($C56,Nyanlæg!$C$46:'Nyanlæg'!$Z$76,V$3)*Nyanlæg!$D$3)</f>
        <v>0</v>
      </c>
      <c r="W56" s="156">
        <f>IF($C56&lt;Input!$D$48,VLOOKUP($C56,Eksist!$C$46:'Eksist'!$Z$76,W$3), VLOOKUP($C56,Muffe!$C$46:'Muffe'!$Z$76,W$3)*Muffe!$D$3+VLOOKUP($C56,Nyanlæg!$C$46:'Nyanlæg'!$Z$76,W$3)*Nyanlæg!$D$3)</f>
        <v>0</v>
      </c>
      <c r="X56" s="156">
        <f>IF($C56&lt;Input!$D$48,VLOOKUP($C56,Eksist!$C$46:'Eksist'!$Z$76,X$3), VLOOKUP($C56,Muffe!$C$46:'Muffe'!$Z$76,X$3)*Muffe!$D$3+VLOOKUP($C56,Nyanlæg!$C$46:'Nyanlæg'!$Z$76,X$3)*Nyanlæg!$D$3)</f>
        <v>0</v>
      </c>
      <c r="Y56" s="156">
        <f>IF($C56&lt;Input!$D$48,VLOOKUP($C56,Eksist!$C$46:'Eksist'!$Z$76,Y$3), VLOOKUP($C56,Muffe!$C$46:'Muffe'!$Z$76,Y$3)*Muffe!$D$3+VLOOKUP($C56,Nyanlæg!$C$46:'Nyanlæg'!$Z$76,Y$3)*Nyanlæg!$D$3)</f>
        <v>0</v>
      </c>
      <c r="Z56" s="156">
        <f>IF($C56&lt;Input!$D$48,VLOOKUP($C56,Eksist!$C$46:'Eksist'!$Z$76,Z$3), VLOOKUP($C56,Muffe!$C$46:'Muffe'!$Z$76,Z$3)*Muffe!$D$3+VLOOKUP($C56,Nyanlæg!$C$46:'Nyanlæg'!$Z$76,Z$3)*Nyanlæg!$D$3)</f>
        <v>0</v>
      </c>
      <c r="AA56" s="1"/>
      <c r="AB56" s="156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  <c r="AP56" s="158"/>
      <c r="AQ56" s="158"/>
      <c r="AR56" s="158"/>
      <c r="AS56" s="158"/>
      <c r="AT56" s="158"/>
      <c r="AU56" s="158"/>
      <c r="AV56" s="158"/>
      <c r="AW56" s="158"/>
      <c r="AX56" s="158"/>
      <c r="AY56" s="158"/>
      <c r="AZ56" s="158"/>
      <c r="BA56" s="158"/>
      <c r="BB56" s="158"/>
      <c r="BC56" s="158"/>
      <c r="BD56" s="158"/>
      <c r="BE56" s="158"/>
      <c r="BF56" s="158"/>
      <c r="BG56" s="158"/>
      <c r="BH56" s="158"/>
      <c r="BI56" s="158"/>
      <c r="BJ56" s="158"/>
      <c r="BK56" s="158"/>
      <c r="BL56" s="158"/>
      <c r="BM56" s="158"/>
      <c r="BN56" s="158"/>
      <c r="BO56" s="158"/>
      <c r="BP56" s="158"/>
      <c r="BQ56" s="158"/>
      <c r="BR56" s="158"/>
      <c r="BS56" s="158"/>
      <c r="BT56" s="158"/>
      <c r="BU56" s="158"/>
    </row>
    <row r="57" spans="1:73" x14ac:dyDescent="0.15">
      <c r="A57" s="1"/>
      <c r="B57" s="20"/>
      <c r="C57" s="156">
        <f>Eksist!C57</f>
        <v>11</v>
      </c>
      <c r="D57" s="2" t="s">
        <v>99</v>
      </c>
      <c r="E57" s="188">
        <f>Eksist!E57</f>
        <v>1</v>
      </c>
      <c r="F57" s="156">
        <f t="shared" si="3"/>
        <v>0</v>
      </c>
      <c r="G57" s="156">
        <f>IF($C57&lt;Input!$D$48,VLOOKUP($C57,Eksist!$C$46:'Eksist'!$Z$76,G$3), VLOOKUP($C57,Muffe!$C$46:'Muffe'!$Z$76,G$3)*Muffe!$D$2+VLOOKUP($C57,Nyanlæg!$C$46:'Nyanlæg'!$Z$76,G$3)*Nyanlæg!$D$2)</f>
        <v>0</v>
      </c>
      <c r="H57" s="156">
        <f>IF($C57&lt;Input!$D$48,VLOOKUP($C57,Eksist!$C$46:'Eksist'!$Z$76,H$3), VLOOKUP($C57,Muffe!$C$46:'Muffe'!$Z$76,H$3)*Muffe!$D$3+VLOOKUP($C57,Nyanlæg!$C$46:'Nyanlæg'!$Z$76,H$3)*Nyanlæg!$D$3)</f>
        <v>0</v>
      </c>
      <c r="I57" s="156">
        <f>IF($C57&lt;Input!$D$48,VLOOKUP($C57,Eksist!$C$46:'Eksist'!$Z$76,I$3), VLOOKUP($C57,Muffe!$C$46:'Muffe'!$Z$76,I$3)*Muffe!$D$3+VLOOKUP($C57,Nyanlæg!$C$46:'Nyanlæg'!$Z$76,I$3)*Nyanlæg!$D$3)</f>
        <v>0</v>
      </c>
      <c r="J57" s="156">
        <f>IF($C57&lt;Input!$D$48,VLOOKUP($C57,Eksist!$C$46:'Eksist'!$Z$76,J$3), VLOOKUP($C57,Muffe!$C$46:'Muffe'!$Z$76,J$3)*Muffe!$D$3+VLOOKUP($C57,Nyanlæg!$C$46:'Nyanlæg'!$Z$76,J$3)*Nyanlæg!$D$3)</f>
        <v>0</v>
      </c>
      <c r="K57" s="156">
        <f>IF($C57&lt;Input!$D$48,VLOOKUP($C57,Eksist!$C$46:'Eksist'!$Z$76,K$3), VLOOKUP($C57,Muffe!$C$46:'Muffe'!$Z$76,K$3)*Muffe!$D$3+VLOOKUP($C57,Nyanlæg!$C$46:'Nyanlæg'!$Z$76,K$3)*Nyanlæg!$D$3)</f>
        <v>0</v>
      </c>
      <c r="L57" s="156">
        <f>IF($C57&lt;Input!$D$48,VLOOKUP($C57,Eksist!$C$46:'Eksist'!$Z$76,L$3), VLOOKUP($C57,Muffe!$C$46:'Muffe'!$Z$76,L$3)*Muffe!$D$3+VLOOKUP($C57,Nyanlæg!$C$46:'Nyanlæg'!$Z$76,L$3)*Nyanlæg!$D$3)</f>
        <v>0</v>
      </c>
      <c r="M57" s="156">
        <f>IF($C57&lt;Input!$D$48,VLOOKUP($C57,Eksist!$C$46:'Eksist'!$Z$76,M$3), VLOOKUP($C57,Muffe!$C$46:'Muffe'!$Z$76,M$3)*Muffe!$D$3+VLOOKUP($C57,Nyanlæg!$C$46:'Nyanlæg'!$Z$76,M$3)*Nyanlæg!$D$3)</f>
        <v>0</v>
      </c>
      <c r="N57" s="156">
        <f>IF($C57&lt;Input!$D$48,VLOOKUP($C57,Eksist!$C$46:'Eksist'!$Z$76,N$3), VLOOKUP($C57,Muffe!$C$46:'Muffe'!$Z$76,N$3)*Muffe!$D$3+VLOOKUP($C57,Nyanlæg!$C$46:'Nyanlæg'!$Z$76,N$3)*Nyanlæg!$D$3)</f>
        <v>0</v>
      </c>
      <c r="O57" s="156">
        <f>IF($C57&lt;Input!$D$48,VLOOKUP($C57,Eksist!$C$46:'Eksist'!$Z$76,O$3), VLOOKUP($C57,Muffe!$C$46:'Muffe'!$Z$76,O$3)*Muffe!$D$3+VLOOKUP($C57,Nyanlæg!$C$46:'Nyanlæg'!$Z$76,O$3)*Nyanlæg!$D$3)</f>
        <v>0</v>
      </c>
      <c r="P57" s="156">
        <f>IF($C57&lt;Input!$D$48,VLOOKUP($C57,Eksist!$C$46:'Eksist'!$Z$76,P$3), VLOOKUP($C57,Muffe!$C$46:'Muffe'!$Z$76,P$3)*Muffe!$D$3+VLOOKUP($C57,Nyanlæg!$C$46:'Nyanlæg'!$Z$76,P$3)*Nyanlæg!$D$3)</f>
        <v>0</v>
      </c>
      <c r="Q57" s="156">
        <f>IF($C57&lt;Input!$D$48,VLOOKUP($C57,Eksist!$C$46:'Eksist'!$Z$76,Q$3), VLOOKUP($C57,Muffe!$C$46:'Muffe'!$Z$76,Q$3)*Muffe!$D$3+VLOOKUP($C57,Nyanlæg!$C$46:'Nyanlæg'!$Z$76,Q$3)*Nyanlæg!$D$3)</f>
        <v>0</v>
      </c>
      <c r="R57" s="156">
        <f>IF($C57&lt;Input!$D$48,VLOOKUP($C57,Eksist!$C$46:'Eksist'!$Z$76,R$3), VLOOKUP($C57,Muffe!$C$46:'Muffe'!$Z$76,R$3)*Muffe!$D$3+VLOOKUP($C57,Nyanlæg!$C$46:'Nyanlæg'!$Z$76,R$3)*Nyanlæg!$D$3)</f>
        <v>0</v>
      </c>
      <c r="S57" s="156">
        <f>IF($C57&lt;Input!$D$48,VLOOKUP($C57,Eksist!$C$46:'Eksist'!$Z$76,S$3), VLOOKUP($C57,Muffe!$C$46:'Muffe'!$Z$76,S$3)*Muffe!$D$3+VLOOKUP($C57,Nyanlæg!$C$46:'Nyanlæg'!$Z$76,S$3)*Nyanlæg!$D$3)</f>
        <v>0</v>
      </c>
      <c r="T57" s="156">
        <f>IF($C57&lt;Input!$D$48,VLOOKUP($C57,Eksist!$C$46:'Eksist'!$Z$76,T$3), VLOOKUP($C57,Muffe!$C$46:'Muffe'!$Z$76,T$3)*Muffe!$D$3+VLOOKUP($C57,Nyanlæg!$C$46:'Nyanlæg'!$Z$76,T$3)*Nyanlæg!$D$3)</f>
        <v>0</v>
      </c>
      <c r="U57" s="156">
        <f>IF($C57&lt;Input!$D$48,VLOOKUP($C57,Eksist!$C$46:'Eksist'!$Z$76,U$3), VLOOKUP($C57,Muffe!$C$46:'Muffe'!$Z$76,U$3)*Muffe!$D$3+VLOOKUP($C57,Nyanlæg!$C$46:'Nyanlæg'!$Z$76,U$3)*Nyanlæg!$D$3)</f>
        <v>0</v>
      </c>
      <c r="V57" s="156">
        <f>IF($C57&lt;Input!$D$48,VLOOKUP($C57,Eksist!$C$46:'Eksist'!$Z$76,V$3), VLOOKUP($C57,Muffe!$C$46:'Muffe'!$Z$76,V$3)*Muffe!$D$3+VLOOKUP($C57,Nyanlæg!$C$46:'Nyanlæg'!$Z$76,V$3)*Nyanlæg!$D$3)</f>
        <v>0</v>
      </c>
      <c r="W57" s="156">
        <f>IF($C57&lt;Input!$D$48,VLOOKUP($C57,Eksist!$C$46:'Eksist'!$Z$76,W$3), VLOOKUP($C57,Muffe!$C$46:'Muffe'!$Z$76,W$3)*Muffe!$D$3+VLOOKUP($C57,Nyanlæg!$C$46:'Nyanlæg'!$Z$76,W$3)*Nyanlæg!$D$3)</f>
        <v>0</v>
      </c>
      <c r="X57" s="156">
        <f>IF($C57&lt;Input!$D$48,VLOOKUP($C57,Eksist!$C$46:'Eksist'!$Z$76,X$3), VLOOKUP($C57,Muffe!$C$46:'Muffe'!$Z$76,X$3)*Muffe!$D$3+VLOOKUP($C57,Nyanlæg!$C$46:'Nyanlæg'!$Z$76,X$3)*Nyanlæg!$D$3)</f>
        <v>0</v>
      </c>
      <c r="Y57" s="156">
        <f>IF($C57&lt;Input!$D$48,VLOOKUP($C57,Eksist!$C$46:'Eksist'!$Z$76,Y$3), VLOOKUP($C57,Muffe!$C$46:'Muffe'!$Z$76,Y$3)*Muffe!$D$3+VLOOKUP($C57,Nyanlæg!$C$46:'Nyanlæg'!$Z$76,Y$3)*Nyanlæg!$D$3)</f>
        <v>0</v>
      </c>
      <c r="Z57" s="156">
        <f>IF($C57&lt;Input!$D$48,VLOOKUP($C57,Eksist!$C$46:'Eksist'!$Z$76,Z$3), VLOOKUP($C57,Muffe!$C$46:'Muffe'!$Z$76,Z$3)*Muffe!$D$3+VLOOKUP($C57,Nyanlæg!$C$46:'Nyanlæg'!$Z$76,Z$3)*Nyanlæg!$D$3)</f>
        <v>0</v>
      </c>
      <c r="AA57" s="1"/>
      <c r="AB57" s="156"/>
      <c r="AC57" s="158"/>
      <c r="AD57" s="158"/>
      <c r="AE57" s="158"/>
      <c r="AF57" s="158"/>
      <c r="AG57" s="158"/>
      <c r="AH57" s="158"/>
      <c r="AI57" s="158"/>
      <c r="AJ57" s="158"/>
      <c r="AK57" s="158"/>
      <c r="AL57" s="158"/>
      <c r="AM57" s="158"/>
      <c r="AN57" s="158"/>
      <c r="AO57" s="158"/>
      <c r="AP57" s="158"/>
      <c r="AQ57" s="158"/>
      <c r="AR57" s="158"/>
      <c r="AS57" s="158"/>
      <c r="AT57" s="158"/>
      <c r="AU57" s="158"/>
      <c r="AV57" s="158"/>
      <c r="AW57" s="158"/>
      <c r="AX57" s="158"/>
      <c r="AY57" s="158"/>
      <c r="AZ57" s="158"/>
      <c r="BA57" s="158"/>
      <c r="BB57" s="158"/>
      <c r="BC57" s="158"/>
      <c r="BD57" s="158"/>
      <c r="BE57" s="158"/>
      <c r="BF57" s="158"/>
      <c r="BG57" s="158"/>
      <c r="BH57" s="158"/>
      <c r="BI57" s="158"/>
      <c r="BJ57" s="158"/>
      <c r="BK57" s="158"/>
      <c r="BL57" s="158"/>
      <c r="BM57" s="158"/>
      <c r="BN57" s="158"/>
      <c r="BO57" s="158"/>
      <c r="BP57" s="158"/>
      <c r="BQ57" s="158"/>
      <c r="BR57" s="158"/>
      <c r="BS57" s="158"/>
      <c r="BT57" s="158"/>
      <c r="BU57" s="158"/>
    </row>
    <row r="58" spans="1:73" x14ac:dyDescent="0.15">
      <c r="A58" s="1"/>
      <c r="B58" s="20"/>
      <c r="C58" s="156">
        <f>Eksist!C58</f>
        <v>12</v>
      </c>
      <c r="D58" s="2" t="s">
        <v>99</v>
      </c>
      <c r="E58" s="188">
        <f>Eksist!E58</f>
        <v>1</v>
      </c>
      <c r="F58" s="156">
        <f t="shared" si="3"/>
        <v>0</v>
      </c>
      <c r="G58" s="156">
        <f>IF($C58&lt;Input!$D$48,VLOOKUP($C58,Eksist!$C$46:'Eksist'!$Z$76,G$3), VLOOKUP($C58,Muffe!$C$46:'Muffe'!$Z$76,G$3)*Muffe!$D$2+VLOOKUP($C58,Nyanlæg!$C$46:'Nyanlæg'!$Z$76,G$3)*Nyanlæg!$D$2)</f>
        <v>0</v>
      </c>
      <c r="H58" s="156">
        <f>IF($C58&lt;Input!$D$48,VLOOKUP($C58,Eksist!$C$46:'Eksist'!$Z$76,H$3), VLOOKUP($C58,Muffe!$C$46:'Muffe'!$Z$76,H$3)*Muffe!$D$3+VLOOKUP($C58,Nyanlæg!$C$46:'Nyanlæg'!$Z$76,H$3)*Nyanlæg!$D$3)</f>
        <v>0</v>
      </c>
      <c r="I58" s="156">
        <f>IF($C58&lt;Input!$D$48,VLOOKUP($C58,Eksist!$C$46:'Eksist'!$Z$76,I$3), VLOOKUP($C58,Muffe!$C$46:'Muffe'!$Z$76,I$3)*Muffe!$D$3+VLOOKUP($C58,Nyanlæg!$C$46:'Nyanlæg'!$Z$76,I$3)*Nyanlæg!$D$3)</f>
        <v>0</v>
      </c>
      <c r="J58" s="156">
        <f>IF($C58&lt;Input!$D$48,VLOOKUP($C58,Eksist!$C$46:'Eksist'!$Z$76,J$3), VLOOKUP($C58,Muffe!$C$46:'Muffe'!$Z$76,J$3)*Muffe!$D$3+VLOOKUP($C58,Nyanlæg!$C$46:'Nyanlæg'!$Z$76,J$3)*Nyanlæg!$D$3)</f>
        <v>0</v>
      </c>
      <c r="K58" s="156">
        <f>IF($C58&lt;Input!$D$48,VLOOKUP($C58,Eksist!$C$46:'Eksist'!$Z$76,K$3), VLOOKUP($C58,Muffe!$C$46:'Muffe'!$Z$76,K$3)*Muffe!$D$3+VLOOKUP($C58,Nyanlæg!$C$46:'Nyanlæg'!$Z$76,K$3)*Nyanlæg!$D$3)</f>
        <v>0</v>
      </c>
      <c r="L58" s="156">
        <f>IF($C58&lt;Input!$D$48,VLOOKUP($C58,Eksist!$C$46:'Eksist'!$Z$76,L$3), VLOOKUP($C58,Muffe!$C$46:'Muffe'!$Z$76,L$3)*Muffe!$D$3+VLOOKUP($C58,Nyanlæg!$C$46:'Nyanlæg'!$Z$76,L$3)*Nyanlæg!$D$3)</f>
        <v>0</v>
      </c>
      <c r="M58" s="156">
        <f>IF($C58&lt;Input!$D$48,VLOOKUP($C58,Eksist!$C$46:'Eksist'!$Z$76,M$3), VLOOKUP($C58,Muffe!$C$46:'Muffe'!$Z$76,M$3)*Muffe!$D$3+VLOOKUP($C58,Nyanlæg!$C$46:'Nyanlæg'!$Z$76,M$3)*Nyanlæg!$D$3)</f>
        <v>0</v>
      </c>
      <c r="N58" s="156">
        <f>IF($C58&lt;Input!$D$48,VLOOKUP($C58,Eksist!$C$46:'Eksist'!$Z$76,N$3), VLOOKUP($C58,Muffe!$C$46:'Muffe'!$Z$76,N$3)*Muffe!$D$3+VLOOKUP($C58,Nyanlæg!$C$46:'Nyanlæg'!$Z$76,N$3)*Nyanlæg!$D$3)</f>
        <v>0</v>
      </c>
      <c r="O58" s="156">
        <f>IF($C58&lt;Input!$D$48,VLOOKUP($C58,Eksist!$C$46:'Eksist'!$Z$76,O$3), VLOOKUP($C58,Muffe!$C$46:'Muffe'!$Z$76,O$3)*Muffe!$D$3+VLOOKUP($C58,Nyanlæg!$C$46:'Nyanlæg'!$Z$76,O$3)*Nyanlæg!$D$3)</f>
        <v>0</v>
      </c>
      <c r="P58" s="156">
        <f>IF($C58&lt;Input!$D$48,VLOOKUP($C58,Eksist!$C$46:'Eksist'!$Z$76,P$3), VLOOKUP($C58,Muffe!$C$46:'Muffe'!$Z$76,P$3)*Muffe!$D$3+VLOOKUP($C58,Nyanlæg!$C$46:'Nyanlæg'!$Z$76,P$3)*Nyanlæg!$D$3)</f>
        <v>0</v>
      </c>
      <c r="Q58" s="156">
        <f>IF($C58&lt;Input!$D$48,VLOOKUP($C58,Eksist!$C$46:'Eksist'!$Z$76,Q$3), VLOOKUP($C58,Muffe!$C$46:'Muffe'!$Z$76,Q$3)*Muffe!$D$3+VLOOKUP($C58,Nyanlæg!$C$46:'Nyanlæg'!$Z$76,Q$3)*Nyanlæg!$D$3)</f>
        <v>0</v>
      </c>
      <c r="R58" s="156">
        <f>IF($C58&lt;Input!$D$48,VLOOKUP($C58,Eksist!$C$46:'Eksist'!$Z$76,R$3), VLOOKUP($C58,Muffe!$C$46:'Muffe'!$Z$76,R$3)*Muffe!$D$3+VLOOKUP($C58,Nyanlæg!$C$46:'Nyanlæg'!$Z$76,R$3)*Nyanlæg!$D$3)</f>
        <v>0</v>
      </c>
      <c r="S58" s="156">
        <f>IF($C58&lt;Input!$D$48,VLOOKUP($C58,Eksist!$C$46:'Eksist'!$Z$76,S$3), VLOOKUP($C58,Muffe!$C$46:'Muffe'!$Z$76,S$3)*Muffe!$D$3+VLOOKUP($C58,Nyanlæg!$C$46:'Nyanlæg'!$Z$76,S$3)*Nyanlæg!$D$3)</f>
        <v>0</v>
      </c>
      <c r="T58" s="156">
        <f>IF($C58&lt;Input!$D$48,VLOOKUP($C58,Eksist!$C$46:'Eksist'!$Z$76,T$3), VLOOKUP($C58,Muffe!$C$46:'Muffe'!$Z$76,T$3)*Muffe!$D$3+VLOOKUP($C58,Nyanlæg!$C$46:'Nyanlæg'!$Z$76,T$3)*Nyanlæg!$D$3)</f>
        <v>0</v>
      </c>
      <c r="U58" s="156">
        <f>IF($C58&lt;Input!$D$48,VLOOKUP($C58,Eksist!$C$46:'Eksist'!$Z$76,U$3), VLOOKUP($C58,Muffe!$C$46:'Muffe'!$Z$76,U$3)*Muffe!$D$3+VLOOKUP($C58,Nyanlæg!$C$46:'Nyanlæg'!$Z$76,U$3)*Nyanlæg!$D$3)</f>
        <v>0</v>
      </c>
      <c r="V58" s="156">
        <f>IF($C58&lt;Input!$D$48,VLOOKUP($C58,Eksist!$C$46:'Eksist'!$Z$76,V$3), VLOOKUP($C58,Muffe!$C$46:'Muffe'!$Z$76,V$3)*Muffe!$D$3+VLOOKUP($C58,Nyanlæg!$C$46:'Nyanlæg'!$Z$76,V$3)*Nyanlæg!$D$3)</f>
        <v>0</v>
      </c>
      <c r="W58" s="156">
        <f>IF($C58&lt;Input!$D$48,VLOOKUP($C58,Eksist!$C$46:'Eksist'!$Z$76,W$3), VLOOKUP($C58,Muffe!$C$46:'Muffe'!$Z$76,W$3)*Muffe!$D$3+VLOOKUP($C58,Nyanlæg!$C$46:'Nyanlæg'!$Z$76,W$3)*Nyanlæg!$D$3)</f>
        <v>0</v>
      </c>
      <c r="X58" s="156">
        <f>IF($C58&lt;Input!$D$48,VLOOKUP($C58,Eksist!$C$46:'Eksist'!$Z$76,X$3), VLOOKUP($C58,Muffe!$C$46:'Muffe'!$Z$76,X$3)*Muffe!$D$3+VLOOKUP($C58,Nyanlæg!$C$46:'Nyanlæg'!$Z$76,X$3)*Nyanlæg!$D$3)</f>
        <v>0</v>
      </c>
      <c r="Y58" s="156">
        <f>IF($C58&lt;Input!$D$48,VLOOKUP($C58,Eksist!$C$46:'Eksist'!$Z$76,Y$3), VLOOKUP($C58,Muffe!$C$46:'Muffe'!$Z$76,Y$3)*Muffe!$D$3+VLOOKUP($C58,Nyanlæg!$C$46:'Nyanlæg'!$Z$76,Y$3)*Nyanlæg!$D$3)</f>
        <v>0</v>
      </c>
      <c r="Z58" s="156">
        <f>IF($C58&lt;Input!$D$48,VLOOKUP($C58,Eksist!$C$46:'Eksist'!$Z$76,Z$3), VLOOKUP($C58,Muffe!$C$46:'Muffe'!$Z$76,Z$3)*Muffe!$D$3+VLOOKUP($C58,Nyanlæg!$C$46:'Nyanlæg'!$Z$76,Z$3)*Nyanlæg!$D$3)</f>
        <v>0</v>
      </c>
      <c r="AA58" s="1"/>
      <c r="AB58" s="156"/>
      <c r="AC58" s="158"/>
      <c r="AD58" s="158"/>
      <c r="AE58" s="15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58"/>
      <c r="AQ58" s="158"/>
      <c r="AR58" s="158"/>
      <c r="AS58" s="158"/>
      <c r="AT58" s="158"/>
      <c r="AU58" s="158"/>
      <c r="AV58" s="158"/>
      <c r="AW58" s="158"/>
      <c r="AX58" s="158"/>
      <c r="AY58" s="158"/>
      <c r="AZ58" s="158"/>
      <c r="BA58" s="158"/>
      <c r="BB58" s="158"/>
      <c r="BC58" s="158"/>
      <c r="BD58" s="158"/>
      <c r="BE58" s="158"/>
      <c r="BF58" s="158"/>
      <c r="BG58" s="158"/>
      <c r="BH58" s="158"/>
      <c r="BI58" s="158"/>
      <c r="BJ58" s="158"/>
      <c r="BK58" s="158"/>
      <c r="BL58" s="158"/>
      <c r="BM58" s="158"/>
      <c r="BN58" s="158"/>
      <c r="BO58" s="158"/>
      <c r="BP58" s="158"/>
      <c r="BQ58" s="158"/>
      <c r="BR58" s="158"/>
      <c r="BS58" s="158"/>
      <c r="BT58" s="158"/>
      <c r="BU58" s="158"/>
    </row>
    <row r="59" spans="1:73" x14ac:dyDescent="0.15">
      <c r="A59" s="1"/>
      <c r="B59" s="20"/>
      <c r="C59" s="156">
        <f>Eksist!C59</f>
        <v>13</v>
      </c>
      <c r="D59" s="2" t="s">
        <v>99</v>
      </c>
      <c r="E59" s="188">
        <f>Eksist!E59</f>
        <v>1</v>
      </c>
      <c r="F59" s="156">
        <f t="shared" si="3"/>
        <v>0</v>
      </c>
      <c r="G59" s="156">
        <f>IF($C59&lt;Input!$D$48,VLOOKUP($C59,Eksist!$C$46:'Eksist'!$Z$76,G$3), VLOOKUP($C59,Muffe!$C$46:'Muffe'!$Z$76,G$3)*Muffe!$D$2+VLOOKUP($C59,Nyanlæg!$C$46:'Nyanlæg'!$Z$76,G$3)*Nyanlæg!$D$2)</f>
        <v>0</v>
      </c>
      <c r="H59" s="156">
        <f>IF($C59&lt;Input!$D$48,VLOOKUP($C59,Eksist!$C$46:'Eksist'!$Z$76,H$3), VLOOKUP($C59,Muffe!$C$46:'Muffe'!$Z$76,H$3)*Muffe!$D$3+VLOOKUP($C59,Nyanlæg!$C$46:'Nyanlæg'!$Z$76,H$3)*Nyanlæg!$D$3)</f>
        <v>0</v>
      </c>
      <c r="I59" s="156">
        <f>IF($C59&lt;Input!$D$48,VLOOKUP($C59,Eksist!$C$46:'Eksist'!$Z$76,I$3), VLOOKUP($C59,Muffe!$C$46:'Muffe'!$Z$76,I$3)*Muffe!$D$3+VLOOKUP($C59,Nyanlæg!$C$46:'Nyanlæg'!$Z$76,I$3)*Nyanlæg!$D$3)</f>
        <v>0</v>
      </c>
      <c r="J59" s="156">
        <f>IF($C59&lt;Input!$D$48,VLOOKUP($C59,Eksist!$C$46:'Eksist'!$Z$76,J$3), VLOOKUP($C59,Muffe!$C$46:'Muffe'!$Z$76,J$3)*Muffe!$D$3+VLOOKUP($C59,Nyanlæg!$C$46:'Nyanlæg'!$Z$76,J$3)*Nyanlæg!$D$3)</f>
        <v>0</v>
      </c>
      <c r="K59" s="156">
        <f>IF($C59&lt;Input!$D$48,VLOOKUP($C59,Eksist!$C$46:'Eksist'!$Z$76,K$3), VLOOKUP($C59,Muffe!$C$46:'Muffe'!$Z$76,K$3)*Muffe!$D$3+VLOOKUP($C59,Nyanlæg!$C$46:'Nyanlæg'!$Z$76,K$3)*Nyanlæg!$D$3)</f>
        <v>0</v>
      </c>
      <c r="L59" s="156">
        <f>IF($C59&lt;Input!$D$48,VLOOKUP($C59,Eksist!$C$46:'Eksist'!$Z$76,L$3), VLOOKUP($C59,Muffe!$C$46:'Muffe'!$Z$76,L$3)*Muffe!$D$3+VLOOKUP($C59,Nyanlæg!$C$46:'Nyanlæg'!$Z$76,L$3)*Nyanlæg!$D$3)</f>
        <v>0</v>
      </c>
      <c r="M59" s="156">
        <f>IF($C59&lt;Input!$D$48,VLOOKUP($C59,Eksist!$C$46:'Eksist'!$Z$76,M$3), VLOOKUP($C59,Muffe!$C$46:'Muffe'!$Z$76,M$3)*Muffe!$D$3+VLOOKUP($C59,Nyanlæg!$C$46:'Nyanlæg'!$Z$76,M$3)*Nyanlæg!$D$3)</f>
        <v>0</v>
      </c>
      <c r="N59" s="156">
        <f>IF($C59&lt;Input!$D$48,VLOOKUP($C59,Eksist!$C$46:'Eksist'!$Z$76,N$3), VLOOKUP($C59,Muffe!$C$46:'Muffe'!$Z$76,N$3)*Muffe!$D$3+VLOOKUP($C59,Nyanlæg!$C$46:'Nyanlæg'!$Z$76,N$3)*Nyanlæg!$D$3)</f>
        <v>0</v>
      </c>
      <c r="O59" s="156">
        <f>IF($C59&lt;Input!$D$48,VLOOKUP($C59,Eksist!$C$46:'Eksist'!$Z$76,O$3), VLOOKUP($C59,Muffe!$C$46:'Muffe'!$Z$76,O$3)*Muffe!$D$3+VLOOKUP($C59,Nyanlæg!$C$46:'Nyanlæg'!$Z$76,O$3)*Nyanlæg!$D$3)</f>
        <v>0</v>
      </c>
      <c r="P59" s="156">
        <f>IF($C59&lt;Input!$D$48,VLOOKUP($C59,Eksist!$C$46:'Eksist'!$Z$76,P$3), VLOOKUP($C59,Muffe!$C$46:'Muffe'!$Z$76,P$3)*Muffe!$D$3+VLOOKUP($C59,Nyanlæg!$C$46:'Nyanlæg'!$Z$76,P$3)*Nyanlæg!$D$3)</f>
        <v>0</v>
      </c>
      <c r="Q59" s="156">
        <f>IF($C59&lt;Input!$D$48,VLOOKUP($C59,Eksist!$C$46:'Eksist'!$Z$76,Q$3), VLOOKUP($C59,Muffe!$C$46:'Muffe'!$Z$76,Q$3)*Muffe!$D$3+VLOOKUP($C59,Nyanlæg!$C$46:'Nyanlæg'!$Z$76,Q$3)*Nyanlæg!$D$3)</f>
        <v>0</v>
      </c>
      <c r="R59" s="156">
        <f>IF($C59&lt;Input!$D$48,VLOOKUP($C59,Eksist!$C$46:'Eksist'!$Z$76,R$3), VLOOKUP($C59,Muffe!$C$46:'Muffe'!$Z$76,R$3)*Muffe!$D$3+VLOOKUP($C59,Nyanlæg!$C$46:'Nyanlæg'!$Z$76,R$3)*Nyanlæg!$D$3)</f>
        <v>0</v>
      </c>
      <c r="S59" s="156">
        <f>IF($C59&lt;Input!$D$48,VLOOKUP($C59,Eksist!$C$46:'Eksist'!$Z$76,S$3), VLOOKUP($C59,Muffe!$C$46:'Muffe'!$Z$76,S$3)*Muffe!$D$3+VLOOKUP($C59,Nyanlæg!$C$46:'Nyanlæg'!$Z$76,S$3)*Nyanlæg!$D$3)</f>
        <v>0</v>
      </c>
      <c r="T59" s="156">
        <f>IF($C59&lt;Input!$D$48,VLOOKUP($C59,Eksist!$C$46:'Eksist'!$Z$76,T$3), VLOOKUP($C59,Muffe!$C$46:'Muffe'!$Z$76,T$3)*Muffe!$D$3+VLOOKUP($C59,Nyanlæg!$C$46:'Nyanlæg'!$Z$76,T$3)*Nyanlæg!$D$3)</f>
        <v>0</v>
      </c>
      <c r="U59" s="156">
        <f>IF($C59&lt;Input!$D$48,VLOOKUP($C59,Eksist!$C$46:'Eksist'!$Z$76,U$3), VLOOKUP($C59,Muffe!$C$46:'Muffe'!$Z$76,U$3)*Muffe!$D$3+VLOOKUP($C59,Nyanlæg!$C$46:'Nyanlæg'!$Z$76,U$3)*Nyanlæg!$D$3)</f>
        <v>0</v>
      </c>
      <c r="V59" s="156">
        <f>IF($C59&lt;Input!$D$48,VLOOKUP($C59,Eksist!$C$46:'Eksist'!$Z$76,V$3), VLOOKUP($C59,Muffe!$C$46:'Muffe'!$Z$76,V$3)*Muffe!$D$3+VLOOKUP($C59,Nyanlæg!$C$46:'Nyanlæg'!$Z$76,V$3)*Nyanlæg!$D$3)</f>
        <v>0</v>
      </c>
      <c r="W59" s="156">
        <f>IF($C59&lt;Input!$D$48,VLOOKUP($C59,Eksist!$C$46:'Eksist'!$Z$76,W$3), VLOOKUP($C59,Muffe!$C$46:'Muffe'!$Z$76,W$3)*Muffe!$D$3+VLOOKUP($C59,Nyanlæg!$C$46:'Nyanlæg'!$Z$76,W$3)*Nyanlæg!$D$3)</f>
        <v>0</v>
      </c>
      <c r="X59" s="156">
        <f>IF($C59&lt;Input!$D$48,VLOOKUP($C59,Eksist!$C$46:'Eksist'!$Z$76,X$3), VLOOKUP($C59,Muffe!$C$46:'Muffe'!$Z$76,X$3)*Muffe!$D$3+VLOOKUP($C59,Nyanlæg!$C$46:'Nyanlæg'!$Z$76,X$3)*Nyanlæg!$D$3)</f>
        <v>0</v>
      </c>
      <c r="Y59" s="156">
        <f>IF($C59&lt;Input!$D$48,VLOOKUP($C59,Eksist!$C$46:'Eksist'!$Z$76,Y$3), VLOOKUP($C59,Muffe!$C$46:'Muffe'!$Z$76,Y$3)*Muffe!$D$3+VLOOKUP($C59,Nyanlæg!$C$46:'Nyanlæg'!$Z$76,Y$3)*Nyanlæg!$D$3)</f>
        <v>0</v>
      </c>
      <c r="Z59" s="156">
        <f>IF($C59&lt;Input!$D$48,VLOOKUP($C59,Eksist!$C$46:'Eksist'!$Z$76,Z$3), VLOOKUP($C59,Muffe!$C$46:'Muffe'!$Z$76,Z$3)*Muffe!$D$3+VLOOKUP($C59,Nyanlæg!$C$46:'Nyanlæg'!$Z$76,Z$3)*Nyanlæg!$D$3)</f>
        <v>0</v>
      </c>
      <c r="AA59" s="1"/>
      <c r="AB59" s="156"/>
      <c r="AC59" s="158"/>
      <c r="AD59" s="158"/>
      <c r="AE59" s="158"/>
      <c r="AF59" s="158"/>
      <c r="AG59" s="158"/>
      <c r="AH59" s="158"/>
      <c r="AI59" s="158"/>
      <c r="AJ59" s="158"/>
      <c r="AK59" s="158"/>
      <c r="AL59" s="158"/>
      <c r="AM59" s="158"/>
      <c r="AN59" s="158"/>
      <c r="AO59" s="158"/>
      <c r="AP59" s="158"/>
      <c r="AQ59" s="158"/>
      <c r="AR59" s="158"/>
      <c r="AS59" s="158"/>
      <c r="AT59" s="158"/>
      <c r="AU59" s="158"/>
      <c r="AV59" s="158"/>
      <c r="AW59" s="158"/>
      <c r="AX59" s="158"/>
      <c r="AY59" s="158"/>
      <c r="AZ59" s="158"/>
      <c r="BA59" s="158"/>
      <c r="BB59" s="158"/>
      <c r="BC59" s="158"/>
      <c r="BD59" s="158"/>
      <c r="BE59" s="158"/>
      <c r="BF59" s="158"/>
      <c r="BG59" s="158"/>
      <c r="BH59" s="158"/>
      <c r="BI59" s="158"/>
      <c r="BJ59" s="158"/>
      <c r="BK59" s="158"/>
      <c r="BL59" s="158"/>
      <c r="BM59" s="158"/>
      <c r="BN59" s="158"/>
      <c r="BO59" s="158"/>
      <c r="BP59" s="158"/>
      <c r="BQ59" s="158"/>
      <c r="BR59" s="158"/>
      <c r="BS59" s="158"/>
      <c r="BT59" s="158"/>
      <c r="BU59" s="158"/>
    </row>
    <row r="60" spans="1:73" x14ac:dyDescent="0.15">
      <c r="A60" s="1"/>
      <c r="B60" s="20"/>
      <c r="C60" s="156">
        <f>Eksist!C60</f>
        <v>14</v>
      </c>
      <c r="D60" s="2" t="s">
        <v>99</v>
      </c>
      <c r="E60" s="188">
        <f>Eksist!E60</f>
        <v>1</v>
      </c>
      <c r="F60" s="156">
        <f t="shared" si="3"/>
        <v>0</v>
      </c>
      <c r="G60" s="156">
        <f>IF($C60&lt;Input!$D$48,VLOOKUP($C60,Eksist!$C$46:'Eksist'!$Z$76,G$3), VLOOKUP($C60,Muffe!$C$46:'Muffe'!$Z$76,G$3)*Muffe!$D$2+VLOOKUP($C60,Nyanlæg!$C$46:'Nyanlæg'!$Z$76,G$3)*Nyanlæg!$D$2)</f>
        <v>0</v>
      </c>
      <c r="H60" s="156">
        <f>IF($C60&lt;Input!$D$48,VLOOKUP($C60,Eksist!$C$46:'Eksist'!$Z$76,H$3), VLOOKUP($C60,Muffe!$C$46:'Muffe'!$Z$76,H$3)*Muffe!$D$3+VLOOKUP($C60,Nyanlæg!$C$46:'Nyanlæg'!$Z$76,H$3)*Nyanlæg!$D$3)</f>
        <v>0</v>
      </c>
      <c r="I60" s="156">
        <f>IF($C60&lt;Input!$D$48,VLOOKUP($C60,Eksist!$C$46:'Eksist'!$Z$76,I$3), VLOOKUP($C60,Muffe!$C$46:'Muffe'!$Z$76,I$3)*Muffe!$D$3+VLOOKUP($C60,Nyanlæg!$C$46:'Nyanlæg'!$Z$76,I$3)*Nyanlæg!$D$3)</f>
        <v>0</v>
      </c>
      <c r="J60" s="156">
        <f>IF($C60&lt;Input!$D$48,VLOOKUP($C60,Eksist!$C$46:'Eksist'!$Z$76,J$3), VLOOKUP($C60,Muffe!$C$46:'Muffe'!$Z$76,J$3)*Muffe!$D$3+VLOOKUP($C60,Nyanlæg!$C$46:'Nyanlæg'!$Z$76,J$3)*Nyanlæg!$D$3)</f>
        <v>0</v>
      </c>
      <c r="K60" s="156">
        <f>IF($C60&lt;Input!$D$48,VLOOKUP($C60,Eksist!$C$46:'Eksist'!$Z$76,K$3), VLOOKUP($C60,Muffe!$C$46:'Muffe'!$Z$76,K$3)*Muffe!$D$3+VLOOKUP($C60,Nyanlæg!$C$46:'Nyanlæg'!$Z$76,K$3)*Nyanlæg!$D$3)</f>
        <v>0</v>
      </c>
      <c r="L60" s="156">
        <f>IF($C60&lt;Input!$D$48,VLOOKUP($C60,Eksist!$C$46:'Eksist'!$Z$76,L$3), VLOOKUP($C60,Muffe!$C$46:'Muffe'!$Z$76,L$3)*Muffe!$D$3+VLOOKUP($C60,Nyanlæg!$C$46:'Nyanlæg'!$Z$76,L$3)*Nyanlæg!$D$3)</f>
        <v>0</v>
      </c>
      <c r="M60" s="156">
        <f>IF($C60&lt;Input!$D$48,VLOOKUP($C60,Eksist!$C$46:'Eksist'!$Z$76,M$3), VLOOKUP($C60,Muffe!$C$46:'Muffe'!$Z$76,M$3)*Muffe!$D$3+VLOOKUP($C60,Nyanlæg!$C$46:'Nyanlæg'!$Z$76,M$3)*Nyanlæg!$D$3)</f>
        <v>0</v>
      </c>
      <c r="N60" s="156">
        <f>IF($C60&lt;Input!$D$48,VLOOKUP($C60,Eksist!$C$46:'Eksist'!$Z$76,N$3), VLOOKUP($C60,Muffe!$C$46:'Muffe'!$Z$76,N$3)*Muffe!$D$3+VLOOKUP($C60,Nyanlæg!$C$46:'Nyanlæg'!$Z$76,N$3)*Nyanlæg!$D$3)</f>
        <v>0</v>
      </c>
      <c r="O60" s="156">
        <f>IF($C60&lt;Input!$D$48,VLOOKUP($C60,Eksist!$C$46:'Eksist'!$Z$76,O$3), VLOOKUP($C60,Muffe!$C$46:'Muffe'!$Z$76,O$3)*Muffe!$D$3+VLOOKUP($C60,Nyanlæg!$C$46:'Nyanlæg'!$Z$76,O$3)*Nyanlæg!$D$3)</f>
        <v>0</v>
      </c>
      <c r="P60" s="156">
        <f>IF($C60&lt;Input!$D$48,VLOOKUP($C60,Eksist!$C$46:'Eksist'!$Z$76,P$3), VLOOKUP($C60,Muffe!$C$46:'Muffe'!$Z$76,P$3)*Muffe!$D$3+VLOOKUP($C60,Nyanlæg!$C$46:'Nyanlæg'!$Z$76,P$3)*Nyanlæg!$D$3)</f>
        <v>0</v>
      </c>
      <c r="Q60" s="156">
        <f>IF($C60&lt;Input!$D$48,VLOOKUP($C60,Eksist!$C$46:'Eksist'!$Z$76,Q$3), VLOOKUP($C60,Muffe!$C$46:'Muffe'!$Z$76,Q$3)*Muffe!$D$3+VLOOKUP($C60,Nyanlæg!$C$46:'Nyanlæg'!$Z$76,Q$3)*Nyanlæg!$D$3)</f>
        <v>0</v>
      </c>
      <c r="R60" s="156">
        <f>IF($C60&lt;Input!$D$48,VLOOKUP($C60,Eksist!$C$46:'Eksist'!$Z$76,R$3), VLOOKUP($C60,Muffe!$C$46:'Muffe'!$Z$76,R$3)*Muffe!$D$3+VLOOKUP($C60,Nyanlæg!$C$46:'Nyanlæg'!$Z$76,R$3)*Nyanlæg!$D$3)</f>
        <v>0</v>
      </c>
      <c r="S60" s="156">
        <f>IF($C60&lt;Input!$D$48,VLOOKUP($C60,Eksist!$C$46:'Eksist'!$Z$76,S$3), VLOOKUP($C60,Muffe!$C$46:'Muffe'!$Z$76,S$3)*Muffe!$D$3+VLOOKUP($C60,Nyanlæg!$C$46:'Nyanlæg'!$Z$76,S$3)*Nyanlæg!$D$3)</f>
        <v>0</v>
      </c>
      <c r="T60" s="156">
        <f>IF($C60&lt;Input!$D$48,VLOOKUP($C60,Eksist!$C$46:'Eksist'!$Z$76,T$3), VLOOKUP($C60,Muffe!$C$46:'Muffe'!$Z$76,T$3)*Muffe!$D$3+VLOOKUP($C60,Nyanlæg!$C$46:'Nyanlæg'!$Z$76,T$3)*Nyanlæg!$D$3)</f>
        <v>0</v>
      </c>
      <c r="U60" s="156">
        <f>IF($C60&lt;Input!$D$48,VLOOKUP($C60,Eksist!$C$46:'Eksist'!$Z$76,U$3), VLOOKUP($C60,Muffe!$C$46:'Muffe'!$Z$76,U$3)*Muffe!$D$3+VLOOKUP($C60,Nyanlæg!$C$46:'Nyanlæg'!$Z$76,U$3)*Nyanlæg!$D$3)</f>
        <v>0</v>
      </c>
      <c r="V60" s="156">
        <f>IF($C60&lt;Input!$D$48,VLOOKUP($C60,Eksist!$C$46:'Eksist'!$Z$76,V$3), VLOOKUP($C60,Muffe!$C$46:'Muffe'!$Z$76,V$3)*Muffe!$D$3+VLOOKUP($C60,Nyanlæg!$C$46:'Nyanlæg'!$Z$76,V$3)*Nyanlæg!$D$3)</f>
        <v>0</v>
      </c>
      <c r="W60" s="156">
        <f>IF($C60&lt;Input!$D$48,VLOOKUP($C60,Eksist!$C$46:'Eksist'!$Z$76,W$3), VLOOKUP($C60,Muffe!$C$46:'Muffe'!$Z$76,W$3)*Muffe!$D$3+VLOOKUP($C60,Nyanlæg!$C$46:'Nyanlæg'!$Z$76,W$3)*Nyanlæg!$D$3)</f>
        <v>0</v>
      </c>
      <c r="X60" s="156">
        <f>IF($C60&lt;Input!$D$48,VLOOKUP($C60,Eksist!$C$46:'Eksist'!$Z$76,X$3), VLOOKUP($C60,Muffe!$C$46:'Muffe'!$Z$76,X$3)*Muffe!$D$3+VLOOKUP($C60,Nyanlæg!$C$46:'Nyanlæg'!$Z$76,X$3)*Nyanlæg!$D$3)</f>
        <v>0</v>
      </c>
      <c r="Y60" s="156">
        <f>IF($C60&lt;Input!$D$48,VLOOKUP($C60,Eksist!$C$46:'Eksist'!$Z$76,Y$3), VLOOKUP($C60,Muffe!$C$46:'Muffe'!$Z$76,Y$3)*Muffe!$D$3+VLOOKUP($C60,Nyanlæg!$C$46:'Nyanlæg'!$Z$76,Y$3)*Nyanlæg!$D$3)</f>
        <v>0</v>
      </c>
      <c r="Z60" s="156">
        <f>IF($C60&lt;Input!$D$48,VLOOKUP($C60,Eksist!$C$46:'Eksist'!$Z$76,Z$3), VLOOKUP($C60,Muffe!$C$46:'Muffe'!$Z$76,Z$3)*Muffe!$D$3+VLOOKUP($C60,Nyanlæg!$C$46:'Nyanlæg'!$Z$76,Z$3)*Nyanlæg!$D$3)</f>
        <v>0</v>
      </c>
      <c r="AA60" s="1"/>
      <c r="AB60" s="156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158"/>
      <c r="BN60" s="158"/>
      <c r="BO60" s="158"/>
      <c r="BP60" s="158"/>
      <c r="BQ60" s="158"/>
      <c r="BR60" s="158"/>
      <c r="BS60" s="158"/>
      <c r="BT60" s="158"/>
      <c r="BU60" s="158"/>
    </row>
    <row r="61" spans="1:73" x14ac:dyDescent="0.15">
      <c r="A61" s="1"/>
      <c r="B61" s="20"/>
      <c r="C61" s="156">
        <f>Eksist!C61</f>
        <v>15</v>
      </c>
      <c r="D61" s="2" t="s">
        <v>99</v>
      </c>
      <c r="E61" s="188">
        <f>Eksist!E61</f>
        <v>1</v>
      </c>
      <c r="F61" s="156">
        <f t="shared" si="3"/>
        <v>0</v>
      </c>
      <c r="G61" s="156">
        <f>IF($C61&lt;Input!$D$48,VLOOKUP($C61,Eksist!$C$46:'Eksist'!$Z$76,G$3), VLOOKUP($C61,Muffe!$C$46:'Muffe'!$Z$76,G$3)*Muffe!$D$2+VLOOKUP($C61,Nyanlæg!$C$46:'Nyanlæg'!$Z$76,G$3)*Nyanlæg!$D$2)</f>
        <v>0</v>
      </c>
      <c r="H61" s="156">
        <f>IF($C61&lt;Input!$D$48,VLOOKUP($C61,Eksist!$C$46:'Eksist'!$Z$76,H$3), VLOOKUP($C61,Muffe!$C$46:'Muffe'!$Z$76,H$3)*Muffe!$D$3+VLOOKUP($C61,Nyanlæg!$C$46:'Nyanlæg'!$Z$76,H$3)*Nyanlæg!$D$3)</f>
        <v>0</v>
      </c>
      <c r="I61" s="156">
        <f>IF($C61&lt;Input!$D$48,VLOOKUP($C61,Eksist!$C$46:'Eksist'!$Z$76,I$3), VLOOKUP($C61,Muffe!$C$46:'Muffe'!$Z$76,I$3)*Muffe!$D$3+VLOOKUP($C61,Nyanlæg!$C$46:'Nyanlæg'!$Z$76,I$3)*Nyanlæg!$D$3)</f>
        <v>0</v>
      </c>
      <c r="J61" s="156">
        <f>IF($C61&lt;Input!$D$48,VLOOKUP($C61,Eksist!$C$46:'Eksist'!$Z$76,J$3), VLOOKUP($C61,Muffe!$C$46:'Muffe'!$Z$76,J$3)*Muffe!$D$3+VLOOKUP($C61,Nyanlæg!$C$46:'Nyanlæg'!$Z$76,J$3)*Nyanlæg!$D$3)</f>
        <v>0</v>
      </c>
      <c r="K61" s="156">
        <f>IF($C61&lt;Input!$D$48,VLOOKUP($C61,Eksist!$C$46:'Eksist'!$Z$76,K$3), VLOOKUP($C61,Muffe!$C$46:'Muffe'!$Z$76,K$3)*Muffe!$D$3+VLOOKUP($C61,Nyanlæg!$C$46:'Nyanlæg'!$Z$76,K$3)*Nyanlæg!$D$3)</f>
        <v>0</v>
      </c>
      <c r="L61" s="156">
        <f>IF($C61&lt;Input!$D$48,VLOOKUP($C61,Eksist!$C$46:'Eksist'!$Z$76,L$3), VLOOKUP($C61,Muffe!$C$46:'Muffe'!$Z$76,L$3)*Muffe!$D$3+VLOOKUP($C61,Nyanlæg!$C$46:'Nyanlæg'!$Z$76,L$3)*Nyanlæg!$D$3)</f>
        <v>0</v>
      </c>
      <c r="M61" s="156">
        <f>IF($C61&lt;Input!$D$48,VLOOKUP($C61,Eksist!$C$46:'Eksist'!$Z$76,M$3), VLOOKUP($C61,Muffe!$C$46:'Muffe'!$Z$76,M$3)*Muffe!$D$3+VLOOKUP($C61,Nyanlæg!$C$46:'Nyanlæg'!$Z$76,M$3)*Nyanlæg!$D$3)</f>
        <v>0</v>
      </c>
      <c r="N61" s="156">
        <f>IF($C61&lt;Input!$D$48,VLOOKUP($C61,Eksist!$C$46:'Eksist'!$Z$76,N$3), VLOOKUP($C61,Muffe!$C$46:'Muffe'!$Z$76,N$3)*Muffe!$D$3+VLOOKUP($C61,Nyanlæg!$C$46:'Nyanlæg'!$Z$76,N$3)*Nyanlæg!$D$3)</f>
        <v>0</v>
      </c>
      <c r="O61" s="156">
        <f>IF($C61&lt;Input!$D$48,VLOOKUP($C61,Eksist!$C$46:'Eksist'!$Z$76,O$3), VLOOKUP($C61,Muffe!$C$46:'Muffe'!$Z$76,O$3)*Muffe!$D$3+VLOOKUP($C61,Nyanlæg!$C$46:'Nyanlæg'!$Z$76,O$3)*Nyanlæg!$D$3)</f>
        <v>0</v>
      </c>
      <c r="P61" s="156">
        <f>IF($C61&lt;Input!$D$48,VLOOKUP($C61,Eksist!$C$46:'Eksist'!$Z$76,P$3), VLOOKUP($C61,Muffe!$C$46:'Muffe'!$Z$76,P$3)*Muffe!$D$3+VLOOKUP($C61,Nyanlæg!$C$46:'Nyanlæg'!$Z$76,P$3)*Nyanlæg!$D$3)</f>
        <v>0</v>
      </c>
      <c r="Q61" s="156">
        <f>IF($C61&lt;Input!$D$48,VLOOKUP($C61,Eksist!$C$46:'Eksist'!$Z$76,Q$3), VLOOKUP($C61,Muffe!$C$46:'Muffe'!$Z$76,Q$3)*Muffe!$D$3+VLOOKUP($C61,Nyanlæg!$C$46:'Nyanlæg'!$Z$76,Q$3)*Nyanlæg!$D$3)</f>
        <v>0</v>
      </c>
      <c r="R61" s="156">
        <f>IF($C61&lt;Input!$D$48,VLOOKUP($C61,Eksist!$C$46:'Eksist'!$Z$76,R$3), VLOOKUP($C61,Muffe!$C$46:'Muffe'!$Z$76,R$3)*Muffe!$D$3+VLOOKUP($C61,Nyanlæg!$C$46:'Nyanlæg'!$Z$76,R$3)*Nyanlæg!$D$3)</f>
        <v>0</v>
      </c>
      <c r="S61" s="156">
        <f>IF($C61&lt;Input!$D$48,VLOOKUP($C61,Eksist!$C$46:'Eksist'!$Z$76,S$3), VLOOKUP($C61,Muffe!$C$46:'Muffe'!$Z$76,S$3)*Muffe!$D$3+VLOOKUP($C61,Nyanlæg!$C$46:'Nyanlæg'!$Z$76,S$3)*Nyanlæg!$D$3)</f>
        <v>0</v>
      </c>
      <c r="T61" s="156">
        <f>IF($C61&lt;Input!$D$48,VLOOKUP($C61,Eksist!$C$46:'Eksist'!$Z$76,T$3), VLOOKUP($C61,Muffe!$C$46:'Muffe'!$Z$76,T$3)*Muffe!$D$3+VLOOKUP($C61,Nyanlæg!$C$46:'Nyanlæg'!$Z$76,T$3)*Nyanlæg!$D$3)</f>
        <v>0</v>
      </c>
      <c r="U61" s="156">
        <f>IF($C61&lt;Input!$D$48,VLOOKUP($C61,Eksist!$C$46:'Eksist'!$Z$76,U$3), VLOOKUP($C61,Muffe!$C$46:'Muffe'!$Z$76,U$3)*Muffe!$D$3+VLOOKUP($C61,Nyanlæg!$C$46:'Nyanlæg'!$Z$76,U$3)*Nyanlæg!$D$3)</f>
        <v>0</v>
      </c>
      <c r="V61" s="156">
        <f>IF($C61&lt;Input!$D$48,VLOOKUP($C61,Eksist!$C$46:'Eksist'!$Z$76,V$3), VLOOKUP($C61,Muffe!$C$46:'Muffe'!$Z$76,V$3)*Muffe!$D$3+VLOOKUP($C61,Nyanlæg!$C$46:'Nyanlæg'!$Z$76,V$3)*Nyanlæg!$D$3)</f>
        <v>0</v>
      </c>
      <c r="W61" s="156">
        <f>IF($C61&lt;Input!$D$48,VLOOKUP($C61,Eksist!$C$46:'Eksist'!$Z$76,W$3), VLOOKUP($C61,Muffe!$C$46:'Muffe'!$Z$76,W$3)*Muffe!$D$3+VLOOKUP($C61,Nyanlæg!$C$46:'Nyanlæg'!$Z$76,W$3)*Nyanlæg!$D$3)</f>
        <v>0</v>
      </c>
      <c r="X61" s="156">
        <f>IF($C61&lt;Input!$D$48,VLOOKUP($C61,Eksist!$C$46:'Eksist'!$Z$76,X$3), VLOOKUP($C61,Muffe!$C$46:'Muffe'!$Z$76,X$3)*Muffe!$D$3+VLOOKUP($C61,Nyanlæg!$C$46:'Nyanlæg'!$Z$76,X$3)*Nyanlæg!$D$3)</f>
        <v>0</v>
      </c>
      <c r="Y61" s="156">
        <f>IF($C61&lt;Input!$D$48,VLOOKUP($C61,Eksist!$C$46:'Eksist'!$Z$76,Y$3), VLOOKUP($C61,Muffe!$C$46:'Muffe'!$Z$76,Y$3)*Muffe!$D$3+VLOOKUP($C61,Nyanlæg!$C$46:'Nyanlæg'!$Z$76,Y$3)*Nyanlæg!$D$3)</f>
        <v>0</v>
      </c>
      <c r="Z61" s="156">
        <f>IF($C61&lt;Input!$D$48,VLOOKUP($C61,Eksist!$C$46:'Eksist'!$Z$76,Z$3), VLOOKUP($C61,Muffe!$C$46:'Muffe'!$Z$76,Z$3)*Muffe!$D$3+VLOOKUP($C61,Nyanlæg!$C$46:'Nyanlæg'!$Z$76,Z$3)*Nyanlæg!$D$3)</f>
        <v>0</v>
      </c>
      <c r="AA61" s="1"/>
      <c r="AB61" s="156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158"/>
      <c r="BN61" s="158"/>
      <c r="BO61" s="158"/>
      <c r="BP61" s="158"/>
      <c r="BQ61" s="158"/>
      <c r="BR61" s="158"/>
      <c r="BS61" s="158"/>
      <c r="BT61" s="158"/>
      <c r="BU61" s="158"/>
    </row>
    <row r="62" spans="1:73" x14ac:dyDescent="0.15">
      <c r="A62" s="1"/>
      <c r="B62" s="20"/>
      <c r="C62" s="156">
        <f>Eksist!C62</f>
        <v>16</v>
      </c>
      <c r="D62" s="2" t="s">
        <v>99</v>
      </c>
      <c r="E62" s="188">
        <f>Eksist!E62</f>
        <v>1</v>
      </c>
      <c r="F62" s="156">
        <f t="shared" si="3"/>
        <v>0</v>
      </c>
      <c r="G62" s="156">
        <f>IF($C62&lt;Input!$D$48,VLOOKUP($C62,Eksist!$C$46:'Eksist'!$Z$76,G$3), VLOOKUP($C62,Muffe!$C$46:'Muffe'!$Z$76,G$3)*Muffe!$D$2+VLOOKUP($C62,Nyanlæg!$C$46:'Nyanlæg'!$Z$76,G$3)*Nyanlæg!$D$2)</f>
        <v>0</v>
      </c>
      <c r="H62" s="156">
        <f>IF($C62&lt;Input!$D$48,VLOOKUP($C62,Eksist!$C$46:'Eksist'!$Z$76,H$3), VLOOKUP($C62,Muffe!$C$46:'Muffe'!$Z$76,H$3)*Muffe!$D$3+VLOOKUP($C62,Nyanlæg!$C$46:'Nyanlæg'!$Z$76,H$3)*Nyanlæg!$D$3)</f>
        <v>0</v>
      </c>
      <c r="I62" s="156">
        <f>IF($C62&lt;Input!$D$48,VLOOKUP($C62,Eksist!$C$46:'Eksist'!$Z$76,I$3), VLOOKUP($C62,Muffe!$C$46:'Muffe'!$Z$76,I$3)*Muffe!$D$3+VLOOKUP($C62,Nyanlæg!$C$46:'Nyanlæg'!$Z$76,I$3)*Nyanlæg!$D$3)</f>
        <v>0</v>
      </c>
      <c r="J62" s="156">
        <f>IF($C62&lt;Input!$D$48,VLOOKUP($C62,Eksist!$C$46:'Eksist'!$Z$76,J$3), VLOOKUP($C62,Muffe!$C$46:'Muffe'!$Z$76,J$3)*Muffe!$D$3+VLOOKUP($C62,Nyanlæg!$C$46:'Nyanlæg'!$Z$76,J$3)*Nyanlæg!$D$3)</f>
        <v>0</v>
      </c>
      <c r="K62" s="156">
        <f>IF($C62&lt;Input!$D$48,VLOOKUP($C62,Eksist!$C$46:'Eksist'!$Z$76,K$3), VLOOKUP($C62,Muffe!$C$46:'Muffe'!$Z$76,K$3)*Muffe!$D$3+VLOOKUP($C62,Nyanlæg!$C$46:'Nyanlæg'!$Z$76,K$3)*Nyanlæg!$D$3)</f>
        <v>0</v>
      </c>
      <c r="L62" s="156">
        <f>IF($C62&lt;Input!$D$48,VLOOKUP($C62,Eksist!$C$46:'Eksist'!$Z$76,L$3), VLOOKUP($C62,Muffe!$C$46:'Muffe'!$Z$76,L$3)*Muffe!$D$3+VLOOKUP($C62,Nyanlæg!$C$46:'Nyanlæg'!$Z$76,L$3)*Nyanlæg!$D$3)</f>
        <v>0</v>
      </c>
      <c r="M62" s="156">
        <f>IF($C62&lt;Input!$D$48,VLOOKUP($C62,Eksist!$C$46:'Eksist'!$Z$76,M$3), VLOOKUP($C62,Muffe!$C$46:'Muffe'!$Z$76,M$3)*Muffe!$D$3+VLOOKUP($C62,Nyanlæg!$C$46:'Nyanlæg'!$Z$76,M$3)*Nyanlæg!$D$3)</f>
        <v>0</v>
      </c>
      <c r="N62" s="156">
        <f>IF($C62&lt;Input!$D$48,VLOOKUP($C62,Eksist!$C$46:'Eksist'!$Z$76,N$3), VLOOKUP($C62,Muffe!$C$46:'Muffe'!$Z$76,N$3)*Muffe!$D$3+VLOOKUP($C62,Nyanlæg!$C$46:'Nyanlæg'!$Z$76,N$3)*Nyanlæg!$D$3)</f>
        <v>0</v>
      </c>
      <c r="O62" s="156">
        <f>IF($C62&lt;Input!$D$48,VLOOKUP($C62,Eksist!$C$46:'Eksist'!$Z$76,O$3), VLOOKUP($C62,Muffe!$C$46:'Muffe'!$Z$76,O$3)*Muffe!$D$3+VLOOKUP($C62,Nyanlæg!$C$46:'Nyanlæg'!$Z$76,O$3)*Nyanlæg!$D$3)</f>
        <v>0</v>
      </c>
      <c r="P62" s="156">
        <f>IF($C62&lt;Input!$D$48,VLOOKUP($C62,Eksist!$C$46:'Eksist'!$Z$76,P$3), VLOOKUP($C62,Muffe!$C$46:'Muffe'!$Z$76,P$3)*Muffe!$D$3+VLOOKUP($C62,Nyanlæg!$C$46:'Nyanlæg'!$Z$76,P$3)*Nyanlæg!$D$3)</f>
        <v>0</v>
      </c>
      <c r="Q62" s="156">
        <f>IF($C62&lt;Input!$D$48,VLOOKUP($C62,Eksist!$C$46:'Eksist'!$Z$76,Q$3), VLOOKUP($C62,Muffe!$C$46:'Muffe'!$Z$76,Q$3)*Muffe!$D$3+VLOOKUP($C62,Nyanlæg!$C$46:'Nyanlæg'!$Z$76,Q$3)*Nyanlæg!$D$3)</f>
        <v>0</v>
      </c>
      <c r="R62" s="156">
        <f>IF($C62&lt;Input!$D$48,VLOOKUP($C62,Eksist!$C$46:'Eksist'!$Z$76,R$3), VLOOKUP($C62,Muffe!$C$46:'Muffe'!$Z$76,R$3)*Muffe!$D$3+VLOOKUP($C62,Nyanlæg!$C$46:'Nyanlæg'!$Z$76,R$3)*Nyanlæg!$D$3)</f>
        <v>0</v>
      </c>
      <c r="S62" s="156">
        <f>IF($C62&lt;Input!$D$48,VLOOKUP($C62,Eksist!$C$46:'Eksist'!$Z$76,S$3), VLOOKUP($C62,Muffe!$C$46:'Muffe'!$Z$76,S$3)*Muffe!$D$3+VLOOKUP($C62,Nyanlæg!$C$46:'Nyanlæg'!$Z$76,S$3)*Nyanlæg!$D$3)</f>
        <v>0</v>
      </c>
      <c r="T62" s="156">
        <f>IF($C62&lt;Input!$D$48,VLOOKUP($C62,Eksist!$C$46:'Eksist'!$Z$76,T$3), VLOOKUP($C62,Muffe!$C$46:'Muffe'!$Z$76,T$3)*Muffe!$D$3+VLOOKUP($C62,Nyanlæg!$C$46:'Nyanlæg'!$Z$76,T$3)*Nyanlæg!$D$3)</f>
        <v>0</v>
      </c>
      <c r="U62" s="156">
        <f>IF($C62&lt;Input!$D$48,VLOOKUP($C62,Eksist!$C$46:'Eksist'!$Z$76,U$3), VLOOKUP($C62,Muffe!$C$46:'Muffe'!$Z$76,U$3)*Muffe!$D$3+VLOOKUP($C62,Nyanlæg!$C$46:'Nyanlæg'!$Z$76,U$3)*Nyanlæg!$D$3)</f>
        <v>0</v>
      </c>
      <c r="V62" s="156">
        <f>IF($C62&lt;Input!$D$48,VLOOKUP($C62,Eksist!$C$46:'Eksist'!$Z$76,V$3), VLOOKUP($C62,Muffe!$C$46:'Muffe'!$Z$76,V$3)*Muffe!$D$3+VLOOKUP($C62,Nyanlæg!$C$46:'Nyanlæg'!$Z$76,V$3)*Nyanlæg!$D$3)</f>
        <v>0</v>
      </c>
      <c r="W62" s="156">
        <f>IF($C62&lt;Input!$D$48,VLOOKUP($C62,Eksist!$C$46:'Eksist'!$Z$76,W$3), VLOOKUP($C62,Muffe!$C$46:'Muffe'!$Z$76,W$3)*Muffe!$D$3+VLOOKUP($C62,Nyanlæg!$C$46:'Nyanlæg'!$Z$76,W$3)*Nyanlæg!$D$3)</f>
        <v>0</v>
      </c>
      <c r="X62" s="156">
        <f>IF($C62&lt;Input!$D$48,VLOOKUP($C62,Eksist!$C$46:'Eksist'!$Z$76,X$3), VLOOKUP($C62,Muffe!$C$46:'Muffe'!$Z$76,X$3)*Muffe!$D$3+VLOOKUP($C62,Nyanlæg!$C$46:'Nyanlæg'!$Z$76,X$3)*Nyanlæg!$D$3)</f>
        <v>0</v>
      </c>
      <c r="Y62" s="156">
        <f>IF($C62&lt;Input!$D$48,VLOOKUP($C62,Eksist!$C$46:'Eksist'!$Z$76,Y$3), VLOOKUP($C62,Muffe!$C$46:'Muffe'!$Z$76,Y$3)*Muffe!$D$3+VLOOKUP($C62,Nyanlæg!$C$46:'Nyanlæg'!$Z$76,Y$3)*Nyanlæg!$D$3)</f>
        <v>0</v>
      </c>
      <c r="Z62" s="156">
        <f>IF($C62&lt;Input!$D$48,VLOOKUP($C62,Eksist!$C$46:'Eksist'!$Z$76,Z$3), VLOOKUP($C62,Muffe!$C$46:'Muffe'!$Z$76,Z$3)*Muffe!$D$3+VLOOKUP($C62,Nyanlæg!$C$46:'Nyanlæg'!$Z$76,Z$3)*Nyanlæg!$D$3)</f>
        <v>0</v>
      </c>
      <c r="AA62" s="1"/>
      <c r="AB62" s="156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158"/>
      <c r="BN62" s="158"/>
      <c r="BO62" s="158"/>
      <c r="BP62" s="158"/>
      <c r="BQ62" s="158"/>
      <c r="BR62" s="158"/>
      <c r="BS62" s="158"/>
      <c r="BT62" s="158"/>
      <c r="BU62" s="158"/>
    </row>
    <row r="63" spans="1:73" x14ac:dyDescent="0.15">
      <c r="A63" s="1"/>
      <c r="B63" s="20"/>
      <c r="C63" s="156">
        <f>Eksist!C63</f>
        <v>17</v>
      </c>
      <c r="D63" s="2" t="s">
        <v>99</v>
      </c>
      <c r="E63" s="188">
        <f>Eksist!E63</f>
        <v>1</v>
      </c>
      <c r="F63" s="156">
        <f t="shared" si="3"/>
        <v>0</v>
      </c>
      <c r="G63" s="156">
        <f>IF($C63&lt;Input!$D$48,VLOOKUP($C63,Eksist!$C$46:'Eksist'!$Z$76,G$3), VLOOKUP($C63,Muffe!$C$46:'Muffe'!$Z$76,G$3)*Muffe!$D$2+VLOOKUP($C63,Nyanlæg!$C$46:'Nyanlæg'!$Z$76,G$3)*Nyanlæg!$D$2)</f>
        <v>0</v>
      </c>
      <c r="H63" s="156">
        <f>IF($C63&lt;Input!$D$48,VLOOKUP($C63,Eksist!$C$46:'Eksist'!$Z$76,H$3), VLOOKUP($C63,Muffe!$C$46:'Muffe'!$Z$76,H$3)*Muffe!$D$3+VLOOKUP($C63,Nyanlæg!$C$46:'Nyanlæg'!$Z$76,H$3)*Nyanlæg!$D$3)</f>
        <v>0</v>
      </c>
      <c r="I63" s="156">
        <f>IF($C63&lt;Input!$D$48,VLOOKUP($C63,Eksist!$C$46:'Eksist'!$Z$76,I$3), VLOOKUP($C63,Muffe!$C$46:'Muffe'!$Z$76,I$3)*Muffe!$D$3+VLOOKUP($C63,Nyanlæg!$C$46:'Nyanlæg'!$Z$76,I$3)*Nyanlæg!$D$3)</f>
        <v>0</v>
      </c>
      <c r="J63" s="156">
        <f>IF($C63&lt;Input!$D$48,VLOOKUP($C63,Eksist!$C$46:'Eksist'!$Z$76,J$3), VLOOKUP($C63,Muffe!$C$46:'Muffe'!$Z$76,J$3)*Muffe!$D$3+VLOOKUP($C63,Nyanlæg!$C$46:'Nyanlæg'!$Z$76,J$3)*Nyanlæg!$D$3)</f>
        <v>0</v>
      </c>
      <c r="K63" s="156">
        <f>IF($C63&lt;Input!$D$48,VLOOKUP($C63,Eksist!$C$46:'Eksist'!$Z$76,K$3), VLOOKUP($C63,Muffe!$C$46:'Muffe'!$Z$76,K$3)*Muffe!$D$3+VLOOKUP($C63,Nyanlæg!$C$46:'Nyanlæg'!$Z$76,K$3)*Nyanlæg!$D$3)</f>
        <v>0</v>
      </c>
      <c r="L63" s="156">
        <f>IF($C63&lt;Input!$D$48,VLOOKUP($C63,Eksist!$C$46:'Eksist'!$Z$76,L$3), VLOOKUP($C63,Muffe!$C$46:'Muffe'!$Z$76,L$3)*Muffe!$D$3+VLOOKUP($C63,Nyanlæg!$C$46:'Nyanlæg'!$Z$76,L$3)*Nyanlæg!$D$3)</f>
        <v>0</v>
      </c>
      <c r="M63" s="156">
        <f>IF($C63&lt;Input!$D$48,VLOOKUP($C63,Eksist!$C$46:'Eksist'!$Z$76,M$3), VLOOKUP($C63,Muffe!$C$46:'Muffe'!$Z$76,M$3)*Muffe!$D$3+VLOOKUP($C63,Nyanlæg!$C$46:'Nyanlæg'!$Z$76,M$3)*Nyanlæg!$D$3)</f>
        <v>0</v>
      </c>
      <c r="N63" s="156">
        <f>IF($C63&lt;Input!$D$48,VLOOKUP($C63,Eksist!$C$46:'Eksist'!$Z$76,N$3), VLOOKUP($C63,Muffe!$C$46:'Muffe'!$Z$76,N$3)*Muffe!$D$3+VLOOKUP($C63,Nyanlæg!$C$46:'Nyanlæg'!$Z$76,N$3)*Nyanlæg!$D$3)</f>
        <v>0</v>
      </c>
      <c r="O63" s="156">
        <f>IF($C63&lt;Input!$D$48,VLOOKUP($C63,Eksist!$C$46:'Eksist'!$Z$76,O$3), VLOOKUP($C63,Muffe!$C$46:'Muffe'!$Z$76,O$3)*Muffe!$D$3+VLOOKUP($C63,Nyanlæg!$C$46:'Nyanlæg'!$Z$76,O$3)*Nyanlæg!$D$3)</f>
        <v>0</v>
      </c>
      <c r="P63" s="156">
        <f>IF($C63&lt;Input!$D$48,VLOOKUP($C63,Eksist!$C$46:'Eksist'!$Z$76,P$3), VLOOKUP($C63,Muffe!$C$46:'Muffe'!$Z$76,P$3)*Muffe!$D$3+VLOOKUP($C63,Nyanlæg!$C$46:'Nyanlæg'!$Z$76,P$3)*Nyanlæg!$D$3)</f>
        <v>0</v>
      </c>
      <c r="Q63" s="156">
        <f>IF($C63&lt;Input!$D$48,VLOOKUP($C63,Eksist!$C$46:'Eksist'!$Z$76,Q$3), VLOOKUP($C63,Muffe!$C$46:'Muffe'!$Z$76,Q$3)*Muffe!$D$3+VLOOKUP($C63,Nyanlæg!$C$46:'Nyanlæg'!$Z$76,Q$3)*Nyanlæg!$D$3)</f>
        <v>0</v>
      </c>
      <c r="R63" s="156">
        <f>IF($C63&lt;Input!$D$48,VLOOKUP($C63,Eksist!$C$46:'Eksist'!$Z$76,R$3), VLOOKUP($C63,Muffe!$C$46:'Muffe'!$Z$76,R$3)*Muffe!$D$3+VLOOKUP($C63,Nyanlæg!$C$46:'Nyanlæg'!$Z$76,R$3)*Nyanlæg!$D$3)</f>
        <v>0</v>
      </c>
      <c r="S63" s="156">
        <f>IF($C63&lt;Input!$D$48,VLOOKUP($C63,Eksist!$C$46:'Eksist'!$Z$76,S$3), VLOOKUP($C63,Muffe!$C$46:'Muffe'!$Z$76,S$3)*Muffe!$D$3+VLOOKUP($C63,Nyanlæg!$C$46:'Nyanlæg'!$Z$76,S$3)*Nyanlæg!$D$3)</f>
        <v>0</v>
      </c>
      <c r="T63" s="156">
        <f>IF($C63&lt;Input!$D$48,VLOOKUP($C63,Eksist!$C$46:'Eksist'!$Z$76,T$3), VLOOKUP($C63,Muffe!$C$46:'Muffe'!$Z$76,T$3)*Muffe!$D$3+VLOOKUP($C63,Nyanlæg!$C$46:'Nyanlæg'!$Z$76,T$3)*Nyanlæg!$D$3)</f>
        <v>0</v>
      </c>
      <c r="U63" s="156">
        <f>IF($C63&lt;Input!$D$48,VLOOKUP($C63,Eksist!$C$46:'Eksist'!$Z$76,U$3), VLOOKUP($C63,Muffe!$C$46:'Muffe'!$Z$76,U$3)*Muffe!$D$3+VLOOKUP($C63,Nyanlæg!$C$46:'Nyanlæg'!$Z$76,U$3)*Nyanlæg!$D$3)</f>
        <v>0</v>
      </c>
      <c r="V63" s="156">
        <f>IF($C63&lt;Input!$D$48,VLOOKUP($C63,Eksist!$C$46:'Eksist'!$Z$76,V$3), VLOOKUP($C63,Muffe!$C$46:'Muffe'!$Z$76,V$3)*Muffe!$D$3+VLOOKUP($C63,Nyanlæg!$C$46:'Nyanlæg'!$Z$76,V$3)*Nyanlæg!$D$3)</f>
        <v>0</v>
      </c>
      <c r="W63" s="156">
        <f>IF($C63&lt;Input!$D$48,VLOOKUP($C63,Eksist!$C$46:'Eksist'!$Z$76,W$3), VLOOKUP($C63,Muffe!$C$46:'Muffe'!$Z$76,W$3)*Muffe!$D$3+VLOOKUP($C63,Nyanlæg!$C$46:'Nyanlæg'!$Z$76,W$3)*Nyanlæg!$D$3)</f>
        <v>0</v>
      </c>
      <c r="X63" s="156">
        <f>IF($C63&lt;Input!$D$48,VLOOKUP($C63,Eksist!$C$46:'Eksist'!$Z$76,X$3), VLOOKUP($C63,Muffe!$C$46:'Muffe'!$Z$76,X$3)*Muffe!$D$3+VLOOKUP($C63,Nyanlæg!$C$46:'Nyanlæg'!$Z$76,X$3)*Nyanlæg!$D$3)</f>
        <v>0</v>
      </c>
      <c r="Y63" s="156">
        <f>IF($C63&lt;Input!$D$48,VLOOKUP($C63,Eksist!$C$46:'Eksist'!$Z$76,Y$3), VLOOKUP($C63,Muffe!$C$46:'Muffe'!$Z$76,Y$3)*Muffe!$D$3+VLOOKUP($C63,Nyanlæg!$C$46:'Nyanlæg'!$Z$76,Y$3)*Nyanlæg!$D$3)</f>
        <v>0</v>
      </c>
      <c r="Z63" s="156">
        <f>IF($C63&lt;Input!$D$48,VLOOKUP($C63,Eksist!$C$46:'Eksist'!$Z$76,Z$3), VLOOKUP($C63,Muffe!$C$46:'Muffe'!$Z$76,Z$3)*Muffe!$D$3+VLOOKUP($C63,Nyanlæg!$C$46:'Nyanlæg'!$Z$76,Z$3)*Nyanlæg!$D$3)</f>
        <v>0</v>
      </c>
      <c r="AA63" s="1"/>
      <c r="AB63" s="156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158"/>
      <c r="BN63" s="158"/>
      <c r="BO63" s="158"/>
      <c r="BP63" s="158"/>
      <c r="BQ63" s="158"/>
      <c r="BR63" s="158"/>
      <c r="BS63" s="158"/>
      <c r="BT63" s="158"/>
      <c r="BU63" s="158"/>
    </row>
    <row r="64" spans="1:73" x14ac:dyDescent="0.15">
      <c r="A64" s="1"/>
      <c r="B64" s="20"/>
      <c r="C64" s="156">
        <f>Eksist!C64</f>
        <v>18</v>
      </c>
      <c r="D64" s="2" t="s">
        <v>99</v>
      </c>
      <c r="E64" s="188">
        <f>Eksist!E64</f>
        <v>1</v>
      </c>
      <c r="F64" s="156">
        <f t="shared" si="3"/>
        <v>0</v>
      </c>
      <c r="G64" s="156">
        <f>IF($C64&lt;Input!$D$48,VLOOKUP($C64,Eksist!$C$46:'Eksist'!$Z$76,G$3), VLOOKUP($C64,Muffe!$C$46:'Muffe'!$Z$76,G$3)*Muffe!$D$2+VLOOKUP($C64,Nyanlæg!$C$46:'Nyanlæg'!$Z$76,G$3)*Nyanlæg!$D$2)</f>
        <v>0</v>
      </c>
      <c r="H64" s="156">
        <f>IF($C64&lt;Input!$D$48,VLOOKUP($C64,Eksist!$C$46:'Eksist'!$Z$76,H$3), VLOOKUP($C64,Muffe!$C$46:'Muffe'!$Z$76,H$3)*Muffe!$D$3+VLOOKUP($C64,Nyanlæg!$C$46:'Nyanlæg'!$Z$76,H$3)*Nyanlæg!$D$3)</f>
        <v>0</v>
      </c>
      <c r="I64" s="156">
        <f>IF($C64&lt;Input!$D$48,VLOOKUP($C64,Eksist!$C$46:'Eksist'!$Z$76,I$3), VLOOKUP($C64,Muffe!$C$46:'Muffe'!$Z$76,I$3)*Muffe!$D$3+VLOOKUP($C64,Nyanlæg!$C$46:'Nyanlæg'!$Z$76,I$3)*Nyanlæg!$D$3)</f>
        <v>0</v>
      </c>
      <c r="J64" s="156">
        <f>IF($C64&lt;Input!$D$48,VLOOKUP($C64,Eksist!$C$46:'Eksist'!$Z$76,J$3), VLOOKUP($C64,Muffe!$C$46:'Muffe'!$Z$76,J$3)*Muffe!$D$3+VLOOKUP($C64,Nyanlæg!$C$46:'Nyanlæg'!$Z$76,J$3)*Nyanlæg!$D$3)</f>
        <v>0</v>
      </c>
      <c r="K64" s="156">
        <f>IF($C64&lt;Input!$D$48,VLOOKUP($C64,Eksist!$C$46:'Eksist'!$Z$76,K$3), VLOOKUP($C64,Muffe!$C$46:'Muffe'!$Z$76,K$3)*Muffe!$D$3+VLOOKUP($C64,Nyanlæg!$C$46:'Nyanlæg'!$Z$76,K$3)*Nyanlæg!$D$3)</f>
        <v>0</v>
      </c>
      <c r="L64" s="156">
        <f>IF($C64&lt;Input!$D$48,VLOOKUP($C64,Eksist!$C$46:'Eksist'!$Z$76,L$3), VLOOKUP($C64,Muffe!$C$46:'Muffe'!$Z$76,L$3)*Muffe!$D$3+VLOOKUP($C64,Nyanlæg!$C$46:'Nyanlæg'!$Z$76,L$3)*Nyanlæg!$D$3)</f>
        <v>0</v>
      </c>
      <c r="M64" s="156">
        <f>IF($C64&lt;Input!$D$48,VLOOKUP($C64,Eksist!$C$46:'Eksist'!$Z$76,M$3), VLOOKUP($C64,Muffe!$C$46:'Muffe'!$Z$76,M$3)*Muffe!$D$3+VLOOKUP($C64,Nyanlæg!$C$46:'Nyanlæg'!$Z$76,M$3)*Nyanlæg!$D$3)</f>
        <v>0</v>
      </c>
      <c r="N64" s="156">
        <f>IF($C64&lt;Input!$D$48,VLOOKUP($C64,Eksist!$C$46:'Eksist'!$Z$76,N$3), VLOOKUP($C64,Muffe!$C$46:'Muffe'!$Z$76,N$3)*Muffe!$D$3+VLOOKUP($C64,Nyanlæg!$C$46:'Nyanlæg'!$Z$76,N$3)*Nyanlæg!$D$3)</f>
        <v>0</v>
      </c>
      <c r="O64" s="156">
        <f>IF($C64&lt;Input!$D$48,VLOOKUP($C64,Eksist!$C$46:'Eksist'!$Z$76,O$3), VLOOKUP($C64,Muffe!$C$46:'Muffe'!$Z$76,O$3)*Muffe!$D$3+VLOOKUP($C64,Nyanlæg!$C$46:'Nyanlæg'!$Z$76,O$3)*Nyanlæg!$D$3)</f>
        <v>0</v>
      </c>
      <c r="P64" s="156">
        <f>IF($C64&lt;Input!$D$48,VLOOKUP($C64,Eksist!$C$46:'Eksist'!$Z$76,P$3), VLOOKUP($C64,Muffe!$C$46:'Muffe'!$Z$76,P$3)*Muffe!$D$3+VLOOKUP($C64,Nyanlæg!$C$46:'Nyanlæg'!$Z$76,P$3)*Nyanlæg!$D$3)</f>
        <v>0</v>
      </c>
      <c r="Q64" s="156">
        <f>IF($C64&lt;Input!$D$48,VLOOKUP($C64,Eksist!$C$46:'Eksist'!$Z$76,Q$3), VLOOKUP($C64,Muffe!$C$46:'Muffe'!$Z$76,Q$3)*Muffe!$D$3+VLOOKUP($C64,Nyanlæg!$C$46:'Nyanlæg'!$Z$76,Q$3)*Nyanlæg!$D$3)</f>
        <v>0</v>
      </c>
      <c r="R64" s="156">
        <f>IF($C64&lt;Input!$D$48,VLOOKUP($C64,Eksist!$C$46:'Eksist'!$Z$76,R$3), VLOOKUP($C64,Muffe!$C$46:'Muffe'!$Z$76,R$3)*Muffe!$D$3+VLOOKUP($C64,Nyanlæg!$C$46:'Nyanlæg'!$Z$76,R$3)*Nyanlæg!$D$3)</f>
        <v>0</v>
      </c>
      <c r="S64" s="156">
        <f>IF($C64&lt;Input!$D$48,VLOOKUP($C64,Eksist!$C$46:'Eksist'!$Z$76,S$3), VLOOKUP($C64,Muffe!$C$46:'Muffe'!$Z$76,S$3)*Muffe!$D$3+VLOOKUP($C64,Nyanlæg!$C$46:'Nyanlæg'!$Z$76,S$3)*Nyanlæg!$D$3)</f>
        <v>0</v>
      </c>
      <c r="T64" s="156">
        <f>IF($C64&lt;Input!$D$48,VLOOKUP($C64,Eksist!$C$46:'Eksist'!$Z$76,T$3), VLOOKUP($C64,Muffe!$C$46:'Muffe'!$Z$76,T$3)*Muffe!$D$3+VLOOKUP($C64,Nyanlæg!$C$46:'Nyanlæg'!$Z$76,T$3)*Nyanlæg!$D$3)</f>
        <v>0</v>
      </c>
      <c r="U64" s="156">
        <f>IF($C64&lt;Input!$D$48,VLOOKUP($C64,Eksist!$C$46:'Eksist'!$Z$76,U$3), VLOOKUP($C64,Muffe!$C$46:'Muffe'!$Z$76,U$3)*Muffe!$D$3+VLOOKUP($C64,Nyanlæg!$C$46:'Nyanlæg'!$Z$76,U$3)*Nyanlæg!$D$3)</f>
        <v>0</v>
      </c>
      <c r="V64" s="156">
        <f>IF($C64&lt;Input!$D$48,VLOOKUP($C64,Eksist!$C$46:'Eksist'!$Z$76,V$3), VLOOKUP($C64,Muffe!$C$46:'Muffe'!$Z$76,V$3)*Muffe!$D$3+VLOOKUP($C64,Nyanlæg!$C$46:'Nyanlæg'!$Z$76,V$3)*Nyanlæg!$D$3)</f>
        <v>0</v>
      </c>
      <c r="W64" s="156">
        <f>IF($C64&lt;Input!$D$48,VLOOKUP($C64,Eksist!$C$46:'Eksist'!$Z$76,W$3), VLOOKUP($C64,Muffe!$C$46:'Muffe'!$Z$76,W$3)*Muffe!$D$3+VLOOKUP($C64,Nyanlæg!$C$46:'Nyanlæg'!$Z$76,W$3)*Nyanlæg!$D$3)</f>
        <v>0</v>
      </c>
      <c r="X64" s="156">
        <f>IF($C64&lt;Input!$D$48,VLOOKUP($C64,Eksist!$C$46:'Eksist'!$Z$76,X$3), VLOOKUP($C64,Muffe!$C$46:'Muffe'!$Z$76,X$3)*Muffe!$D$3+VLOOKUP($C64,Nyanlæg!$C$46:'Nyanlæg'!$Z$76,X$3)*Nyanlæg!$D$3)</f>
        <v>0</v>
      </c>
      <c r="Y64" s="156">
        <f>IF($C64&lt;Input!$D$48,VLOOKUP($C64,Eksist!$C$46:'Eksist'!$Z$76,Y$3), VLOOKUP($C64,Muffe!$C$46:'Muffe'!$Z$76,Y$3)*Muffe!$D$3+VLOOKUP($C64,Nyanlæg!$C$46:'Nyanlæg'!$Z$76,Y$3)*Nyanlæg!$D$3)</f>
        <v>0</v>
      </c>
      <c r="Z64" s="156">
        <f>IF($C64&lt;Input!$D$48,VLOOKUP($C64,Eksist!$C$46:'Eksist'!$Z$76,Z$3), VLOOKUP($C64,Muffe!$C$46:'Muffe'!$Z$76,Z$3)*Muffe!$D$3+VLOOKUP($C64,Nyanlæg!$C$46:'Nyanlæg'!$Z$76,Z$3)*Nyanlæg!$D$3)</f>
        <v>0</v>
      </c>
      <c r="AA64" s="1"/>
      <c r="AB64" s="156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158"/>
      <c r="BN64" s="158"/>
      <c r="BO64" s="158"/>
      <c r="BP64" s="158"/>
      <c r="BQ64" s="158"/>
      <c r="BR64" s="158"/>
      <c r="BS64" s="158"/>
      <c r="BT64" s="158"/>
      <c r="BU64" s="158"/>
    </row>
    <row r="65" spans="1:73" x14ac:dyDescent="0.15">
      <c r="A65" s="1"/>
      <c r="B65" s="20"/>
      <c r="C65" s="156">
        <f>Eksist!C65</f>
        <v>19</v>
      </c>
      <c r="D65" s="2" t="s">
        <v>99</v>
      </c>
      <c r="E65" s="188">
        <f>Eksist!E65</f>
        <v>1</v>
      </c>
      <c r="F65" s="156">
        <f t="shared" si="3"/>
        <v>0</v>
      </c>
      <c r="G65" s="156">
        <f>IF($C65&lt;Input!$D$48,VLOOKUP($C65,Eksist!$C$46:'Eksist'!$Z$76,G$3), VLOOKUP($C65,Muffe!$C$46:'Muffe'!$Z$76,G$3)*Muffe!$D$2+VLOOKUP($C65,Nyanlæg!$C$46:'Nyanlæg'!$Z$76,G$3)*Nyanlæg!$D$2)</f>
        <v>0</v>
      </c>
      <c r="H65" s="156">
        <f>IF($C65&lt;Input!$D$48,VLOOKUP($C65,Eksist!$C$46:'Eksist'!$Z$76,H$3), VLOOKUP($C65,Muffe!$C$46:'Muffe'!$Z$76,H$3)*Muffe!$D$3+VLOOKUP($C65,Nyanlæg!$C$46:'Nyanlæg'!$Z$76,H$3)*Nyanlæg!$D$3)</f>
        <v>0</v>
      </c>
      <c r="I65" s="156">
        <f>IF($C65&lt;Input!$D$48,VLOOKUP($C65,Eksist!$C$46:'Eksist'!$Z$76,I$3), VLOOKUP($C65,Muffe!$C$46:'Muffe'!$Z$76,I$3)*Muffe!$D$3+VLOOKUP($C65,Nyanlæg!$C$46:'Nyanlæg'!$Z$76,I$3)*Nyanlæg!$D$3)</f>
        <v>0</v>
      </c>
      <c r="J65" s="156">
        <f>IF($C65&lt;Input!$D$48,VLOOKUP($C65,Eksist!$C$46:'Eksist'!$Z$76,J$3), VLOOKUP($C65,Muffe!$C$46:'Muffe'!$Z$76,J$3)*Muffe!$D$3+VLOOKUP($C65,Nyanlæg!$C$46:'Nyanlæg'!$Z$76,J$3)*Nyanlæg!$D$3)</f>
        <v>0</v>
      </c>
      <c r="K65" s="156">
        <f>IF($C65&lt;Input!$D$48,VLOOKUP($C65,Eksist!$C$46:'Eksist'!$Z$76,K$3), VLOOKUP($C65,Muffe!$C$46:'Muffe'!$Z$76,K$3)*Muffe!$D$3+VLOOKUP($C65,Nyanlæg!$C$46:'Nyanlæg'!$Z$76,K$3)*Nyanlæg!$D$3)</f>
        <v>0</v>
      </c>
      <c r="L65" s="156">
        <f>IF($C65&lt;Input!$D$48,VLOOKUP($C65,Eksist!$C$46:'Eksist'!$Z$76,L$3), VLOOKUP($C65,Muffe!$C$46:'Muffe'!$Z$76,L$3)*Muffe!$D$3+VLOOKUP($C65,Nyanlæg!$C$46:'Nyanlæg'!$Z$76,L$3)*Nyanlæg!$D$3)</f>
        <v>0</v>
      </c>
      <c r="M65" s="156">
        <f>IF($C65&lt;Input!$D$48,VLOOKUP($C65,Eksist!$C$46:'Eksist'!$Z$76,M$3), VLOOKUP($C65,Muffe!$C$46:'Muffe'!$Z$76,M$3)*Muffe!$D$3+VLOOKUP($C65,Nyanlæg!$C$46:'Nyanlæg'!$Z$76,M$3)*Nyanlæg!$D$3)</f>
        <v>0</v>
      </c>
      <c r="N65" s="156">
        <f>IF($C65&lt;Input!$D$48,VLOOKUP($C65,Eksist!$C$46:'Eksist'!$Z$76,N$3), VLOOKUP($C65,Muffe!$C$46:'Muffe'!$Z$76,N$3)*Muffe!$D$3+VLOOKUP($C65,Nyanlæg!$C$46:'Nyanlæg'!$Z$76,N$3)*Nyanlæg!$D$3)</f>
        <v>0</v>
      </c>
      <c r="O65" s="156">
        <f>IF($C65&lt;Input!$D$48,VLOOKUP($C65,Eksist!$C$46:'Eksist'!$Z$76,O$3), VLOOKUP($C65,Muffe!$C$46:'Muffe'!$Z$76,O$3)*Muffe!$D$3+VLOOKUP($C65,Nyanlæg!$C$46:'Nyanlæg'!$Z$76,O$3)*Nyanlæg!$D$3)</f>
        <v>0</v>
      </c>
      <c r="P65" s="156">
        <f>IF($C65&lt;Input!$D$48,VLOOKUP($C65,Eksist!$C$46:'Eksist'!$Z$76,P$3), VLOOKUP($C65,Muffe!$C$46:'Muffe'!$Z$76,P$3)*Muffe!$D$3+VLOOKUP($C65,Nyanlæg!$C$46:'Nyanlæg'!$Z$76,P$3)*Nyanlæg!$D$3)</f>
        <v>0</v>
      </c>
      <c r="Q65" s="156">
        <f>IF($C65&lt;Input!$D$48,VLOOKUP($C65,Eksist!$C$46:'Eksist'!$Z$76,Q$3), VLOOKUP($C65,Muffe!$C$46:'Muffe'!$Z$76,Q$3)*Muffe!$D$3+VLOOKUP($C65,Nyanlæg!$C$46:'Nyanlæg'!$Z$76,Q$3)*Nyanlæg!$D$3)</f>
        <v>0</v>
      </c>
      <c r="R65" s="156">
        <f>IF($C65&lt;Input!$D$48,VLOOKUP($C65,Eksist!$C$46:'Eksist'!$Z$76,R$3), VLOOKUP($C65,Muffe!$C$46:'Muffe'!$Z$76,R$3)*Muffe!$D$3+VLOOKUP($C65,Nyanlæg!$C$46:'Nyanlæg'!$Z$76,R$3)*Nyanlæg!$D$3)</f>
        <v>0</v>
      </c>
      <c r="S65" s="156">
        <f>IF($C65&lt;Input!$D$48,VLOOKUP($C65,Eksist!$C$46:'Eksist'!$Z$76,S$3), VLOOKUP($C65,Muffe!$C$46:'Muffe'!$Z$76,S$3)*Muffe!$D$3+VLOOKUP($C65,Nyanlæg!$C$46:'Nyanlæg'!$Z$76,S$3)*Nyanlæg!$D$3)</f>
        <v>0</v>
      </c>
      <c r="T65" s="156">
        <f>IF($C65&lt;Input!$D$48,VLOOKUP($C65,Eksist!$C$46:'Eksist'!$Z$76,T$3), VLOOKUP($C65,Muffe!$C$46:'Muffe'!$Z$76,T$3)*Muffe!$D$3+VLOOKUP($C65,Nyanlæg!$C$46:'Nyanlæg'!$Z$76,T$3)*Nyanlæg!$D$3)</f>
        <v>0</v>
      </c>
      <c r="U65" s="156">
        <f>IF($C65&lt;Input!$D$48,VLOOKUP($C65,Eksist!$C$46:'Eksist'!$Z$76,U$3), VLOOKUP($C65,Muffe!$C$46:'Muffe'!$Z$76,U$3)*Muffe!$D$3+VLOOKUP($C65,Nyanlæg!$C$46:'Nyanlæg'!$Z$76,U$3)*Nyanlæg!$D$3)</f>
        <v>0</v>
      </c>
      <c r="V65" s="156">
        <f>IF($C65&lt;Input!$D$48,VLOOKUP($C65,Eksist!$C$46:'Eksist'!$Z$76,V$3), VLOOKUP($C65,Muffe!$C$46:'Muffe'!$Z$76,V$3)*Muffe!$D$3+VLOOKUP($C65,Nyanlæg!$C$46:'Nyanlæg'!$Z$76,V$3)*Nyanlæg!$D$3)</f>
        <v>0</v>
      </c>
      <c r="W65" s="156">
        <f>IF($C65&lt;Input!$D$48,VLOOKUP($C65,Eksist!$C$46:'Eksist'!$Z$76,W$3), VLOOKUP($C65,Muffe!$C$46:'Muffe'!$Z$76,W$3)*Muffe!$D$3+VLOOKUP($C65,Nyanlæg!$C$46:'Nyanlæg'!$Z$76,W$3)*Nyanlæg!$D$3)</f>
        <v>0</v>
      </c>
      <c r="X65" s="156">
        <f>IF($C65&lt;Input!$D$48,VLOOKUP($C65,Eksist!$C$46:'Eksist'!$Z$76,X$3), VLOOKUP($C65,Muffe!$C$46:'Muffe'!$Z$76,X$3)*Muffe!$D$3+VLOOKUP($C65,Nyanlæg!$C$46:'Nyanlæg'!$Z$76,X$3)*Nyanlæg!$D$3)</f>
        <v>0</v>
      </c>
      <c r="Y65" s="156">
        <f>IF($C65&lt;Input!$D$48,VLOOKUP($C65,Eksist!$C$46:'Eksist'!$Z$76,Y$3), VLOOKUP($C65,Muffe!$C$46:'Muffe'!$Z$76,Y$3)*Muffe!$D$3+VLOOKUP($C65,Nyanlæg!$C$46:'Nyanlæg'!$Z$76,Y$3)*Nyanlæg!$D$3)</f>
        <v>0</v>
      </c>
      <c r="Z65" s="156">
        <f>IF($C65&lt;Input!$D$48,VLOOKUP($C65,Eksist!$C$46:'Eksist'!$Z$76,Z$3), VLOOKUP($C65,Muffe!$C$46:'Muffe'!$Z$76,Z$3)*Muffe!$D$3+VLOOKUP($C65,Nyanlæg!$C$46:'Nyanlæg'!$Z$76,Z$3)*Nyanlæg!$D$3)</f>
        <v>0</v>
      </c>
      <c r="AA65" s="1"/>
      <c r="AB65" s="156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158"/>
      <c r="BN65" s="158"/>
      <c r="BO65" s="158"/>
      <c r="BP65" s="158"/>
      <c r="BQ65" s="158"/>
      <c r="BR65" s="158"/>
      <c r="BS65" s="158"/>
      <c r="BT65" s="158"/>
      <c r="BU65" s="158"/>
    </row>
    <row r="66" spans="1:73" x14ac:dyDescent="0.15">
      <c r="A66" s="1"/>
      <c r="B66" s="20" t="s">
        <v>188</v>
      </c>
      <c r="C66" s="156">
        <f>Eksist!C66</f>
        <v>20</v>
      </c>
      <c r="D66" s="2" t="s">
        <v>99</v>
      </c>
      <c r="E66" s="188">
        <f>Eksist!E66</f>
        <v>1</v>
      </c>
      <c r="F66" s="156">
        <f t="shared" si="3"/>
        <v>0</v>
      </c>
      <c r="G66" s="156">
        <f>IF($C66&lt;Input!$D$48,VLOOKUP($C66,Eksist!$C$46:'Eksist'!$Z$76,G$3), VLOOKUP($C66,Muffe!$C$46:'Muffe'!$Z$76,G$3)*Muffe!$D$2+VLOOKUP($C66,Nyanlæg!$C$46:'Nyanlæg'!$Z$76,G$3)*Nyanlæg!$D$2)</f>
        <v>0</v>
      </c>
      <c r="H66" s="156">
        <f>IF($C66&lt;Input!$D$48,VLOOKUP($C66,Eksist!$C$46:'Eksist'!$Z$76,H$3), VLOOKUP($C66,Muffe!$C$46:'Muffe'!$Z$76,H$3)*Muffe!$D$3+VLOOKUP($C66,Nyanlæg!$C$46:'Nyanlæg'!$Z$76,H$3)*Nyanlæg!$D$3)</f>
        <v>0</v>
      </c>
      <c r="I66" s="156">
        <f>IF($C66&lt;Input!$D$48,VLOOKUP($C66,Eksist!$C$46:'Eksist'!$Z$76,I$3), VLOOKUP($C66,Muffe!$C$46:'Muffe'!$Z$76,I$3)*Muffe!$D$3+VLOOKUP($C66,Nyanlæg!$C$46:'Nyanlæg'!$Z$76,I$3)*Nyanlæg!$D$3)</f>
        <v>0</v>
      </c>
      <c r="J66" s="156">
        <f>IF($C66&lt;Input!$D$48,VLOOKUP($C66,Eksist!$C$46:'Eksist'!$Z$76,J$3), VLOOKUP($C66,Muffe!$C$46:'Muffe'!$Z$76,J$3)*Muffe!$D$3+VLOOKUP($C66,Nyanlæg!$C$46:'Nyanlæg'!$Z$76,J$3)*Nyanlæg!$D$3)</f>
        <v>0</v>
      </c>
      <c r="K66" s="156">
        <f>IF($C66&lt;Input!$D$48,VLOOKUP($C66,Eksist!$C$46:'Eksist'!$Z$76,K$3), VLOOKUP($C66,Muffe!$C$46:'Muffe'!$Z$76,K$3)*Muffe!$D$3+VLOOKUP($C66,Nyanlæg!$C$46:'Nyanlæg'!$Z$76,K$3)*Nyanlæg!$D$3)</f>
        <v>0</v>
      </c>
      <c r="L66" s="156">
        <f>IF($C66&lt;Input!$D$48,VLOOKUP($C66,Eksist!$C$46:'Eksist'!$Z$76,L$3), VLOOKUP($C66,Muffe!$C$46:'Muffe'!$Z$76,L$3)*Muffe!$D$3+VLOOKUP($C66,Nyanlæg!$C$46:'Nyanlæg'!$Z$76,L$3)*Nyanlæg!$D$3)</f>
        <v>0</v>
      </c>
      <c r="M66" s="156">
        <f>IF($C66&lt;Input!$D$48,VLOOKUP($C66,Eksist!$C$46:'Eksist'!$Z$76,M$3), VLOOKUP($C66,Muffe!$C$46:'Muffe'!$Z$76,M$3)*Muffe!$D$3+VLOOKUP($C66,Nyanlæg!$C$46:'Nyanlæg'!$Z$76,M$3)*Nyanlæg!$D$3)</f>
        <v>0</v>
      </c>
      <c r="N66" s="156">
        <f>IF($C66&lt;Input!$D$48,VLOOKUP($C66,Eksist!$C$46:'Eksist'!$Z$76,N$3), VLOOKUP($C66,Muffe!$C$46:'Muffe'!$Z$76,N$3)*Muffe!$D$3+VLOOKUP($C66,Nyanlæg!$C$46:'Nyanlæg'!$Z$76,N$3)*Nyanlæg!$D$3)</f>
        <v>0</v>
      </c>
      <c r="O66" s="156">
        <f>IF($C66&lt;Input!$D$48,VLOOKUP($C66,Eksist!$C$46:'Eksist'!$Z$76,O$3), VLOOKUP($C66,Muffe!$C$46:'Muffe'!$Z$76,O$3)*Muffe!$D$3+VLOOKUP($C66,Nyanlæg!$C$46:'Nyanlæg'!$Z$76,O$3)*Nyanlæg!$D$3)</f>
        <v>0</v>
      </c>
      <c r="P66" s="156">
        <f>IF($C66&lt;Input!$D$48,VLOOKUP($C66,Eksist!$C$46:'Eksist'!$Z$76,P$3), VLOOKUP($C66,Muffe!$C$46:'Muffe'!$Z$76,P$3)*Muffe!$D$3+VLOOKUP($C66,Nyanlæg!$C$46:'Nyanlæg'!$Z$76,P$3)*Nyanlæg!$D$3)</f>
        <v>0</v>
      </c>
      <c r="Q66" s="156">
        <f>IF($C66&lt;Input!$D$48,VLOOKUP($C66,Eksist!$C$46:'Eksist'!$Z$76,Q$3), VLOOKUP($C66,Muffe!$C$46:'Muffe'!$Z$76,Q$3)*Muffe!$D$3+VLOOKUP($C66,Nyanlæg!$C$46:'Nyanlæg'!$Z$76,Q$3)*Nyanlæg!$D$3)</f>
        <v>0</v>
      </c>
      <c r="R66" s="156">
        <f>IF($C66&lt;Input!$D$48,VLOOKUP($C66,Eksist!$C$46:'Eksist'!$Z$76,R$3), VLOOKUP($C66,Muffe!$C$46:'Muffe'!$Z$76,R$3)*Muffe!$D$3+VLOOKUP($C66,Nyanlæg!$C$46:'Nyanlæg'!$Z$76,R$3)*Nyanlæg!$D$3)</f>
        <v>0</v>
      </c>
      <c r="S66" s="156">
        <f>IF($C66&lt;Input!$D$48,VLOOKUP($C66,Eksist!$C$46:'Eksist'!$Z$76,S$3), VLOOKUP($C66,Muffe!$C$46:'Muffe'!$Z$76,S$3)*Muffe!$D$3+VLOOKUP($C66,Nyanlæg!$C$46:'Nyanlæg'!$Z$76,S$3)*Nyanlæg!$D$3)</f>
        <v>0</v>
      </c>
      <c r="T66" s="156">
        <f>IF($C66&lt;Input!$D$48,VLOOKUP($C66,Eksist!$C$46:'Eksist'!$Z$76,T$3), VLOOKUP($C66,Muffe!$C$46:'Muffe'!$Z$76,T$3)*Muffe!$D$3+VLOOKUP($C66,Nyanlæg!$C$46:'Nyanlæg'!$Z$76,T$3)*Nyanlæg!$D$3)</f>
        <v>0</v>
      </c>
      <c r="U66" s="156">
        <f>IF($C66&lt;Input!$D$48,VLOOKUP($C66,Eksist!$C$46:'Eksist'!$Z$76,U$3), VLOOKUP($C66,Muffe!$C$46:'Muffe'!$Z$76,U$3)*Muffe!$D$3+VLOOKUP($C66,Nyanlæg!$C$46:'Nyanlæg'!$Z$76,U$3)*Nyanlæg!$D$3)</f>
        <v>0</v>
      </c>
      <c r="V66" s="156">
        <f>IF($C66&lt;Input!$D$48,VLOOKUP($C66,Eksist!$C$46:'Eksist'!$Z$76,V$3), VLOOKUP($C66,Muffe!$C$46:'Muffe'!$Z$76,V$3)*Muffe!$D$3+VLOOKUP($C66,Nyanlæg!$C$46:'Nyanlæg'!$Z$76,V$3)*Nyanlæg!$D$3)</f>
        <v>0</v>
      </c>
      <c r="W66" s="156">
        <f>IF($C66&lt;Input!$D$48,VLOOKUP($C66,Eksist!$C$46:'Eksist'!$Z$76,W$3), VLOOKUP($C66,Muffe!$C$46:'Muffe'!$Z$76,W$3)*Muffe!$D$3+VLOOKUP($C66,Nyanlæg!$C$46:'Nyanlæg'!$Z$76,W$3)*Nyanlæg!$D$3)</f>
        <v>0</v>
      </c>
      <c r="X66" s="156">
        <f>IF($C66&lt;Input!$D$48,VLOOKUP($C66,Eksist!$C$46:'Eksist'!$Z$76,X$3), VLOOKUP($C66,Muffe!$C$46:'Muffe'!$Z$76,X$3)*Muffe!$D$3+VLOOKUP($C66,Nyanlæg!$C$46:'Nyanlæg'!$Z$76,X$3)*Nyanlæg!$D$3)</f>
        <v>0</v>
      </c>
      <c r="Y66" s="156">
        <f>IF($C66&lt;Input!$D$48,VLOOKUP($C66,Eksist!$C$46:'Eksist'!$Z$76,Y$3), VLOOKUP($C66,Muffe!$C$46:'Muffe'!$Z$76,Y$3)*Muffe!$D$3+VLOOKUP($C66,Nyanlæg!$C$46:'Nyanlæg'!$Z$76,Y$3)*Nyanlæg!$D$3)</f>
        <v>0</v>
      </c>
      <c r="Z66" s="156">
        <f>IF($C66&lt;Input!$D$48,VLOOKUP($C66,Eksist!$C$46:'Eksist'!$Z$76,Z$3), VLOOKUP($C66,Muffe!$C$46:'Muffe'!$Z$76,Z$3)*Muffe!$D$3+VLOOKUP($C66,Nyanlæg!$C$46:'Nyanlæg'!$Z$76,Z$3)*Nyanlæg!$D$3)</f>
        <v>0</v>
      </c>
      <c r="AA66" s="1"/>
      <c r="AB66" s="156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158"/>
      <c r="BN66" s="158"/>
      <c r="BO66" s="158"/>
      <c r="BP66" s="158"/>
      <c r="BQ66" s="158"/>
      <c r="BR66" s="158"/>
      <c r="BS66" s="158"/>
      <c r="BT66" s="158"/>
      <c r="BU66" s="158"/>
    </row>
    <row r="67" spans="1:73" x14ac:dyDescent="0.15">
      <c r="A67" s="1"/>
      <c r="B67" s="20"/>
      <c r="C67" s="156">
        <f>Eksist!C67</f>
        <v>21</v>
      </c>
      <c r="D67" s="2" t="s">
        <v>99</v>
      </c>
      <c r="E67" s="188">
        <f>Eksist!E67</f>
        <v>1</v>
      </c>
      <c r="F67" s="156">
        <f t="shared" si="3"/>
        <v>0</v>
      </c>
      <c r="G67" s="156">
        <f>IF($C67&lt;Input!$D$48,VLOOKUP($C67,Eksist!$C$46:'Eksist'!$Z$76,G$3), VLOOKUP($C67,Muffe!$C$46:'Muffe'!$Z$76,G$3)*Muffe!$D$2+VLOOKUP($C67,Nyanlæg!$C$46:'Nyanlæg'!$Z$76,G$3)*Nyanlæg!$D$2)</f>
        <v>0</v>
      </c>
      <c r="H67" s="156">
        <f>IF($C67&lt;Input!$D$48,VLOOKUP($C67,Eksist!$C$46:'Eksist'!$Z$76,H$3), VLOOKUP($C67,Muffe!$C$46:'Muffe'!$Z$76,H$3)*Muffe!$D$3+VLOOKUP($C67,Nyanlæg!$C$46:'Nyanlæg'!$Z$76,H$3)*Nyanlæg!$D$3)</f>
        <v>0</v>
      </c>
      <c r="I67" s="156">
        <f>IF($C67&lt;Input!$D$48,VLOOKUP($C67,Eksist!$C$46:'Eksist'!$Z$76,I$3), VLOOKUP($C67,Muffe!$C$46:'Muffe'!$Z$76,I$3)*Muffe!$D$3+VLOOKUP($C67,Nyanlæg!$C$46:'Nyanlæg'!$Z$76,I$3)*Nyanlæg!$D$3)</f>
        <v>0</v>
      </c>
      <c r="J67" s="156">
        <f>IF($C67&lt;Input!$D$48,VLOOKUP($C67,Eksist!$C$46:'Eksist'!$Z$76,J$3), VLOOKUP($C67,Muffe!$C$46:'Muffe'!$Z$76,J$3)*Muffe!$D$3+VLOOKUP($C67,Nyanlæg!$C$46:'Nyanlæg'!$Z$76,J$3)*Nyanlæg!$D$3)</f>
        <v>0</v>
      </c>
      <c r="K67" s="156">
        <f>IF($C67&lt;Input!$D$48,VLOOKUP($C67,Eksist!$C$46:'Eksist'!$Z$76,K$3), VLOOKUP($C67,Muffe!$C$46:'Muffe'!$Z$76,K$3)*Muffe!$D$3+VLOOKUP($C67,Nyanlæg!$C$46:'Nyanlæg'!$Z$76,K$3)*Nyanlæg!$D$3)</f>
        <v>0</v>
      </c>
      <c r="L67" s="156">
        <f>IF($C67&lt;Input!$D$48,VLOOKUP($C67,Eksist!$C$46:'Eksist'!$Z$76,L$3), VLOOKUP($C67,Muffe!$C$46:'Muffe'!$Z$76,L$3)*Muffe!$D$3+VLOOKUP($C67,Nyanlæg!$C$46:'Nyanlæg'!$Z$76,L$3)*Nyanlæg!$D$3)</f>
        <v>0</v>
      </c>
      <c r="M67" s="156">
        <f>IF($C67&lt;Input!$D$48,VLOOKUP($C67,Eksist!$C$46:'Eksist'!$Z$76,M$3), VLOOKUP($C67,Muffe!$C$46:'Muffe'!$Z$76,M$3)*Muffe!$D$3+VLOOKUP($C67,Nyanlæg!$C$46:'Nyanlæg'!$Z$76,M$3)*Nyanlæg!$D$3)</f>
        <v>0</v>
      </c>
      <c r="N67" s="156">
        <f>IF($C67&lt;Input!$D$48,VLOOKUP($C67,Eksist!$C$46:'Eksist'!$Z$76,N$3), VLOOKUP($C67,Muffe!$C$46:'Muffe'!$Z$76,N$3)*Muffe!$D$3+VLOOKUP($C67,Nyanlæg!$C$46:'Nyanlæg'!$Z$76,N$3)*Nyanlæg!$D$3)</f>
        <v>0</v>
      </c>
      <c r="O67" s="156">
        <f>IF($C67&lt;Input!$D$48,VLOOKUP($C67,Eksist!$C$46:'Eksist'!$Z$76,O$3), VLOOKUP($C67,Muffe!$C$46:'Muffe'!$Z$76,O$3)*Muffe!$D$3+VLOOKUP($C67,Nyanlæg!$C$46:'Nyanlæg'!$Z$76,O$3)*Nyanlæg!$D$3)</f>
        <v>0</v>
      </c>
      <c r="P67" s="156">
        <f>IF($C67&lt;Input!$D$48,VLOOKUP($C67,Eksist!$C$46:'Eksist'!$Z$76,P$3), VLOOKUP($C67,Muffe!$C$46:'Muffe'!$Z$76,P$3)*Muffe!$D$3+VLOOKUP($C67,Nyanlæg!$C$46:'Nyanlæg'!$Z$76,P$3)*Nyanlæg!$D$3)</f>
        <v>0</v>
      </c>
      <c r="Q67" s="156">
        <f>IF($C67&lt;Input!$D$48,VLOOKUP($C67,Eksist!$C$46:'Eksist'!$Z$76,Q$3), VLOOKUP($C67,Muffe!$C$46:'Muffe'!$Z$76,Q$3)*Muffe!$D$3+VLOOKUP($C67,Nyanlæg!$C$46:'Nyanlæg'!$Z$76,Q$3)*Nyanlæg!$D$3)</f>
        <v>0</v>
      </c>
      <c r="R67" s="156">
        <f>IF($C67&lt;Input!$D$48,VLOOKUP($C67,Eksist!$C$46:'Eksist'!$Z$76,R$3), VLOOKUP($C67,Muffe!$C$46:'Muffe'!$Z$76,R$3)*Muffe!$D$3+VLOOKUP($C67,Nyanlæg!$C$46:'Nyanlæg'!$Z$76,R$3)*Nyanlæg!$D$3)</f>
        <v>0</v>
      </c>
      <c r="S67" s="156">
        <f>IF($C67&lt;Input!$D$48,VLOOKUP($C67,Eksist!$C$46:'Eksist'!$Z$76,S$3), VLOOKUP($C67,Muffe!$C$46:'Muffe'!$Z$76,S$3)*Muffe!$D$3+VLOOKUP($C67,Nyanlæg!$C$46:'Nyanlæg'!$Z$76,S$3)*Nyanlæg!$D$3)</f>
        <v>0</v>
      </c>
      <c r="T67" s="156">
        <f>IF($C67&lt;Input!$D$48,VLOOKUP($C67,Eksist!$C$46:'Eksist'!$Z$76,T$3), VLOOKUP($C67,Muffe!$C$46:'Muffe'!$Z$76,T$3)*Muffe!$D$3+VLOOKUP($C67,Nyanlæg!$C$46:'Nyanlæg'!$Z$76,T$3)*Nyanlæg!$D$3)</f>
        <v>0</v>
      </c>
      <c r="U67" s="156">
        <f>IF($C67&lt;Input!$D$48,VLOOKUP($C67,Eksist!$C$46:'Eksist'!$Z$76,U$3), VLOOKUP($C67,Muffe!$C$46:'Muffe'!$Z$76,U$3)*Muffe!$D$3+VLOOKUP($C67,Nyanlæg!$C$46:'Nyanlæg'!$Z$76,U$3)*Nyanlæg!$D$3)</f>
        <v>0</v>
      </c>
      <c r="V67" s="156">
        <f>IF($C67&lt;Input!$D$48,VLOOKUP($C67,Eksist!$C$46:'Eksist'!$Z$76,V$3), VLOOKUP($C67,Muffe!$C$46:'Muffe'!$Z$76,V$3)*Muffe!$D$3+VLOOKUP($C67,Nyanlæg!$C$46:'Nyanlæg'!$Z$76,V$3)*Nyanlæg!$D$3)</f>
        <v>0</v>
      </c>
      <c r="W67" s="156">
        <f>IF($C67&lt;Input!$D$48,VLOOKUP($C67,Eksist!$C$46:'Eksist'!$Z$76,W$3), VLOOKUP($C67,Muffe!$C$46:'Muffe'!$Z$76,W$3)*Muffe!$D$3+VLOOKUP($C67,Nyanlæg!$C$46:'Nyanlæg'!$Z$76,W$3)*Nyanlæg!$D$3)</f>
        <v>0</v>
      </c>
      <c r="X67" s="156">
        <f>IF($C67&lt;Input!$D$48,VLOOKUP($C67,Eksist!$C$46:'Eksist'!$Z$76,X$3), VLOOKUP($C67,Muffe!$C$46:'Muffe'!$Z$76,X$3)*Muffe!$D$3+VLOOKUP($C67,Nyanlæg!$C$46:'Nyanlæg'!$Z$76,X$3)*Nyanlæg!$D$3)</f>
        <v>0</v>
      </c>
      <c r="Y67" s="156">
        <f>IF($C67&lt;Input!$D$48,VLOOKUP($C67,Eksist!$C$46:'Eksist'!$Z$76,Y$3), VLOOKUP($C67,Muffe!$C$46:'Muffe'!$Z$76,Y$3)*Muffe!$D$3+VLOOKUP($C67,Nyanlæg!$C$46:'Nyanlæg'!$Z$76,Y$3)*Nyanlæg!$D$3)</f>
        <v>0</v>
      </c>
      <c r="Z67" s="156">
        <f>IF($C67&lt;Input!$D$48,VLOOKUP($C67,Eksist!$C$46:'Eksist'!$Z$76,Z$3), VLOOKUP($C67,Muffe!$C$46:'Muffe'!$Z$76,Z$3)*Muffe!$D$3+VLOOKUP($C67,Nyanlæg!$C$46:'Nyanlæg'!$Z$76,Z$3)*Nyanlæg!$D$3)</f>
        <v>0</v>
      </c>
      <c r="AA67" s="1"/>
      <c r="AB67" s="156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158"/>
      <c r="BN67" s="158"/>
      <c r="BO67" s="158"/>
      <c r="BP67" s="158"/>
      <c r="BQ67" s="158"/>
      <c r="BR67" s="158"/>
      <c r="BS67" s="158"/>
      <c r="BT67" s="158"/>
      <c r="BU67" s="158"/>
    </row>
    <row r="68" spans="1:73" x14ac:dyDescent="0.15">
      <c r="A68" s="1"/>
      <c r="B68" s="20"/>
      <c r="C68" s="156">
        <f>Eksist!C68</f>
        <v>22</v>
      </c>
      <c r="D68" s="2" t="s">
        <v>99</v>
      </c>
      <c r="E68" s="188">
        <f>Eksist!E68</f>
        <v>1</v>
      </c>
      <c r="F68" s="156">
        <f t="shared" si="3"/>
        <v>0</v>
      </c>
      <c r="G68" s="156">
        <f>IF($C68&lt;Input!$D$48,VLOOKUP($C68,Eksist!$C$46:'Eksist'!$Z$76,G$3), VLOOKUP($C68,Muffe!$C$46:'Muffe'!$Z$76,G$3)*Muffe!$D$2+VLOOKUP($C68,Nyanlæg!$C$46:'Nyanlæg'!$Z$76,G$3)*Nyanlæg!$D$2)</f>
        <v>0</v>
      </c>
      <c r="H68" s="156">
        <f>IF($C68&lt;Input!$D$48,VLOOKUP($C68,Eksist!$C$46:'Eksist'!$Z$76,H$3), VLOOKUP($C68,Muffe!$C$46:'Muffe'!$Z$76,H$3)*Muffe!$D$3+VLOOKUP($C68,Nyanlæg!$C$46:'Nyanlæg'!$Z$76,H$3)*Nyanlæg!$D$3)</f>
        <v>0</v>
      </c>
      <c r="I68" s="156">
        <f>IF($C68&lt;Input!$D$48,VLOOKUP($C68,Eksist!$C$46:'Eksist'!$Z$76,I$3), VLOOKUP($C68,Muffe!$C$46:'Muffe'!$Z$76,I$3)*Muffe!$D$3+VLOOKUP($C68,Nyanlæg!$C$46:'Nyanlæg'!$Z$76,I$3)*Nyanlæg!$D$3)</f>
        <v>0</v>
      </c>
      <c r="J68" s="156">
        <f>IF($C68&lt;Input!$D$48,VLOOKUP($C68,Eksist!$C$46:'Eksist'!$Z$76,J$3), VLOOKUP($C68,Muffe!$C$46:'Muffe'!$Z$76,J$3)*Muffe!$D$3+VLOOKUP($C68,Nyanlæg!$C$46:'Nyanlæg'!$Z$76,J$3)*Nyanlæg!$D$3)</f>
        <v>0</v>
      </c>
      <c r="K68" s="156">
        <f>IF($C68&lt;Input!$D$48,VLOOKUP($C68,Eksist!$C$46:'Eksist'!$Z$76,K$3), VLOOKUP($C68,Muffe!$C$46:'Muffe'!$Z$76,K$3)*Muffe!$D$3+VLOOKUP($C68,Nyanlæg!$C$46:'Nyanlæg'!$Z$76,K$3)*Nyanlæg!$D$3)</f>
        <v>0</v>
      </c>
      <c r="L68" s="156">
        <f>IF($C68&lt;Input!$D$48,VLOOKUP($C68,Eksist!$C$46:'Eksist'!$Z$76,L$3), VLOOKUP($C68,Muffe!$C$46:'Muffe'!$Z$76,L$3)*Muffe!$D$3+VLOOKUP($C68,Nyanlæg!$C$46:'Nyanlæg'!$Z$76,L$3)*Nyanlæg!$D$3)</f>
        <v>0</v>
      </c>
      <c r="M68" s="156">
        <f>IF($C68&lt;Input!$D$48,VLOOKUP($C68,Eksist!$C$46:'Eksist'!$Z$76,M$3), VLOOKUP($C68,Muffe!$C$46:'Muffe'!$Z$76,M$3)*Muffe!$D$3+VLOOKUP($C68,Nyanlæg!$C$46:'Nyanlæg'!$Z$76,M$3)*Nyanlæg!$D$3)</f>
        <v>0</v>
      </c>
      <c r="N68" s="156">
        <f>IF($C68&lt;Input!$D$48,VLOOKUP($C68,Eksist!$C$46:'Eksist'!$Z$76,N$3), VLOOKUP($C68,Muffe!$C$46:'Muffe'!$Z$76,N$3)*Muffe!$D$3+VLOOKUP($C68,Nyanlæg!$C$46:'Nyanlæg'!$Z$76,N$3)*Nyanlæg!$D$3)</f>
        <v>0</v>
      </c>
      <c r="O68" s="156">
        <f>IF($C68&lt;Input!$D$48,VLOOKUP($C68,Eksist!$C$46:'Eksist'!$Z$76,O$3), VLOOKUP($C68,Muffe!$C$46:'Muffe'!$Z$76,O$3)*Muffe!$D$3+VLOOKUP($C68,Nyanlæg!$C$46:'Nyanlæg'!$Z$76,O$3)*Nyanlæg!$D$3)</f>
        <v>0</v>
      </c>
      <c r="P68" s="156">
        <f>IF($C68&lt;Input!$D$48,VLOOKUP($C68,Eksist!$C$46:'Eksist'!$Z$76,P$3), VLOOKUP($C68,Muffe!$C$46:'Muffe'!$Z$76,P$3)*Muffe!$D$3+VLOOKUP($C68,Nyanlæg!$C$46:'Nyanlæg'!$Z$76,P$3)*Nyanlæg!$D$3)</f>
        <v>0</v>
      </c>
      <c r="Q68" s="156">
        <f>IF($C68&lt;Input!$D$48,VLOOKUP($C68,Eksist!$C$46:'Eksist'!$Z$76,Q$3), VLOOKUP($C68,Muffe!$C$46:'Muffe'!$Z$76,Q$3)*Muffe!$D$3+VLOOKUP($C68,Nyanlæg!$C$46:'Nyanlæg'!$Z$76,Q$3)*Nyanlæg!$D$3)</f>
        <v>0</v>
      </c>
      <c r="R68" s="156">
        <f>IF($C68&lt;Input!$D$48,VLOOKUP($C68,Eksist!$C$46:'Eksist'!$Z$76,R$3), VLOOKUP($C68,Muffe!$C$46:'Muffe'!$Z$76,R$3)*Muffe!$D$3+VLOOKUP($C68,Nyanlæg!$C$46:'Nyanlæg'!$Z$76,R$3)*Nyanlæg!$D$3)</f>
        <v>0</v>
      </c>
      <c r="S68" s="156">
        <f>IF($C68&lt;Input!$D$48,VLOOKUP($C68,Eksist!$C$46:'Eksist'!$Z$76,S$3), VLOOKUP($C68,Muffe!$C$46:'Muffe'!$Z$76,S$3)*Muffe!$D$3+VLOOKUP($C68,Nyanlæg!$C$46:'Nyanlæg'!$Z$76,S$3)*Nyanlæg!$D$3)</f>
        <v>0</v>
      </c>
      <c r="T68" s="156">
        <f>IF($C68&lt;Input!$D$48,VLOOKUP($C68,Eksist!$C$46:'Eksist'!$Z$76,T$3), VLOOKUP($C68,Muffe!$C$46:'Muffe'!$Z$76,T$3)*Muffe!$D$3+VLOOKUP($C68,Nyanlæg!$C$46:'Nyanlæg'!$Z$76,T$3)*Nyanlæg!$D$3)</f>
        <v>0</v>
      </c>
      <c r="U68" s="156">
        <f>IF($C68&lt;Input!$D$48,VLOOKUP($C68,Eksist!$C$46:'Eksist'!$Z$76,U$3), VLOOKUP($C68,Muffe!$C$46:'Muffe'!$Z$76,U$3)*Muffe!$D$3+VLOOKUP($C68,Nyanlæg!$C$46:'Nyanlæg'!$Z$76,U$3)*Nyanlæg!$D$3)</f>
        <v>0</v>
      </c>
      <c r="V68" s="156">
        <f>IF($C68&lt;Input!$D$48,VLOOKUP($C68,Eksist!$C$46:'Eksist'!$Z$76,V$3), VLOOKUP($C68,Muffe!$C$46:'Muffe'!$Z$76,V$3)*Muffe!$D$3+VLOOKUP($C68,Nyanlæg!$C$46:'Nyanlæg'!$Z$76,V$3)*Nyanlæg!$D$3)</f>
        <v>0</v>
      </c>
      <c r="W68" s="156">
        <f>IF($C68&lt;Input!$D$48,VLOOKUP($C68,Eksist!$C$46:'Eksist'!$Z$76,W$3), VLOOKUP($C68,Muffe!$C$46:'Muffe'!$Z$76,W$3)*Muffe!$D$3+VLOOKUP($C68,Nyanlæg!$C$46:'Nyanlæg'!$Z$76,W$3)*Nyanlæg!$D$3)</f>
        <v>0</v>
      </c>
      <c r="X68" s="156">
        <f>IF($C68&lt;Input!$D$48,VLOOKUP($C68,Eksist!$C$46:'Eksist'!$Z$76,X$3), VLOOKUP($C68,Muffe!$C$46:'Muffe'!$Z$76,X$3)*Muffe!$D$3+VLOOKUP($C68,Nyanlæg!$C$46:'Nyanlæg'!$Z$76,X$3)*Nyanlæg!$D$3)</f>
        <v>0</v>
      </c>
      <c r="Y68" s="156">
        <f>IF($C68&lt;Input!$D$48,VLOOKUP($C68,Eksist!$C$46:'Eksist'!$Z$76,Y$3), VLOOKUP($C68,Muffe!$C$46:'Muffe'!$Z$76,Y$3)*Muffe!$D$3+VLOOKUP($C68,Nyanlæg!$C$46:'Nyanlæg'!$Z$76,Y$3)*Nyanlæg!$D$3)</f>
        <v>0</v>
      </c>
      <c r="Z68" s="156">
        <f>IF($C68&lt;Input!$D$48,VLOOKUP($C68,Eksist!$C$46:'Eksist'!$Z$76,Z$3), VLOOKUP($C68,Muffe!$C$46:'Muffe'!$Z$76,Z$3)*Muffe!$D$3+VLOOKUP($C68,Nyanlæg!$C$46:'Nyanlæg'!$Z$76,Z$3)*Nyanlæg!$D$3)</f>
        <v>0</v>
      </c>
      <c r="AA68" s="1"/>
      <c r="AB68" s="156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158"/>
      <c r="BN68" s="158"/>
      <c r="BO68" s="158"/>
      <c r="BP68" s="158"/>
      <c r="BQ68" s="158"/>
      <c r="BR68" s="158"/>
      <c r="BS68" s="158"/>
      <c r="BT68" s="158"/>
      <c r="BU68" s="158"/>
    </row>
    <row r="69" spans="1:73" x14ac:dyDescent="0.15">
      <c r="A69" s="1"/>
      <c r="B69" s="20"/>
      <c r="C69" s="156">
        <f>Eksist!C69</f>
        <v>23</v>
      </c>
      <c r="D69" s="2" t="s">
        <v>99</v>
      </c>
      <c r="E69" s="188">
        <f>Eksist!E69</f>
        <v>1</v>
      </c>
      <c r="F69" s="156">
        <f t="shared" si="3"/>
        <v>0</v>
      </c>
      <c r="G69" s="156">
        <f>IF($C69&lt;Input!$D$48,VLOOKUP($C69,Eksist!$C$46:'Eksist'!$Z$76,G$3), VLOOKUP($C69,Muffe!$C$46:'Muffe'!$Z$76,G$3)*Muffe!$D$2+VLOOKUP($C69,Nyanlæg!$C$46:'Nyanlæg'!$Z$76,G$3)*Nyanlæg!$D$2)</f>
        <v>0</v>
      </c>
      <c r="H69" s="156">
        <f>IF($C69&lt;Input!$D$48,VLOOKUP($C69,Eksist!$C$46:'Eksist'!$Z$76,H$3), VLOOKUP($C69,Muffe!$C$46:'Muffe'!$Z$76,H$3)*Muffe!$D$3+VLOOKUP($C69,Nyanlæg!$C$46:'Nyanlæg'!$Z$76,H$3)*Nyanlæg!$D$3)</f>
        <v>0</v>
      </c>
      <c r="I69" s="156">
        <f>IF($C69&lt;Input!$D$48,VLOOKUP($C69,Eksist!$C$46:'Eksist'!$Z$76,I$3), VLOOKUP($C69,Muffe!$C$46:'Muffe'!$Z$76,I$3)*Muffe!$D$3+VLOOKUP($C69,Nyanlæg!$C$46:'Nyanlæg'!$Z$76,I$3)*Nyanlæg!$D$3)</f>
        <v>0</v>
      </c>
      <c r="J69" s="156">
        <f>IF($C69&lt;Input!$D$48,VLOOKUP($C69,Eksist!$C$46:'Eksist'!$Z$76,J$3), VLOOKUP($C69,Muffe!$C$46:'Muffe'!$Z$76,J$3)*Muffe!$D$3+VLOOKUP($C69,Nyanlæg!$C$46:'Nyanlæg'!$Z$76,J$3)*Nyanlæg!$D$3)</f>
        <v>0</v>
      </c>
      <c r="K69" s="156">
        <f>IF($C69&lt;Input!$D$48,VLOOKUP($C69,Eksist!$C$46:'Eksist'!$Z$76,K$3), VLOOKUP($C69,Muffe!$C$46:'Muffe'!$Z$76,K$3)*Muffe!$D$3+VLOOKUP($C69,Nyanlæg!$C$46:'Nyanlæg'!$Z$76,K$3)*Nyanlæg!$D$3)</f>
        <v>0</v>
      </c>
      <c r="L69" s="156">
        <f>IF($C69&lt;Input!$D$48,VLOOKUP($C69,Eksist!$C$46:'Eksist'!$Z$76,L$3), VLOOKUP($C69,Muffe!$C$46:'Muffe'!$Z$76,L$3)*Muffe!$D$3+VLOOKUP($C69,Nyanlæg!$C$46:'Nyanlæg'!$Z$76,L$3)*Nyanlæg!$D$3)</f>
        <v>0</v>
      </c>
      <c r="M69" s="156">
        <f>IF($C69&lt;Input!$D$48,VLOOKUP($C69,Eksist!$C$46:'Eksist'!$Z$76,M$3), VLOOKUP($C69,Muffe!$C$46:'Muffe'!$Z$76,M$3)*Muffe!$D$3+VLOOKUP($C69,Nyanlæg!$C$46:'Nyanlæg'!$Z$76,M$3)*Nyanlæg!$D$3)</f>
        <v>0</v>
      </c>
      <c r="N69" s="156">
        <f>IF($C69&lt;Input!$D$48,VLOOKUP($C69,Eksist!$C$46:'Eksist'!$Z$76,N$3), VLOOKUP($C69,Muffe!$C$46:'Muffe'!$Z$76,N$3)*Muffe!$D$3+VLOOKUP($C69,Nyanlæg!$C$46:'Nyanlæg'!$Z$76,N$3)*Nyanlæg!$D$3)</f>
        <v>0</v>
      </c>
      <c r="O69" s="156">
        <f>IF($C69&lt;Input!$D$48,VLOOKUP($C69,Eksist!$C$46:'Eksist'!$Z$76,O$3), VLOOKUP($C69,Muffe!$C$46:'Muffe'!$Z$76,O$3)*Muffe!$D$3+VLOOKUP($C69,Nyanlæg!$C$46:'Nyanlæg'!$Z$76,O$3)*Nyanlæg!$D$3)</f>
        <v>0</v>
      </c>
      <c r="P69" s="156">
        <f>IF($C69&lt;Input!$D$48,VLOOKUP($C69,Eksist!$C$46:'Eksist'!$Z$76,P$3), VLOOKUP($C69,Muffe!$C$46:'Muffe'!$Z$76,P$3)*Muffe!$D$3+VLOOKUP($C69,Nyanlæg!$C$46:'Nyanlæg'!$Z$76,P$3)*Nyanlæg!$D$3)</f>
        <v>0</v>
      </c>
      <c r="Q69" s="156">
        <f>IF($C69&lt;Input!$D$48,VLOOKUP($C69,Eksist!$C$46:'Eksist'!$Z$76,Q$3), VLOOKUP($C69,Muffe!$C$46:'Muffe'!$Z$76,Q$3)*Muffe!$D$3+VLOOKUP($C69,Nyanlæg!$C$46:'Nyanlæg'!$Z$76,Q$3)*Nyanlæg!$D$3)</f>
        <v>0</v>
      </c>
      <c r="R69" s="156">
        <f>IF($C69&lt;Input!$D$48,VLOOKUP($C69,Eksist!$C$46:'Eksist'!$Z$76,R$3), VLOOKUP($C69,Muffe!$C$46:'Muffe'!$Z$76,R$3)*Muffe!$D$3+VLOOKUP($C69,Nyanlæg!$C$46:'Nyanlæg'!$Z$76,R$3)*Nyanlæg!$D$3)</f>
        <v>0</v>
      </c>
      <c r="S69" s="156">
        <f>IF($C69&lt;Input!$D$48,VLOOKUP($C69,Eksist!$C$46:'Eksist'!$Z$76,S$3), VLOOKUP($C69,Muffe!$C$46:'Muffe'!$Z$76,S$3)*Muffe!$D$3+VLOOKUP($C69,Nyanlæg!$C$46:'Nyanlæg'!$Z$76,S$3)*Nyanlæg!$D$3)</f>
        <v>0</v>
      </c>
      <c r="T69" s="156">
        <f>IF($C69&lt;Input!$D$48,VLOOKUP($C69,Eksist!$C$46:'Eksist'!$Z$76,T$3), VLOOKUP($C69,Muffe!$C$46:'Muffe'!$Z$76,T$3)*Muffe!$D$3+VLOOKUP($C69,Nyanlæg!$C$46:'Nyanlæg'!$Z$76,T$3)*Nyanlæg!$D$3)</f>
        <v>0</v>
      </c>
      <c r="U69" s="156">
        <f>IF($C69&lt;Input!$D$48,VLOOKUP($C69,Eksist!$C$46:'Eksist'!$Z$76,U$3), VLOOKUP($C69,Muffe!$C$46:'Muffe'!$Z$76,U$3)*Muffe!$D$3+VLOOKUP($C69,Nyanlæg!$C$46:'Nyanlæg'!$Z$76,U$3)*Nyanlæg!$D$3)</f>
        <v>0</v>
      </c>
      <c r="V69" s="156">
        <f>IF($C69&lt;Input!$D$48,VLOOKUP($C69,Eksist!$C$46:'Eksist'!$Z$76,V$3), VLOOKUP($C69,Muffe!$C$46:'Muffe'!$Z$76,V$3)*Muffe!$D$3+VLOOKUP($C69,Nyanlæg!$C$46:'Nyanlæg'!$Z$76,V$3)*Nyanlæg!$D$3)</f>
        <v>0</v>
      </c>
      <c r="W69" s="156">
        <f>IF($C69&lt;Input!$D$48,VLOOKUP($C69,Eksist!$C$46:'Eksist'!$Z$76,W$3), VLOOKUP($C69,Muffe!$C$46:'Muffe'!$Z$76,W$3)*Muffe!$D$3+VLOOKUP($C69,Nyanlæg!$C$46:'Nyanlæg'!$Z$76,W$3)*Nyanlæg!$D$3)</f>
        <v>0</v>
      </c>
      <c r="X69" s="156">
        <f>IF($C69&lt;Input!$D$48,VLOOKUP($C69,Eksist!$C$46:'Eksist'!$Z$76,X$3), VLOOKUP($C69,Muffe!$C$46:'Muffe'!$Z$76,X$3)*Muffe!$D$3+VLOOKUP($C69,Nyanlæg!$C$46:'Nyanlæg'!$Z$76,X$3)*Nyanlæg!$D$3)</f>
        <v>0</v>
      </c>
      <c r="Y69" s="156">
        <f>IF($C69&lt;Input!$D$48,VLOOKUP($C69,Eksist!$C$46:'Eksist'!$Z$76,Y$3), VLOOKUP($C69,Muffe!$C$46:'Muffe'!$Z$76,Y$3)*Muffe!$D$3+VLOOKUP($C69,Nyanlæg!$C$46:'Nyanlæg'!$Z$76,Y$3)*Nyanlæg!$D$3)</f>
        <v>0</v>
      </c>
      <c r="Z69" s="156">
        <f>IF($C69&lt;Input!$D$48,VLOOKUP($C69,Eksist!$C$46:'Eksist'!$Z$76,Z$3), VLOOKUP($C69,Muffe!$C$46:'Muffe'!$Z$76,Z$3)*Muffe!$D$3+VLOOKUP($C69,Nyanlæg!$C$46:'Nyanlæg'!$Z$76,Z$3)*Nyanlæg!$D$3)</f>
        <v>0</v>
      </c>
      <c r="AA69" s="1"/>
      <c r="AB69" s="156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  <c r="BB69" s="158"/>
      <c r="BC69" s="158"/>
      <c r="BD69" s="158"/>
      <c r="BE69" s="158"/>
      <c r="BF69" s="158"/>
      <c r="BG69" s="158"/>
      <c r="BH69" s="158"/>
      <c r="BI69" s="158"/>
      <c r="BJ69" s="158"/>
      <c r="BK69" s="158"/>
      <c r="BL69" s="158"/>
      <c r="BM69" s="158"/>
      <c r="BN69" s="158"/>
      <c r="BO69" s="158"/>
      <c r="BP69" s="158"/>
      <c r="BQ69" s="158"/>
      <c r="BR69" s="158"/>
      <c r="BS69" s="158"/>
      <c r="BT69" s="158"/>
      <c r="BU69" s="158"/>
    </row>
    <row r="70" spans="1:73" x14ac:dyDescent="0.15">
      <c r="A70" s="1"/>
      <c r="B70" s="20"/>
      <c r="C70" s="156">
        <f>Eksist!C70</f>
        <v>24</v>
      </c>
      <c r="D70" s="2" t="s">
        <v>99</v>
      </c>
      <c r="E70" s="188">
        <f>Eksist!E70</f>
        <v>1</v>
      </c>
      <c r="F70" s="156">
        <f t="shared" si="3"/>
        <v>0</v>
      </c>
      <c r="G70" s="156">
        <f>IF($C70&lt;Input!$D$48,VLOOKUP($C70,Eksist!$C$46:'Eksist'!$Z$76,G$3), VLOOKUP($C70,Muffe!$C$46:'Muffe'!$Z$76,G$3)*Muffe!$D$2+VLOOKUP($C70,Nyanlæg!$C$46:'Nyanlæg'!$Z$76,G$3)*Nyanlæg!$D$2)</f>
        <v>0</v>
      </c>
      <c r="H70" s="156">
        <f>IF($C70&lt;Input!$D$48,VLOOKUP($C70,Eksist!$C$46:'Eksist'!$Z$76,H$3), VLOOKUP($C70,Muffe!$C$46:'Muffe'!$Z$76,H$3)*Muffe!$D$3+VLOOKUP($C70,Nyanlæg!$C$46:'Nyanlæg'!$Z$76,H$3)*Nyanlæg!$D$3)</f>
        <v>0</v>
      </c>
      <c r="I70" s="156">
        <f>IF($C70&lt;Input!$D$48,VLOOKUP($C70,Eksist!$C$46:'Eksist'!$Z$76,I$3), VLOOKUP($C70,Muffe!$C$46:'Muffe'!$Z$76,I$3)*Muffe!$D$3+VLOOKUP($C70,Nyanlæg!$C$46:'Nyanlæg'!$Z$76,I$3)*Nyanlæg!$D$3)</f>
        <v>0</v>
      </c>
      <c r="J70" s="156">
        <f>IF($C70&lt;Input!$D$48,VLOOKUP($C70,Eksist!$C$46:'Eksist'!$Z$76,J$3), VLOOKUP($C70,Muffe!$C$46:'Muffe'!$Z$76,J$3)*Muffe!$D$3+VLOOKUP($C70,Nyanlæg!$C$46:'Nyanlæg'!$Z$76,J$3)*Nyanlæg!$D$3)</f>
        <v>0</v>
      </c>
      <c r="K70" s="156">
        <f>IF($C70&lt;Input!$D$48,VLOOKUP($C70,Eksist!$C$46:'Eksist'!$Z$76,K$3), VLOOKUP($C70,Muffe!$C$46:'Muffe'!$Z$76,K$3)*Muffe!$D$3+VLOOKUP($C70,Nyanlæg!$C$46:'Nyanlæg'!$Z$76,K$3)*Nyanlæg!$D$3)</f>
        <v>0</v>
      </c>
      <c r="L70" s="156">
        <f>IF($C70&lt;Input!$D$48,VLOOKUP($C70,Eksist!$C$46:'Eksist'!$Z$76,L$3), VLOOKUP($C70,Muffe!$C$46:'Muffe'!$Z$76,L$3)*Muffe!$D$3+VLOOKUP($C70,Nyanlæg!$C$46:'Nyanlæg'!$Z$76,L$3)*Nyanlæg!$D$3)</f>
        <v>0</v>
      </c>
      <c r="M70" s="156">
        <f>IF($C70&lt;Input!$D$48,VLOOKUP($C70,Eksist!$C$46:'Eksist'!$Z$76,M$3), VLOOKUP($C70,Muffe!$C$46:'Muffe'!$Z$76,M$3)*Muffe!$D$3+VLOOKUP($C70,Nyanlæg!$C$46:'Nyanlæg'!$Z$76,M$3)*Nyanlæg!$D$3)</f>
        <v>0</v>
      </c>
      <c r="N70" s="156">
        <f>IF($C70&lt;Input!$D$48,VLOOKUP($C70,Eksist!$C$46:'Eksist'!$Z$76,N$3), VLOOKUP($C70,Muffe!$C$46:'Muffe'!$Z$76,N$3)*Muffe!$D$3+VLOOKUP($C70,Nyanlæg!$C$46:'Nyanlæg'!$Z$76,N$3)*Nyanlæg!$D$3)</f>
        <v>0</v>
      </c>
      <c r="O70" s="156">
        <f>IF($C70&lt;Input!$D$48,VLOOKUP($C70,Eksist!$C$46:'Eksist'!$Z$76,O$3), VLOOKUP($C70,Muffe!$C$46:'Muffe'!$Z$76,O$3)*Muffe!$D$3+VLOOKUP($C70,Nyanlæg!$C$46:'Nyanlæg'!$Z$76,O$3)*Nyanlæg!$D$3)</f>
        <v>0</v>
      </c>
      <c r="P70" s="156">
        <f>IF($C70&lt;Input!$D$48,VLOOKUP($C70,Eksist!$C$46:'Eksist'!$Z$76,P$3), VLOOKUP($C70,Muffe!$C$46:'Muffe'!$Z$76,P$3)*Muffe!$D$3+VLOOKUP($C70,Nyanlæg!$C$46:'Nyanlæg'!$Z$76,P$3)*Nyanlæg!$D$3)</f>
        <v>0</v>
      </c>
      <c r="Q70" s="156">
        <f>IF($C70&lt;Input!$D$48,VLOOKUP($C70,Eksist!$C$46:'Eksist'!$Z$76,Q$3), VLOOKUP($C70,Muffe!$C$46:'Muffe'!$Z$76,Q$3)*Muffe!$D$3+VLOOKUP($C70,Nyanlæg!$C$46:'Nyanlæg'!$Z$76,Q$3)*Nyanlæg!$D$3)</f>
        <v>0</v>
      </c>
      <c r="R70" s="156">
        <f>IF($C70&lt;Input!$D$48,VLOOKUP($C70,Eksist!$C$46:'Eksist'!$Z$76,R$3), VLOOKUP($C70,Muffe!$C$46:'Muffe'!$Z$76,R$3)*Muffe!$D$3+VLOOKUP($C70,Nyanlæg!$C$46:'Nyanlæg'!$Z$76,R$3)*Nyanlæg!$D$3)</f>
        <v>0</v>
      </c>
      <c r="S70" s="156">
        <f>IF($C70&lt;Input!$D$48,VLOOKUP($C70,Eksist!$C$46:'Eksist'!$Z$76,S$3), VLOOKUP($C70,Muffe!$C$46:'Muffe'!$Z$76,S$3)*Muffe!$D$3+VLOOKUP($C70,Nyanlæg!$C$46:'Nyanlæg'!$Z$76,S$3)*Nyanlæg!$D$3)</f>
        <v>0</v>
      </c>
      <c r="T70" s="156">
        <f>IF($C70&lt;Input!$D$48,VLOOKUP($C70,Eksist!$C$46:'Eksist'!$Z$76,T$3), VLOOKUP($C70,Muffe!$C$46:'Muffe'!$Z$76,T$3)*Muffe!$D$3+VLOOKUP($C70,Nyanlæg!$C$46:'Nyanlæg'!$Z$76,T$3)*Nyanlæg!$D$3)</f>
        <v>0</v>
      </c>
      <c r="U70" s="156">
        <f>IF($C70&lt;Input!$D$48,VLOOKUP($C70,Eksist!$C$46:'Eksist'!$Z$76,U$3), VLOOKUP($C70,Muffe!$C$46:'Muffe'!$Z$76,U$3)*Muffe!$D$3+VLOOKUP($C70,Nyanlæg!$C$46:'Nyanlæg'!$Z$76,U$3)*Nyanlæg!$D$3)</f>
        <v>0</v>
      </c>
      <c r="V70" s="156">
        <f>IF($C70&lt;Input!$D$48,VLOOKUP($C70,Eksist!$C$46:'Eksist'!$Z$76,V$3), VLOOKUP($C70,Muffe!$C$46:'Muffe'!$Z$76,V$3)*Muffe!$D$3+VLOOKUP($C70,Nyanlæg!$C$46:'Nyanlæg'!$Z$76,V$3)*Nyanlæg!$D$3)</f>
        <v>0</v>
      </c>
      <c r="W70" s="156">
        <f>IF($C70&lt;Input!$D$48,VLOOKUP($C70,Eksist!$C$46:'Eksist'!$Z$76,W$3), VLOOKUP($C70,Muffe!$C$46:'Muffe'!$Z$76,W$3)*Muffe!$D$3+VLOOKUP($C70,Nyanlæg!$C$46:'Nyanlæg'!$Z$76,W$3)*Nyanlæg!$D$3)</f>
        <v>0</v>
      </c>
      <c r="X70" s="156">
        <f>IF($C70&lt;Input!$D$48,VLOOKUP($C70,Eksist!$C$46:'Eksist'!$Z$76,X$3), VLOOKUP($C70,Muffe!$C$46:'Muffe'!$Z$76,X$3)*Muffe!$D$3+VLOOKUP($C70,Nyanlæg!$C$46:'Nyanlæg'!$Z$76,X$3)*Nyanlæg!$D$3)</f>
        <v>0</v>
      </c>
      <c r="Y70" s="156">
        <f>IF($C70&lt;Input!$D$48,VLOOKUP($C70,Eksist!$C$46:'Eksist'!$Z$76,Y$3), VLOOKUP($C70,Muffe!$C$46:'Muffe'!$Z$76,Y$3)*Muffe!$D$3+VLOOKUP($C70,Nyanlæg!$C$46:'Nyanlæg'!$Z$76,Y$3)*Nyanlæg!$D$3)</f>
        <v>0</v>
      </c>
      <c r="Z70" s="156">
        <f>IF($C70&lt;Input!$D$48,VLOOKUP($C70,Eksist!$C$46:'Eksist'!$Z$76,Z$3), VLOOKUP($C70,Muffe!$C$46:'Muffe'!$Z$76,Z$3)*Muffe!$D$3+VLOOKUP($C70,Nyanlæg!$C$46:'Nyanlæg'!$Z$76,Z$3)*Nyanlæg!$D$3)</f>
        <v>0</v>
      </c>
      <c r="AA70" s="1"/>
      <c r="AB70" s="156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  <c r="BJ70" s="158"/>
      <c r="BK70" s="158"/>
      <c r="BL70" s="158"/>
      <c r="BM70" s="158"/>
      <c r="BN70" s="158"/>
      <c r="BO70" s="158"/>
      <c r="BP70" s="158"/>
      <c r="BQ70" s="158"/>
      <c r="BR70" s="158"/>
      <c r="BS70" s="158"/>
      <c r="BT70" s="158"/>
      <c r="BU70" s="158"/>
    </row>
    <row r="71" spans="1:73" x14ac:dyDescent="0.15">
      <c r="A71" s="1"/>
      <c r="B71" s="20"/>
      <c r="C71" s="156">
        <f>Eksist!C71</f>
        <v>25</v>
      </c>
      <c r="D71" s="2" t="s">
        <v>99</v>
      </c>
      <c r="E71" s="188">
        <f>Eksist!E71</f>
        <v>1</v>
      </c>
      <c r="F71" s="156">
        <f t="shared" si="3"/>
        <v>0</v>
      </c>
      <c r="G71" s="156">
        <f>IF($C71&lt;Input!$D$48,VLOOKUP($C71,Eksist!$C$46:'Eksist'!$Z$76,G$3), VLOOKUP($C71,Muffe!$C$46:'Muffe'!$Z$76,G$3)*Muffe!$D$2+VLOOKUP($C71,Nyanlæg!$C$46:'Nyanlæg'!$Z$76,G$3)*Nyanlæg!$D$2)</f>
        <v>0</v>
      </c>
      <c r="H71" s="156">
        <f>IF($C71&lt;Input!$D$48,VLOOKUP($C71,Eksist!$C$46:'Eksist'!$Z$76,H$3), VLOOKUP($C71,Muffe!$C$46:'Muffe'!$Z$76,H$3)*Muffe!$D$3+VLOOKUP($C71,Nyanlæg!$C$46:'Nyanlæg'!$Z$76,H$3)*Nyanlæg!$D$3)</f>
        <v>0</v>
      </c>
      <c r="I71" s="156">
        <f>IF($C71&lt;Input!$D$48,VLOOKUP($C71,Eksist!$C$46:'Eksist'!$Z$76,I$3), VLOOKUP($C71,Muffe!$C$46:'Muffe'!$Z$76,I$3)*Muffe!$D$3+VLOOKUP($C71,Nyanlæg!$C$46:'Nyanlæg'!$Z$76,I$3)*Nyanlæg!$D$3)</f>
        <v>0</v>
      </c>
      <c r="J71" s="156">
        <f>IF($C71&lt;Input!$D$48,VLOOKUP($C71,Eksist!$C$46:'Eksist'!$Z$76,J$3), VLOOKUP($C71,Muffe!$C$46:'Muffe'!$Z$76,J$3)*Muffe!$D$3+VLOOKUP($C71,Nyanlæg!$C$46:'Nyanlæg'!$Z$76,J$3)*Nyanlæg!$D$3)</f>
        <v>0</v>
      </c>
      <c r="K71" s="156">
        <f>IF($C71&lt;Input!$D$48,VLOOKUP($C71,Eksist!$C$46:'Eksist'!$Z$76,K$3), VLOOKUP($C71,Muffe!$C$46:'Muffe'!$Z$76,K$3)*Muffe!$D$3+VLOOKUP($C71,Nyanlæg!$C$46:'Nyanlæg'!$Z$76,K$3)*Nyanlæg!$D$3)</f>
        <v>0</v>
      </c>
      <c r="L71" s="156">
        <f>IF($C71&lt;Input!$D$48,VLOOKUP($C71,Eksist!$C$46:'Eksist'!$Z$76,L$3), VLOOKUP($C71,Muffe!$C$46:'Muffe'!$Z$76,L$3)*Muffe!$D$3+VLOOKUP($C71,Nyanlæg!$C$46:'Nyanlæg'!$Z$76,L$3)*Nyanlæg!$D$3)</f>
        <v>0</v>
      </c>
      <c r="M71" s="156">
        <f>IF($C71&lt;Input!$D$48,VLOOKUP($C71,Eksist!$C$46:'Eksist'!$Z$76,M$3), VLOOKUP($C71,Muffe!$C$46:'Muffe'!$Z$76,M$3)*Muffe!$D$3+VLOOKUP($C71,Nyanlæg!$C$46:'Nyanlæg'!$Z$76,M$3)*Nyanlæg!$D$3)</f>
        <v>0</v>
      </c>
      <c r="N71" s="156">
        <f>IF($C71&lt;Input!$D$48,VLOOKUP($C71,Eksist!$C$46:'Eksist'!$Z$76,N$3), VLOOKUP($C71,Muffe!$C$46:'Muffe'!$Z$76,N$3)*Muffe!$D$3+VLOOKUP($C71,Nyanlæg!$C$46:'Nyanlæg'!$Z$76,N$3)*Nyanlæg!$D$3)</f>
        <v>0</v>
      </c>
      <c r="O71" s="156">
        <f>IF($C71&lt;Input!$D$48,VLOOKUP($C71,Eksist!$C$46:'Eksist'!$Z$76,O$3), VLOOKUP($C71,Muffe!$C$46:'Muffe'!$Z$76,O$3)*Muffe!$D$3+VLOOKUP($C71,Nyanlæg!$C$46:'Nyanlæg'!$Z$76,O$3)*Nyanlæg!$D$3)</f>
        <v>0</v>
      </c>
      <c r="P71" s="156">
        <f>IF($C71&lt;Input!$D$48,VLOOKUP($C71,Eksist!$C$46:'Eksist'!$Z$76,P$3), VLOOKUP($C71,Muffe!$C$46:'Muffe'!$Z$76,P$3)*Muffe!$D$3+VLOOKUP($C71,Nyanlæg!$C$46:'Nyanlæg'!$Z$76,P$3)*Nyanlæg!$D$3)</f>
        <v>0</v>
      </c>
      <c r="Q71" s="156">
        <f>IF($C71&lt;Input!$D$48,VLOOKUP($C71,Eksist!$C$46:'Eksist'!$Z$76,Q$3), VLOOKUP($C71,Muffe!$C$46:'Muffe'!$Z$76,Q$3)*Muffe!$D$3+VLOOKUP($C71,Nyanlæg!$C$46:'Nyanlæg'!$Z$76,Q$3)*Nyanlæg!$D$3)</f>
        <v>0</v>
      </c>
      <c r="R71" s="156">
        <f>IF($C71&lt;Input!$D$48,VLOOKUP($C71,Eksist!$C$46:'Eksist'!$Z$76,R$3), VLOOKUP($C71,Muffe!$C$46:'Muffe'!$Z$76,R$3)*Muffe!$D$3+VLOOKUP($C71,Nyanlæg!$C$46:'Nyanlæg'!$Z$76,R$3)*Nyanlæg!$D$3)</f>
        <v>0</v>
      </c>
      <c r="S71" s="156">
        <f>IF($C71&lt;Input!$D$48,VLOOKUP($C71,Eksist!$C$46:'Eksist'!$Z$76,S$3), VLOOKUP($C71,Muffe!$C$46:'Muffe'!$Z$76,S$3)*Muffe!$D$3+VLOOKUP($C71,Nyanlæg!$C$46:'Nyanlæg'!$Z$76,S$3)*Nyanlæg!$D$3)</f>
        <v>0</v>
      </c>
      <c r="T71" s="156">
        <f>IF($C71&lt;Input!$D$48,VLOOKUP($C71,Eksist!$C$46:'Eksist'!$Z$76,T$3), VLOOKUP($C71,Muffe!$C$46:'Muffe'!$Z$76,T$3)*Muffe!$D$3+VLOOKUP($C71,Nyanlæg!$C$46:'Nyanlæg'!$Z$76,T$3)*Nyanlæg!$D$3)</f>
        <v>0</v>
      </c>
      <c r="U71" s="156">
        <f>IF($C71&lt;Input!$D$48,VLOOKUP($C71,Eksist!$C$46:'Eksist'!$Z$76,U$3), VLOOKUP($C71,Muffe!$C$46:'Muffe'!$Z$76,U$3)*Muffe!$D$3+VLOOKUP($C71,Nyanlæg!$C$46:'Nyanlæg'!$Z$76,U$3)*Nyanlæg!$D$3)</f>
        <v>0</v>
      </c>
      <c r="V71" s="156">
        <f>IF($C71&lt;Input!$D$48,VLOOKUP($C71,Eksist!$C$46:'Eksist'!$Z$76,V$3), VLOOKUP($C71,Muffe!$C$46:'Muffe'!$Z$76,V$3)*Muffe!$D$3+VLOOKUP($C71,Nyanlæg!$C$46:'Nyanlæg'!$Z$76,V$3)*Nyanlæg!$D$3)</f>
        <v>0</v>
      </c>
      <c r="W71" s="156">
        <f>IF($C71&lt;Input!$D$48,VLOOKUP($C71,Eksist!$C$46:'Eksist'!$Z$76,W$3), VLOOKUP($C71,Muffe!$C$46:'Muffe'!$Z$76,W$3)*Muffe!$D$3+VLOOKUP($C71,Nyanlæg!$C$46:'Nyanlæg'!$Z$76,W$3)*Nyanlæg!$D$3)</f>
        <v>0</v>
      </c>
      <c r="X71" s="156">
        <f>IF($C71&lt;Input!$D$48,VLOOKUP($C71,Eksist!$C$46:'Eksist'!$Z$76,X$3), VLOOKUP($C71,Muffe!$C$46:'Muffe'!$Z$76,X$3)*Muffe!$D$3+VLOOKUP($C71,Nyanlæg!$C$46:'Nyanlæg'!$Z$76,X$3)*Nyanlæg!$D$3)</f>
        <v>0</v>
      </c>
      <c r="Y71" s="156">
        <f>IF($C71&lt;Input!$D$48,VLOOKUP($C71,Eksist!$C$46:'Eksist'!$Z$76,Y$3), VLOOKUP($C71,Muffe!$C$46:'Muffe'!$Z$76,Y$3)*Muffe!$D$3+VLOOKUP($C71,Nyanlæg!$C$46:'Nyanlæg'!$Z$76,Y$3)*Nyanlæg!$D$3)</f>
        <v>0</v>
      </c>
      <c r="Z71" s="156">
        <f>IF($C71&lt;Input!$D$48,VLOOKUP($C71,Eksist!$C$46:'Eksist'!$Z$76,Z$3), VLOOKUP($C71,Muffe!$C$46:'Muffe'!$Z$76,Z$3)*Muffe!$D$3+VLOOKUP($C71,Nyanlæg!$C$46:'Nyanlæg'!$Z$76,Z$3)*Nyanlæg!$D$3)</f>
        <v>0</v>
      </c>
      <c r="AA71" s="1"/>
      <c r="AB71" s="156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58"/>
      <c r="BE71" s="158"/>
      <c r="BF71" s="158"/>
      <c r="BG71" s="158"/>
      <c r="BH71" s="158"/>
      <c r="BI71" s="158"/>
      <c r="BJ71" s="158"/>
      <c r="BK71" s="158"/>
      <c r="BL71" s="158"/>
      <c r="BM71" s="158"/>
      <c r="BN71" s="158"/>
      <c r="BO71" s="158"/>
      <c r="BP71" s="158"/>
      <c r="BQ71" s="158"/>
      <c r="BR71" s="158"/>
      <c r="BS71" s="158"/>
      <c r="BT71" s="158"/>
      <c r="BU71" s="158"/>
    </row>
    <row r="72" spans="1:73" x14ac:dyDescent="0.15">
      <c r="A72" s="1"/>
      <c r="B72" s="20"/>
      <c r="C72" s="156">
        <f>Eksist!C72</f>
        <v>26</v>
      </c>
      <c r="D72" s="2" t="s">
        <v>99</v>
      </c>
      <c r="E72" s="188">
        <f>Eksist!E72</f>
        <v>1</v>
      </c>
      <c r="F72" s="156">
        <f t="shared" si="3"/>
        <v>0</v>
      </c>
      <c r="G72" s="156">
        <f>IF($C72&lt;Input!$D$48,VLOOKUP($C72,Eksist!$C$46:'Eksist'!$Z$76,G$3), VLOOKUP($C72,Muffe!$C$46:'Muffe'!$Z$76,G$3)*Muffe!$D$2+VLOOKUP($C72,Nyanlæg!$C$46:'Nyanlæg'!$Z$76,G$3)*Nyanlæg!$D$2)</f>
        <v>0</v>
      </c>
      <c r="H72" s="156">
        <f>IF($C72&lt;Input!$D$48,VLOOKUP($C72,Eksist!$C$46:'Eksist'!$Z$76,H$3), VLOOKUP($C72,Muffe!$C$46:'Muffe'!$Z$76,H$3)*Muffe!$D$3+VLOOKUP($C72,Nyanlæg!$C$46:'Nyanlæg'!$Z$76,H$3)*Nyanlæg!$D$3)</f>
        <v>0</v>
      </c>
      <c r="I72" s="156">
        <f>IF($C72&lt;Input!$D$48,VLOOKUP($C72,Eksist!$C$46:'Eksist'!$Z$76,I$3), VLOOKUP($C72,Muffe!$C$46:'Muffe'!$Z$76,I$3)*Muffe!$D$3+VLOOKUP($C72,Nyanlæg!$C$46:'Nyanlæg'!$Z$76,I$3)*Nyanlæg!$D$3)</f>
        <v>0</v>
      </c>
      <c r="J72" s="156">
        <f>IF($C72&lt;Input!$D$48,VLOOKUP($C72,Eksist!$C$46:'Eksist'!$Z$76,J$3), VLOOKUP($C72,Muffe!$C$46:'Muffe'!$Z$76,J$3)*Muffe!$D$3+VLOOKUP($C72,Nyanlæg!$C$46:'Nyanlæg'!$Z$76,J$3)*Nyanlæg!$D$3)</f>
        <v>0</v>
      </c>
      <c r="K72" s="156">
        <f>IF($C72&lt;Input!$D$48,VLOOKUP($C72,Eksist!$C$46:'Eksist'!$Z$76,K$3), VLOOKUP($C72,Muffe!$C$46:'Muffe'!$Z$76,K$3)*Muffe!$D$3+VLOOKUP($C72,Nyanlæg!$C$46:'Nyanlæg'!$Z$76,K$3)*Nyanlæg!$D$3)</f>
        <v>0</v>
      </c>
      <c r="L72" s="156">
        <f>IF($C72&lt;Input!$D$48,VLOOKUP($C72,Eksist!$C$46:'Eksist'!$Z$76,L$3), VLOOKUP($C72,Muffe!$C$46:'Muffe'!$Z$76,L$3)*Muffe!$D$3+VLOOKUP($C72,Nyanlæg!$C$46:'Nyanlæg'!$Z$76,L$3)*Nyanlæg!$D$3)</f>
        <v>0</v>
      </c>
      <c r="M72" s="156">
        <f>IF($C72&lt;Input!$D$48,VLOOKUP($C72,Eksist!$C$46:'Eksist'!$Z$76,M$3), VLOOKUP($C72,Muffe!$C$46:'Muffe'!$Z$76,M$3)*Muffe!$D$3+VLOOKUP($C72,Nyanlæg!$C$46:'Nyanlæg'!$Z$76,M$3)*Nyanlæg!$D$3)</f>
        <v>0</v>
      </c>
      <c r="N72" s="156">
        <f>IF($C72&lt;Input!$D$48,VLOOKUP($C72,Eksist!$C$46:'Eksist'!$Z$76,N$3), VLOOKUP($C72,Muffe!$C$46:'Muffe'!$Z$76,N$3)*Muffe!$D$3+VLOOKUP($C72,Nyanlæg!$C$46:'Nyanlæg'!$Z$76,N$3)*Nyanlæg!$D$3)</f>
        <v>0</v>
      </c>
      <c r="O72" s="156">
        <f>IF($C72&lt;Input!$D$48,VLOOKUP($C72,Eksist!$C$46:'Eksist'!$Z$76,O$3), VLOOKUP($C72,Muffe!$C$46:'Muffe'!$Z$76,O$3)*Muffe!$D$3+VLOOKUP($C72,Nyanlæg!$C$46:'Nyanlæg'!$Z$76,O$3)*Nyanlæg!$D$3)</f>
        <v>0</v>
      </c>
      <c r="P72" s="156">
        <f>IF($C72&lt;Input!$D$48,VLOOKUP($C72,Eksist!$C$46:'Eksist'!$Z$76,P$3), VLOOKUP($C72,Muffe!$C$46:'Muffe'!$Z$76,P$3)*Muffe!$D$3+VLOOKUP($C72,Nyanlæg!$C$46:'Nyanlæg'!$Z$76,P$3)*Nyanlæg!$D$3)</f>
        <v>0</v>
      </c>
      <c r="Q72" s="156">
        <f>IF($C72&lt;Input!$D$48,VLOOKUP($C72,Eksist!$C$46:'Eksist'!$Z$76,Q$3), VLOOKUP($C72,Muffe!$C$46:'Muffe'!$Z$76,Q$3)*Muffe!$D$3+VLOOKUP($C72,Nyanlæg!$C$46:'Nyanlæg'!$Z$76,Q$3)*Nyanlæg!$D$3)</f>
        <v>0</v>
      </c>
      <c r="R72" s="156">
        <f>IF($C72&lt;Input!$D$48,VLOOKUP($C72,Eksist!$C$46:'Eksist'!$Z$76,R$3), VLOOKUP($C72,Muffe!$C$46:'Muffe'!$Z$76,R$3)*Muffe!$D$3+VLOOKUP($C72,Nyanlæg!$C$46:'Nyanlæg'!$Z$76,R$3)*Nyanlæg!$D$3)</f>
        <v>0</v>
      </c>
      <c r="S72" s="156">
        <f>IF($C72&lt;Input!$D$48,VLOOKUP($C72,Eksist!$C$46:'Eksist'!$Z$76,S$3), VLOOKUP($C72,Muffe!$C$46:'Muffe'!$Z$76,S$3)*Muffe!$D$3+VLOOKUP($C72,Nyanlæg!$C$46:'Nyanlæg'!$Z$76,S$3)*Nyanlæg!$D$3)</f>
        <v>0</v>
      </c>
      <c r="T72" s="156">
        <f>IF($C72&lt;Input!$D$48,VLOOKUP($C72,Eksist!$C$46:'Eksist'!$Z$76,T$3), VLOOKUP($C72,Muffe!$C$46:'Muffe'!$Z$76,T$3)*Muffe!$D$3+VLOOKUP($C72,Nyanlæg!$C$46:'Nyanlæg'!$Z$76,T$3)*Nyanlæg!$D$3)</f>
        <v>0</v>
      </c>
      <c r="U72" s="156">
        <f>IF($C72&lt;Input!$D$48,VLOOKUP($C72,Eksist!$C$46:'Eksist'!$Z$76,U$3), VLOOKUP($C72,Muffe!$C$46:'Muffe'!$Z$76,U$3)*Muffe!$D$3+VLOOKUP($C72,Nyanlæg!$C$46:'Nyanlæg'!$Z$76,U$3)*Nyanlæg!$D$3)</f>
        <v>0</v>
      </c>
      <c r="V72" s="156">
        <f>IF($C72&lt;Input!$D$48,VLOOKUP($C72,Eksist!$C$46:'Eksist'!$Z$76,V$3), VLOOKUP($C72,Muffe!$C$46:'Muffe'!$Z$76,V$3)*Muffe!$D$3+VLOOKUP($C72,Nyanlæg!$C$46:'Nyanlæg'!$Z$76,V$3)*Nyanlæg!$D$3)</f>
        <v>0</v>
      </c>
      <c r="W72" s="156">
        <f>IF($C72&lt;Input!$D$48,VLOOKUP($C72,Eksist!$C$46:'Eksist'!$Z$76,W$3), VLOOKUP($C72,Muffe!$C$46:'Muffe'!$Z$76,W$3)*Muffe!$D$3+VLOOKUP($C72,Nyanlæg!$C$46:'Nyanlæg'!$Z$76,W$3)*Nyanlæg!$D$3)</f>
        <v>0</v>
      </c>
      <c r="X72" s="156">
        <f>IF($C72&lt;Input!$D$48,VLOOKUP($C72,Eksist!$C$46:'Eksist'!$Z$76,X$3), VLOOKUP($C72,Muffe!$C$46:'Muffe'!$Z$76,X$3)*Muffe!$D$3+VLOOKUP($C72,Nyanlæg!$C$46:'Nyanlæg'!$Z$76,X$3)*Nyanlæg!$D$3)</f>
        <v>0</v>
      </c>
      <c r="Y72" s="156">
        <f>IF($C72&lt;Input!$D$48,VLOOKUP($C72,Eksist!$C$46:'Eksist'!$Z$76,Y$3), VLOOKUP($C72,Muffe!$C$46:'Muffe'!$Z$76,Y$3)*Muffe!$D$3+VLOOKUP($C72,Nyanlæg!$C$46:'Nyanlæg'!$Z$76,Y$3)*Nyanlæg!$D$3)</f>
        <v>0</v>
      </c>
      <c r="Z72" s="156">
        <f>IF($C72&lt;Input!$D$48,VLOOKUP($C72,Eksist!$C$46:'Eksist'!$Z$76,Z$3), VLOOKUP($C72,Muffe!$C$46:'Muffe'!$Z$76,Z$3)*Muffe!$D$3+VLOOKUP($C72,Nyanlæg!$C$46:'Nyanlæg'!$Z$76,Z$3)*Nyanlæg!$D$3)</f>
        <v>0</v>
      </c>
      <c r="AA72" s="1"/>
      <c r="AB72" s="156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  <c r="BB72" s="158"/>
      <c r="BC72" s="158"/>
      <c r="BD72" s="158"/>
      <c r="BE72" s="158"/>
      <c r="BF72" s="158"/>
      <c r="BG72" s="158"/>
      <c r="BH72" s="158"/>
      <c r="BI72" s="158"/>
      <c r="BJ72" s="158"/>
      <c r="BK72" s="158"/>
      <c r="BL72" s="158"/>
      <c r="BM72" s="158"/>
      <c r="BN72" s="158"/>
      <c r="BO72" s="158"/>
      <c r="BP72" s="158"/>
      <c r="BQ72" s="158"/>
      <c r="BR72" s="158"/>
      <c r="BS72" s="158"/>
      <c r="BT72" s="158"/>
      <c r="BU72" s="158"/>
    </row>
    <row r="73" spans="1:73" x14ac:dyDescent="0.15">
      <c r="A73" s="1"/>
      <c r="B73" s="20"/>
      <c r="C73" s="156">
        <f>Eksist!C73</f>
        <v>27</v>
      </c>
      <c r="D73" s="2" t="s">
        <v>99</v>
      </c>
      <c r="E73" s="188">
        <f>Eksist!E73</f>
        <v>1</v>
      </c>
      <c r="F73" s="156">
        <f t="shared" si="3"/>
        <v>0</v>
      </c>
      <c r="G73" s="156">
        <f>IF($C73&lt;Input!$D$48,VLOOKUP($C73,Eksist!$C$46:'Eksist'!$Z$76,G$3), VLOOKUP($C73,Muffe!$C$46:'Muffe'!$Z$76,G$3)*Muffe!$D$2+VLOOKUP($C73,Nyanlæg!$C$46:'Nyanlæg'!$Z$76,G$3)*Nyanlæg!$D$2)</f>
        <v>0</v>
      </c>
      <c r="H73" s="156">
        <f>IF($C73&lt;Input!$D$48,VLOOKUP($C73,Eksist!$C$46:'Eksist'!$Z$76,H$3), VLOOKUP($C73,Muffe!$C$46:'Muffe'!$Z$76,H$3)*Muffe!$D$3+VLOOKUP($C73,Nyanlæg!$C$46:'Nyanlæg'!$Z$76,H$3)*Nyanlæg!$D$3)</f>
        <v>0</v>
      </c>
      <c r="I73" s="156">
        <f>IF($C73&lt;Input!$D$48,VLOOKUP($C73,Eksist!$C$46:'Eksist'!$Z$76,I$3), VLOOKUP($C73,Muffe!$C$46:'Muffe'!$Z$76,I$3)*Muffe!$D$3+VLOOKUP($C73,Nyanlæg!$C$46:'Nyanlæg'!$Z$76,I$3)*Nyanlæg!$D$3)</f>
        <v>0</v>
      </c>
      <c r="J73" s="156">
        <f>IF($C73&lt;Input!$D$48,VLOOKUP($C73,Eksist!$C$46:'Eksist'!$Z$76,J$3), VLOOKUP($C73,Muffe!$C$46:'Muffe'!$Z$76,J$3)*Muffe!$D$3+VLOOKUP($C73,Nyanlæg!$C$46:'Nyanlæg'!$Z$76,J$3)*Nyanlæg!$D$3)</f>
        <v>0</v>
      </c>
      <c r="K73" s="156">
        <f>IF($C73&lt;Input!$D$48,VLOOKUP($C73,Eksist!$C$46:'Eksist'!$Z$76,K$3), VLOOKUP($C73,Muffe!$C$46:'Muffe'!$Z$76,K$3)*Muffe!$D$3+VLOOKUP($C73,Nyanlæg!$C$46:'Nyanlæg'!$Z$76,K$3)*Nyanlæg!$D$3)</f>
        <v>0</v>
      </c>
      <c r="L73" s="156">
        <f>IF($C73&lt;Input!$D$48,VLOOKUP($C73,Eksist!$C$46:'Eksist'!$Z$76,L$3), VLOOKUP($C73,Muffe!$C$46:'Muffe'!$Z$76,L$3)*Muffe!$D$3+VLOOKUP($C73,Nyanlæg!$C$46:'Nyanlæg'!$Z$76,L$3)*Nyanlæg!$D$3)</f>
        <v>0</v>
      </c>
      <c r="M73" s="156">
        <f>IF($C73&lt;Input!$D$48,VLOOKUP($C73,Eksist!$C$46:'Eksist'!$Z$76,M$3), VLOOKUP($C73,Muffe!$C$46:'Muffe'!$Z$76,M$3)*Muffe!$D$3+VLOOKUP($C73,Nyanlæg!$C$46:'Nyanlæg'!$Z$76,M$3)*Nyanlæg!$D$3)</f>
        <v>0</v>
      </c>
      <c r="N73" s="156">
        <f>IF($C73&lt;Input!$D$48,VLOOKUP($C73,Eksist!$C$46:'Eksist'!$Z$76,N$3), VLOOKUP($C73,Muffe!$C$46:'Muffe'!$Z$76,N$3)*Muffe!$D$3+VLOOKUP($C73,Nyanlæg!$C$46:'Nyanlæg'!$Z$76,N$3)*Nyanlæg!$D$3)</f>
        <v>0</v>
      </c>
      <c r="O73" s="156">
        <f>IF($C73&lt;Input!$D$48,VLOOKUP($C73,Eksist!$C$46:'Eksist'!$Z$76,O$3), VLOOKUP($C73,Muffe!$C$46:'Muffe'!$Z$76,O$3)*Muffe!$D$3+VLOOKUP($C73,Nyanlæg!$C$46:'Nyanlæg'!$Z$76,O$3)*Nyanlæg!$D$3)</f>
        <v>0</v>
      </c>
      <c r="P73" s="156">
        <f>IF($C73&lt;Input!$D$48,VLOOKUP($C73,Eksist!$C$46:'Eksist'!$Z$76,P$3), VLOOKUP($C73,Muffe!$C$46:'Muffe'!$Z$76,P$3)*Muffe!$D$3+VLOOKUP($C73,Nyanlæg!$C$46:'Nyanlæg'!$Z$76,P$3)*Nyanlæg!$D$3)</f>
        <v>0</v>
      </c>
      <c r="Q73" s="156">
        <f>IF($C73&lt;Input!$D$48,VLOOKUP($C73,Eksist!$C$46:'Eksist'!$Z$76,Q$3), VLOOKUP($C73,Muffe!$C$46:'Muffe'!$Z$76,Q$3)*Muffe!$D$3+VLOOKUP($C73,Nyanlæg!$C$46:'Nyanlæg'!$Z$76,Q$3)*Nyanlæg!$D$3)</f>
        <v>0</v>
      </c>
      <c r="R73" s="156">
        <f>IF($C73&lt;Input!$D$48,VLOOKUP($C73,Eksist!$C$46:'Eksist'!$Z$76,R$3), VLOOKUP($C73,Muffe!$C$46:'Muffe'!$Z$76,R$3)*Muffe!$D$3+VLOOKUP($C73,Nyanlæg!$C$46:'Nyanlæg'!$Z$76,R$3)*Nyanlæg!$D$3)</f>
        <v>0</v>
      </c>
      <c r="S73" s="156">
        <f>IF($C73&lt;Input!$D$48,VLOOKUP($C73,Eksist!$C$46:'Eksist'!$Z$76,S$3), VLOOKUP($C73,Muffe!$C$46:'Muffe'!$Z$76,S$3)*Muffe!$D$3+VLOOKUP($C73,Nyanlæg!$C$46:'Nyanlæg'!$Z$76,S$3)*Nyanlæg!$D$3)</f>
        <v>0</v>
      </c>
      <c r="T73" s="156">
        <f>IF($C73&lt;Input!$D$48,VLOOKUP($C73,Eksist!$C$46:'Eksist'!$Z$76,T$3), VLOOKUP($C73,Muffe!$C$46:'Muffe'!$Z$76,T$3)*Muffe!$D$3+VLOOKUP($C73,Nyanlæg!$C$46:'Nyanlæg'!$Z$76,T$3)*Nyanlæg!$D$3)</f>
        <v>0</v>
      </c>
      <c r="U73" s="156">
        <f>IF($C73&lt;Input!$D$48,VLOOKUP($C73,Eksist!$C$46:'Eksist'!$Z$76,U$3), VLOOKUP($C73,Muffe!$C$46:'Muffe'!$Z$76,U$3)*Muffe!$D$3+VLOOKUP($C73,Nyanlæg!$C$46:'Nyanlæg'!$Z$76,U$3)*Nyanlæg!$D$3)</f>
        <v>0</v>
      </c>
      <c r="V73" s="156">
        <f>IF($C73&lt;Input!$D$48,VLOOKUP($C73,Eksist!$C$46:'Eksist'!$Z$76,V$3), VLOOKUP($C73,Muffe!$C$46:'Muffe'!$Z$76,V$3)*Muffe!$D$3+VLOOKUP($C73,Nyanlæg!$C$46:'Nyanlæg'!$Z$76,V$3)*Nyanlæg!$D$3)</f>
        <v>0</v>
      </c>
      <c r="W73" s="156">
        <f>IF($C73&lt;Input!$D$48,VLOOKUP($C73,Eksist!$C$46:'Eksist'!$Z$76,W$3), VLOOKUP($C73,Muffe!$C$46:'Muffe'!$Z$76,W$3)*Muffe!$D$3+VLOOKUP($C73,Nyanlæg!$C$46:'Nyanlæg'!$Z$76,W$3)*Nyanlæg!$D$3)</f>
        <v>0</v>
      </c>
      <c r="X73" s="156">
        <f>IF($C73&lt;Input!$D$48,VLOOKUP($C73,Eksist!$C$46:'Eksist'!$Z$76,X$3), VLOOKUP($C73,Muffe!$C$46:'Muffe'!$Z$76,X$3)*Muffe!$D$3+VLOOKUP($C73,Nyanlæg!$C$46:'Nyanlæg'!$Z$76,X$3)*Nyanlæg!$D$3)</f>
        <v>0</v>
      </c>
      <c r="Y73" s="156">
        <f>IF($C73&lt;Input!$D$48,VLOOKUP($C73,Eksist!$C$46:'Eksist'!$Z$76,Y$3), VLOOKUP($C73,Muffe!$C$46:'Muffe'!$Z$76,Y$3)*Muffe!$D$3+VLOOKUP($C73,Nyanlæg!$C$46:'Nyanlæg'!$Z$76,Y$3)*Nyanlæg!$D$3)</f>
        <v>0</v>
      </c>
      <c r="Z73" s="156">
        <f>IF($C73&lt;Input!$D$48,VLOOKUP($C73,Eksist!$C$46:'Eksist'!$Z$76,Z$3), VLOOKUP($C73,Muffe!$C$46:'Muffe'!$Z$76,Z$3)*Muffe!$D$3+VLOOKUP($C73,Nyanlæg!$C$46:'Nyanlæg'!$Z$76,Z$3)*Nyanlæg!$D$3)</f>
        <v>0</v>
      </c>
      <c r="AA73" s="1"/>
      <c r="AB73" s="156"/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  <c r="AP73" s="158"/>
      <c r="AQ73" s="158"/>
      <c r="AR73" s="158"/>
      <c r="AS73" s="158"/>
      <c r="AT73" s="158"/>
      <c r="AU73" s="158"/>
      <c r="AV73" s="158"/>
      <c r="AW73" s="158"/>
      <c r="AX73" s="158"/>
      <c r="AY73" s="158"/>
      <c r="AZ73" s="158"/>
      <c r="BA73" s="158"/>
      <c r="BB73" s="158"/>
      <c r="BC73" s="158"/>
      <c r="BD73" s="158"/>
      <c r="BE73" s="158"/>
      <c r="BF73" s="158"/>
      <c r="BG73" s="158"/>
      <c r="BH73" s="158"/>
      <c r="BI73" s="158"/>
      <c r="BJ73" s="158"/>
      <c r="BK73" s="158"/>
      <c r="BL73" s="158"/>
      <c r="BM73" s="158"/>
      <c r="BN73" s="158"/>
      <c r="BO73" s="158"/>
      <c r="BP73" s="158"/>
      <c r="BQ73" s="158"/>
      <c r="BR73" s="158"/>
      <c r="BS73" s="158"/>
      <c r="BT73" s="158"/>
      <c r="BU73" s="158"/>
    </row>
    <row r="74" spans="1:73" x14ac:dyDescent="0.15">
      <c r="A74" s="1"/>
      <c r="B74" s="20"/>
      <c r="C74" s="156">
        <f>Eksist!C74</f>
        <v>28</v>
      </c>
      <c r="D74" s="2" t="s">
        <v>99</v>
      </c>
      <c r="E74" s="188">
        <f>Eksist!E74</f>
        <v>1</v>
      </c>
      <c r="F74" s="156">
        <f t="shared" si="3"/>
        <v>0</v>
      </c>
      <c r="G74" s="156">
        <f>IF($C74&lt;Input!$D$48,VLOOKUP($C74,Eksist!$C$46:'Eksist'!$Z$76,G$3), VLOOKUP($C74,Muffe!$C$46:'Muffe'!$Z$76,G$3)*Muffe!$D$2+VLOOKUP($C74,Nyanlæg!$C$46:'Nyanlæg'!$Z$76,G$3)*Nyanlæg!$D$2)</f>
        <v>0</v>
      </c>
      <c r="H74" s="156">
        <f>IF($C74&lt;Input!$D$48,VLOOKUP($C74,Eksist!$C$46:'Eksist'!$Z$76,H$3), VLOOKUP($C74,Muffe!$C$46:'Muffe'!$Z$76,H$3)*Muffe!$D$3+VLOOKUP($C74,Nyanlæg!$C$46:'Nyanlæg'!$Z$76,H$3)*Nyanlæg!$D$3)</f>
        <v>0</v>
      </c>
      <c r="I74" s="156">
        <f>IF($C74&lt;Input!$D$48,VLOOKUP($C74,Eksist!$C$46:'Eksist'!$Z$76,I$3), VLOOKUP($C74,Muffe!$C$46:'Muffe'!$Z$76,I$3)*Muffe!$D$3+VLOOKUP($C74,Nyanlæg!$C$46:'Nyanlæg'!$Z$76,I$3)*Nyanlæg!$D$3)</f>
        <v>0</v>
      </c>
      <c r="J74" s="156">
        <f>IF($C74&lt;Input!$D$48,VLOOKUP($C74,Eksist!$C$46:'Eksist'!$Z$76,J$3), VLOOKUP($C74,Muffe!$C$46:'Muffe'!$Z$76,J$3)*Muffe!$D$3+VLOOKUP($C74,Nyanlæg!$C$46:'Nyanlæg'!$Z$76,J$3)*Nyanlæg!$D$3)</f>
        <v>0</v>
      </c>
      <c r="K74" s="156">
        <f>IF($C74&lt;Input!$D$48,VLOOKUP($C74,Eksist!$C$46:'Eksist'!$Z$76,K$3), VLOOKUP($C74,Muffe!$C$46:'Muffe'!$Z$76,K$3)*Muffe!$D$3+VLOOKUP($C74,Nyanlæg!$C$46:'Nyanlæg'!$Z$76,K$3)*Nyanlæg!$D$3)</f>
        <v>0</v>
      </c>
      <c r="L74" s="156">
        <f>IF($C74&lt;Input!$D$48,VLOOKUP($C74,Eksist!$C$46:'Eksist'!$Z$76,L$3), VLOOKUP($C74,Muffe!$C$46:'Muffe'!$Z$76,L$3)*Muffe!$D$3+VLOOKUP($C74,Nyanlæg!$C$46:'Nyanlæg'!$Z$76,L$3)*Nyanlæg!$D$3)</f>
        <v>0</v>
      </c>
      <c r="M74" s="156">
        <f>IF($C74&lt;Input!$D$48,VLOOKUP($C74,Eksist!$C$46:'Eksist'!$Z$76,M$3), VLOOKUP($C74,Muffe!$C$46:'Muffe'!$Z$76,M$3)*Muffe!$D$3+VLOOKUP($C74,Nyanlæg!$C$46:'Nyanlæg'!$Z$76,M$3)*Nyanlæg!$D$3)</f>
        <v>0</v>
      </c>
      <c r="N74" s="156">
        <f>IF($C74&lt;Input!$D$48,VLOOKUP($C74,Eksist!$C$46:'Eksist'!$Z$76,N$3), VLOOKUP($C74,Muffe!$C$46:'Muffe'!$Z$76,N$3)*Muffe!$D$3+VLOOKUP($C74,Nyanlæg!$C$46:'Nyanlæg'!$Z$76,N$3)*Nyanlæg!$D$3)</f>
        <v>0</v>
      </c>
      <c r="O74" s="156">
        <f>IF($C74&lt;Input!$D$48,VLOOKUP($C74,Eksist!$C$46:'Eksist'!$Z$76,O$3), VLOOKUP($C74,Muffe!$C$46:'Muffe'!$Z$76,O$3)*Muffe!$D$3+VLOOKUP($C74,Nyanlæg!$C$46:'Nyanlæg'!$Z$76,O$3)*Nyanlæg!$D$3)</f>
        <v>0</v>
      </c>
      <c r="P74" s="156">
        <f>IF($C74&lt;Input!$D$48,VLOOKUP($C74,Eksist!$C$46:'Eksist'!$Z$76,P$3), VLOOKUP($C74,Muffe!$C$46:'Muffe'!$Z$76,P$3)*Muffe!$D$3+VLOOKUP($C74,Nyanlæg!$C$46:'Nyanlæg'!$Z$76,P$3)*Nyanlæg!$D$3)</f>
        <v>0</v>
      </c>
      <c r="Q74" s="156">
        <f>IF($C74&lt;Input!$D$48,VLOOKUP($C74,Eksist!$C$46:'Eksist'!$Z$76,Q$3), VLOOKUP($C74,Muffe!$C$46:'Muffe'!$Z$76,Q$3)*Muffe!$D$3+VLOOKUP($C74,Nyanlæg!$C$46:'Nyanlæg'!$Z$76,Q$3)*Nyanlæg!$D$3)</f>
        <v>0</v>
      </c>
      <c r="R74" s="156">
        <f>IF($C74&lt;Input!$D$48,VLOOKUP($C74,Eksist!$C$46:'Eksist'!$Z$76,R$3), VLOOKUP($C74,Muffe!$C$46:'Muffe'!$Z$76,R$3)*Muffe!$D$3+VLOOKUP($C74,Nyanlæg!$C$46:'Nyanlæg'!$Z$76,R$3)*Nyanlæg!$D$3)</f>
        <v>0</v>
      </c>
      <c r="S74" s="156">
        <f>IF($C74&lt;Input!$D$48,VLOOKUP($C74,Eksist!$C$46:'Eksist'!$Z$76,S$3), VLOOKUP($C74,Muffe!$C$46:'Muffe'!$Z$76,S$3)*Muffe!$D$3+VLOOKUP($C74,Nyanlæg!$C$46:'Nyanlæg'!$Z$76,S$3)*Nyanlæg!$D$3)</f>
        <v>0</v>
      </c>
      <c r="T74" s="156">
        <f>IF($C74&lt;Input!$D$48,VLOOKUP($C74,Eksist!$C$46:'Eksist'!$Z$76,T$3), VLOOKUP($C74,Muffe!$C$46:'Muffe'!$Z$76,T$3)*Muffe!$D$3+VLOOKUP($C74,Nyanlæg!$C$46:'Nyanlæg'!$Z$76,T$3)*Nyanlæg!$D$3)</f>
        <v>0</v>
      </c>
      <c r="U74" s="156">
        <f>IF($C74&lt;Input!$D$48,VLOOKUP($C74,Eksist!$C$46:'Eksist'!$Z$76,U$3), VLOOKUP($C74,Muffe!$C$46:'Muffe'!$Z$76,U$3)*Muffe!$D$3+VLOOKUP($C74,Nyanlæg!$C$46:'Nyanlæg'!$Z$76,U$3)*Nyanlæg!$D$3)</f>
        <v>0</v>
      </c>
      <c r="V74" s="156">
        <f>IF($C74&lt;Input!$D$48,VLOOKUP($C74,Eksist!$C$46:'Eksist'!$Z$76,V$3), VLOOKUP($C74,Muffe!$C$46:'Muffe'!$Z$76,V$3)*Muffe!$D$3+VLOOKUP($C74,Nyanlæg!$C$46:'Nyanlæg'!$Z$76,V$3)*Nyanlæg!$D$3)</f>
        <v>0</v>
      </c>
      <c r="W74" s="156">
        <f>IF($C74&lt;Input!$D$48,VLOOKUP($C74,Eksist!$C$46:'Eksist'!$Z$76,W$3), VLOOKUP($C74,Muffe!$C$46:'Muffe'!$Z$76,W$3)*Muffe!$D$3+VLOOKUP($C74,Nyanlæg!$C$46:'Nyanlæg'!$Z$76,W$3)*Nyanlæg!$D$3)</f>
        <v>0</v>
      </c>
      <c r="X74" s="156">
        <f>IF($C74&lt;Input!$D$48,VLOOKUP($C74,Eksist!$C$46:'Eksist'!$Z$76,X$3), VLOOKUP($C74,Muffe!$C$46:'Muffe'!$Z$76,X$3)*Muffe!$D$3+VLOOKUP($C74,Nyanlæg!$C$46:'Nyanlæg'!$Z$76,X$3)*Nyanlæg!$D$3)</f>
        <v>0</v>
      </c>
      <c r="Y74" s="156">
        <f>IF($C74&lt;Input!$D$48,VLOOKUP($C74,Eksist!$C$46:'Eksist'!$Z$76,Y$3), VLOOKUP($C74,Muffe!$C$46:'Muffe'!$Z$76,Y$3)*Muffe!$D$3+VLOOKUP($C74,Nyanlæg!$C$46:'Nyanlæg'!$Z$76,Y$3)*Nyanlæg!$D$3)</f>
        <v>0</v>
      </c>
      <c r="Z74" s="156">
        <f>IF($C74&lt;Input!$D$48,VLOOKUP($C74,Eksist!$C$46:'Eksist'!$Z$76,Z$3), VLOOKUP($C74,Muffe!$C$46:'Muffe'!$Z$76,Z$3)*Muffe!$D$3+VLOOKUP($C74,Nyanlæg!$C$46:'Nyanlæg'!$Z$76,Z$3)*Nyanlæg!$D$3)</f>
        <v>0</v>
      </c>
      <c r="AA74" s="1"/>
      <c r="AB74" s="156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8"/>
      <c r="BK74" s="158"/>
      <c r="BL74" s="158"/>
      <c r="BM74" s="158"/>
      <c r="BN74" s="158"/>
      <c r="BO74" s="158"/>
      <c r="BP74" s="158"/>
      <c r="BQ74" s="158"/>
      <c r="BR74" s="158"/>
      <c r="BS74" s="158"/>
      <c r="BT74" s="158"/>
      <c r="BU74" s="158"/>
    </row>
    <row r="75" spans="1:73" x14ac:dyDescent="0.15">
      <c r="A75" s="1"/>
      <c r="B75" s="20"/>
      <c r="C75" s="156">
        <f>Eksist!C75</f>
        <v>29</v>
      </c>
      <c r="D75" s="2" t="s">
        <v>99</v>
      </c>
      <c r="E75" s="188">
        <f>Eksist!E75</f>
        <v>1</v>
      </c>
      <c r="F75" s="156">
        <f t="shared" si="3"/>
        <v>0</v>
      </c>
      <c r="G75" s="156">
        <f>IF($C75&lt;Input!$D$48,VLOOKUP($C75,Eksist!$C$46:'Eksist'!$Z$76,G$3), VLOOKUP($C75,Muffe!$C$46:'Muffe'!$Z$76,G$3)*Muffe!$D$2+VLOOKUP($C75,Nyanlæg!$C$46:'Nyanlæg'!$Z$76,G$3)*Nyanlæg!$D$2)</f>
        <v>0</v>
      </c>
      <c r="H75" s="156">
        <f>IF($C75&lt;Input!$D$48,VLOOKUP($C75,Eksist!$C$46:'Eksist'!$Z$76,H$3), VLOOKUP($C75,Muffe!$C$46:'Muffe'!$Z$76,H$3)*Muffe!$D$3+VLOOKUP($C75,Nyanlæg!$C$46:'Nyanlæg'!$Z$76,H$3)*Nyanlæg!$D$3)</f>
        <v>0</v>
      </c>
      <c r="I75" s="156">
        <f>IF($C75&lt;Input!$D$48,VLOOKUP($C75,Eksist!$C$46:'Eksist'!$Z$76,I$3), VLOOKUP($C75,Muffe!$C$46:'Muffe'!$Z$76,I$3)*Muffe!$D$3+VLOOKUP($C75,Nyanlæg!$C$46:'Nyanlæg'!$Z$76,I$3)*Nyanlæg!$D$3)</f>
        <v>0</v>
      </c>
      <c r="J75" s="156">
        <f>IF($C75&lt;Input!$D$48,VLOOKUP($C75,Eksist!$C$46:'Eksist'!$Z$76,J$3), VLOOKUP($C75,Muffe!$C$46:'Muffe'!$Z$76,J$3)*Muffe!$D$3+VLOOKUP($C75,Nyanlæg!$C$46:'Nyanlæg'!$Z$76,J$3)*Nyanlæg!$D$3)</f>
        <v>0</v>
      </c>
      <c r="K75" s="156">
        <f>IF($C75&lt;Input!$D$48,VLOOKUP($C75,Eksist!$C$46:'Eksist'!$Z$76,K$3), VLOOKUP($C75,Muffe!$C$46:'Muffe'!$Z$76,K$3)*Muffe!$D$3+VLOOKUP($C75,Nyanlæg!$C$46:'Nyanlæg'!$Z$76,K$3)*Nyanlæg!$D$3)</f>
        <v>0</v>
      </c>
      <c r="L75" s="156">
        <f>IF($C75&lt;Input!$D$48,VLOOKUP($C75,Eksist!$C$46:'Eksist'!$Z$76,L$3), VLOOKUP($C75,Muffe!$C$46:'Muffe'!$Z$76,L$3)*Muffe!$D$3+VLOOKUP($C75,Nyanlæg!$C$46:'Nyanlæg'!$Z$76,L$3)*Nyanlæg!$D$3)</f>
        <v>0</v>
      </c>
      <c r="M75" s="156">
        <f>IF($C75&lt;Input!$D$48,VLOOKUP($C75,Eksist!$C$46:'Eksist'!$Z$76,M$3), VLOOKUP($C75,Muffe!$C$46:'Muffe'!$Z$76,M$3)*Muffe!$D$3+VLOOKUP($C75,Nyanlæg!$C$46:'Nyanlæg'!$Z$76,M$3)*Nyanlæg!$D$3)</f>
        <v>0</v>
      </c>
      <c r="N75" s="156">
        <f>IF($C75&lt;Input!$D$48,VLOOKUP($C75,Eksist!$C$46:'Eksist'!$Z$76,N$3), VLOOKUP($C75,Muffe!$C$46:'Muffe'!$Z$76,N$3)*Muffe!$D$3+VLOOKUP($C75,Nyanlæg!$C$46:'Nyanlæg'!$Z$76,N$3)*Nyanlæg!$D$3)</f>
        <v>0</v>
      </c>
      <c r="O75" s="156">
        <f>IF($C75&lt;Input!$D$48,VLOOKUP($C75,Eksist!$C$46:'Eksist'!$Z$76,O$3), VLOOKUP($C75,Muffe!$C$46:'Muffe'!$Z$76,O$3)*Muffe!$D$3+VLOOKUP($C75,Nyanlæg!$C$46:'Nyanlæg'!$Z$76,O$3)*Nyanlæg!$D$3)</f>
        <v>0</v>
      </c>
      <c r="P75" s="156">
        <f>IF($C75&lt;Input!$D$48,VLOOKUP($C75,Eksist!$C$46:'Eksist'!$Z$76,P$3), VLOOKUP($C75,Muffe!$C$46:'Muffe'!$Z$76,P$3)*Muffe!$D$3+VLOOKUP($C75,Nyanlæg!$C$46:'Nyanlæg'!$Z$76,P$3)*Nyanlæg!$D$3)</f>
        <v>0</v>
      </c>
      <c r="Q75" s="156">
        <f>IF($C75&lt;Input!$D$48,VLOOKUP($C75,Eksist!$C$46:'Eksist'!$Z$76,Q$3), VLOOKUP($C75,Muffe!$C$46:'Muffe'!$Z$76,Q$3)*Muffe!$D$3+VLOOKUP($C75,Nyanlæg!$C$46:'Nyanlæg'!$Z$76,Q$3)*Nyanlæg!$D$3)</f>
        <v>0</v>
      </c>
      <c r="R75" s="156">
        <f>IF($C75&lt;Input!$D$48,VLOOKUP($C75,Eksist!$C$46:'Eksist'!$Z$76,R$3), VLOOKUP($C75,Muffe!$C$46:'Muffe'!$Z$76,R$3)*Muffe!$D$3+VLOOKUP($C75,Nyanlæg!$C$46:'Nyanlæg'!$Z$76,R$3)*Nyanlæg!$D$3)</f>
        <v>0</v>
      </c>
      <c r="S75" s="156">
        <f>IF($C75&lt;Input!$D$48,VLOOKUP($C75,Eksist!$C$46:'Eksist'!$Z$76,S$3), VLOOKUP($C75,Muffe!$C$46:'Muffe'!$Z$76,S$3)*Muffe!$D$3+VLOOKUP($C75,Nyanlæg!$C$46:'Nyanlæg'!$Z$76,S$3)*Nyanlæg!$D$3)</f>
        <v>0</v>
      </c>
      <c r="T75" s="156">
        <f>IF($C75&lt;Input!$D$48,VLOOKUP($C75,Eksist!$C$46:'Eksist'!$Z$76,T$3), VLOOKUP($C75,Muffe!$C$46:'Muffe'!$Z$76,T$3)*Muffe!$D$3+VLOOKUP($C75,Nyanlæg!$C$46:'Nyanlæg'!$Z$76,T$3)*Nyanlæg!$D$3)</f>
        <v>0</v>
      </c>
      <c r="U75" s="156">
        <f>IF($C75&lt;Input!$D$48,VLOOKUP($C75,Eksist!$C$46:'Eksist'!$Z$76,U$3), VLOOKUP($C75,Muffe!$C$46:'Muffe'!$Z$76,U$3)*Muffe!$D$3+VLOOKUP($C75,Nyanlæg!$C$46:'Nyanlæg'!$Z$76,U$3)*Nyanlæg!$D$3)</f>
        <v>0</v>
      </c>
      <c r="V75" s="156">
        <f>IF($C75&lt;Input!$D$48,VLOOKUP($C75,Eksist!$C$46:'Eksist'!$Z$76,V$3), VLOOKUP($C75,Muffe!$C$46:'Muffe'!$Z$76,V$3)*Muffe!$D$3+VLOOKUP($C75,Nyanlæg!$C$46:'Nyanlæg'!$Z$76,V$3)*Nyanlæg!$D$3)</f>
        <v>0</v>
      </c>
      <c r="W75" s="156">
        <f>IF($C75&lt;Input!$D$48,VLOOKUP($C75,Eksist!$C$46:'Eksist'!$Z$76,W$3), VLOOKUP($C75,Muffe!$C$46:'Muffe'!$Z$76,W$3)*Muffe!$D$3+VLOOKUP($C75,Nyanlæg!$C$46:'Nyanlæg'!$Z$76,W$3)*Nyanlæg!$D$3)</f>
        <v>0</v>
      </c>
      <c r="X75" s="156">
        <f>IF($C75&lt;Input!$D$48,VLOOKUP($C75,Eksist!$C$46:'Eksist'!$Z$76,X$3), VLOOKUP($C75,Muffe!$C$46:'Muffe'!$Z$76,X$3)*Muffe!$D$3+VLOOKUP($C75,Nyanlæg!$C$46:'Nyanlæg'!$Z$76,X$3)*Nyanlæg!$D$3)</f>
        <v>0</v>
      </c>
      <c r="Y75" s="156">
        <f>IF($C75&lt;Input!$D$48,VLOOKUP($C75,Eksist!$C$46:'Eksist'!$Z$76,Y$3), VLOOKUP($C75,Muffe!$C$46:'Muffe'!$Z$76,Y$3)*Muffe!$D$3+VLOOKUP($C75,Nyanlæg!$C$46:'Nyanlæg'!$Z$76,Y$3)*Nyanlæg!$D$3)</f>
        <v>0</v>
      </c>
      <c r="Z75" s="156">
        <f>IF($C75&lt;Input!$D$48,VLOOKUP($C75,Eksist!$C$46:'Eksist'!$Z$76,Z$3), VLOOKUP($C75,Muffe!$C$46:'Muffe'!$Z$76,Z$3)*Muffe!$D$3+VLOOKUP($C75,Nyanlæg!$C$46:'Nyanlæg'!$Z$76,Z$3)*Nyanlæg!$D$3)</f>
        <v>0</v>
      </c>
      <c r="AA75" s="1"/>
      <c r="AB75" s="156"/>
      <c r="AC75" s="158"/>
      <c r="AD75" s="158"/>
      <c r="AE75" s="158"/>
      <c r="AF75" s="158"/>
      <c r="AG75" s="158"/>
      <c r="AH75" s="158"/>
      <c r="AI75" s="158"/>
      <c r="AJ75" s="158"/>
      <c r="AK75" s="158"/>
      <c r="AL75" s="158"/>
      <c r="AM75" s="158"/>
      <c r="AN75" s="158"/>
      <c r="AO75" s="158"/>
      <c r="AP75" s="158"/>
      <c r="AQ75" s="158"/>
      <c r="AR75" s="158"/>
      <c r="AS75" s="158"/>
      <c r="AT75" s="158"/>
      <c r="AU75" s="158"/>
      <c r="AV75" s="158"/>
      <c r="AW75" s="158"/>
      <c r="AX75" s="158"/>
      <c r="AY75" s="158"/>
      <c r="AZ75" s="158"/>
      <c r="BA75" s="158"/>
      <c r="BB75" s="158"/>
      <c r="BC75" s="158"/>
      <c r="BD75" s="158"/>
      <c r="BE75" s="158"/>
      <c r="BF75" s="158"/>
      <c r="BG75" s="158"/>
      <c r="BH75" s="158"/>
      <c r="BI75" s="158"/>
      <c r="BJ75" s="158"/>
      <c r="BK75" s="158"/>
      <c r="BL75" s="158"/>
      <c r="BM75" s="158"/>
      <c r="BN75" s="158"/>
      <c r="BO75" s="158"/>
      <c r="BP75" s="158"/>
      <c r="BQ75" s="158"/>
      <c r="BR75" s="158"/>
      <c r="BS75" s="158"/>
      <c r="BT75" s="158"/>
      <c r="BU75" s="158"/>
    </row>
    <row r="76" spans="1:73" x14ac:dyDescent="0.15">
      <c r="A76" s="1"/>
      <c r="B76" s="20" t="s">
        <v>189</v>
      </c>
      <c r="C76" s="156">
        <f>Eksist!C76</f>
        <v>30</v>
      </c>
      <c r="D76" s="2" t="s">
        <v>99</v>
      </c>
      <c r="E76" s="188">
        <f>Eksist!E76</f>
        <v>1</v>
      </c>
      <c r="F76" s="156">
        <f t="shared" si="3"/>
        <v>-1600</v>
      </c>
      <c r="G76" s="156">
        <f>IF($C76&lt;Input!$D$48,VLOOKUP($C76,Eksist!$C$46:'Eksist'!$Z$76,G$3), VLOOKUP($C76,Muffe!$C$46:'Muffe'!$Z$76,G$3)*Muffe!$D$2+VLOOKUP($C76,Nyanlæg!$C$46:'Nyanlæg'!$Z$76,G$3)*Nyanlæg!$D$2)</f>
        <v>0</v>
      </c>
      <c r="H76" s="156">
        <f>IF($C76&lt;Input!$D$48,VLOOKUP($C76,Eksist!$C$46:'Eksist'!$Z$76,H$3), VLOOKUP($C76,Muffe!$C$46:'Muffe'!$Z$76,H$3)*Muffe!$D$3+VLOOKUP($C76,Nyanlæg!$C$46:'Nyanlæg'!$Z$76,H$3)*Nyanlæg!$D$3)</f>
        <v>-720</v>
      </c>
      <c r="I76" s="156">
        <f>IF($C76&lt;Input!$D$48,VLOOKUP($C76,Eksist!$C$46:'Eksist'!$Z$76,I$3), VLOOKUP($C76,Muffe!$C$46:'Muffe'!$Z$76,I$3)*Muffe!$D$3+VLOOKUP($C76,Nyanlæg!$C$46:'Nyanlæg'!$Z$76,I$3)*Nyanlæg!$D$3)</f>
        <v>-880</v>
      </c>
      <c r="J76" s="156">
        <f>IF($C76&lt;Input!$D$48,VLOOKUP($C76,Eksist!$C$46:'Eksist'!$Z$76,J$3), VLOOKUP($C76,Muffe!$C$46:'Muffe'!$Z$76,J$3)*Muffe!$D$3+VLOOKUP($C76,Nyanlæg!$C$46:'Nyanlæg'!$Z$76,J$3)*Nyanlæg!$D$3)</f>
        <v>0</v>
      </c>
      <c r="K76" s="156">
        <f>IF($C76&lt;Input!$D$48,VLOOKUP($C76,Eksist!$C$46:'Eksist'!$Z$76,K$3), VLOOKUP($C76,Muffe!$C$46:'Muffe'!$Z$76,K$3)*Muffe!$D$3+VLOOKUP($C76,Nyanlæg!$C$46:'Nyanlæg'!$Z$76,K$3)*Nyanlæg!$D$3)</f>
        <v>0</v>
      </c>
      <c r="L76" s="156">
        <f>IF($C76&lt;Input!$D$48,VLOOKUP($C76,Eksist!$C$46:'Eksist'!$Z$76,L$3), VLOOKUP($C76,Muffe!$C$46:'Muffe'!$Z$76,L$3)*Muffe!$D$3+VLOOKUP($C76,Nyanlæg!$C$46:'Nyanlæg'!$Z$76,L$3)*Nyanlæg!$D$3)</f>
        <v>0</v>
      </c>
      <c r="M76" s="156">
        <f>IF($C76&lt;Input!$D$48,VLOOKUP($C76,Eksist!$C$46:'Eksist'!$Z$76,M$3), VLOOKUP($C76,Muffe!$C$46:'Muffe'!$Z$76,M$3)*Muffe!$D$3+VLOOKUP($C76,Nyanlæg!$C$46:'Nyanlæg'!$Z$76,M$3)*Nyanlæg!$D$3)</f>
        <v>0</v>
      </c>
      <c r="N76" s="156">
        <f>IF($C76&lt;Input!$D$48,VLOOKUP($C76,Eksist!$C$46:'Eksist'!$Z$76,N$3), VLOOKUP($C76,Muffe!$C$46:'Muffe'!$Z$76,N$3)*Muffe!$D$3+VLOOKUP($C76,Nyanlæg!$C$46:'Nyanlæg'!$Z$76,N$3)*Nyanlæg!$D$3)</f>
        <v>0</v>
      </c>
      <c r="O76" s="156">
        <f>IF($C76&lt;Input!$D$48,VLOOKUP($C76,Eksist!$C$46:'Eksist'!$Z$76,O$3), VLOOKUP($C76,Muffe!$C$46:'Muffe'!$Z$76,O$3)*Muffe!$D$3+VLOOKUP($C76,Nyanlæg!$C$46:'Nyanlæg'!$Z$76,O$3)*Nyanlæg!$D$3)</f>
        <v>0</v>
      </c>
      <c r="P76" s="156">
        <f>IF($C76&lt;Input!$D$48,VLOOKUP($C76,Eksist!$C$46:'Eksist'!$Z$76,P$3), VLOOKUP($C76,Muffe!$C$46:'Muffe'!$Z$76,P$3)*Muffe!$D$3+VLOOKUP($C76,Nyanlæg!$C$46:'Nyanlæg'!$Z$76,P$3)*Nyanlæg!$D$3)</f>
        <v>0</v>
      </c>
      <c r="Q76" s="156">
        <f>IF($C76&lt;Input!$D$48,VLOOKUP($C76,Eksist!$C$46:'Eksist'!$Z$76,Q$3), VLOOKUP($C76,Muffe!$C$46:'Muffe'!$Z$76,Q$3)*Muffe!$D$3+VLOOKUP($C76,Nyanlæg!$C$46:'Nyanlæg'!$Z$76,Q$3)*Nyanlæg!$D$3)</f>
        <v>0</v>
      </c>
      <c r="R76" s="156">
        <f>IF($C76&lt;Input!$D$48,VLOOKUP($C76,Eksist!$C$46:'Eksist'!$Z$76,R$3), VLOOKUP($C76,Muffe!$C$46:'Muffe'!$Z$76,R$3)*Muffe!$D$3+VLOOKUP($C76,Nyanlæg!$C$46:'Nyanlæg'!$Z$76,R$3)*Nyanlæg!$D$3)</f>
        <v>0</v>
      </c>
      <c r="S76" s="156">
        <f>IF($C76&lt;Input!$D$48,VLOOKUP($C76,Eksist!$C$46:'Eksist'!$Z$76,S$3), VLOOKUP($C76,Muffe!$C$46:'Muffe'!$Z$76,S$3)*Muffe!$D$3+VLOOKUP($C76,Nyanlæg!$C$46:'Nyanlæg'!$Z$76,S$3)*Nyanlæg!$D$3)</f>
        <v>0</v>
      </c>
      <c r="T76" s="156">
        <f>IF($C76&lt;Input!$D$48,VLOOKUP($C76,Eksist!$C$46:'Eksist'!$Z$76,T$3), VLOOKUP($C76,Muffe!$C$46:'Muffe'!$Z$76,T$3)*Muffe!$D$3+VLOOKUP($C76,Nyanlæg!$C$46:'Nyanlæg'!$Z$76,T$3)*Nyanlæg!$D$3)</f>
        <v>0</v>
      </c>
      <c r="U76" s="156">
        <f>IF($C76&lt;Input!$D$48,VLOOKUP($C76,Eksist!$C$46:'Eksist'!$Z$76,U$3), VLOOKUP($C76,Muffe!$C$46:'Muffe'!$Z$76,U$3)*Muffe!$D$3+VLOOKUP($C76,Nyanlæg!$C$46:'Nyanlæg'!$Z$76,U$3)*Nyanlæg!$D$3)</f>
        <v>0</v>
      </c>
      <c r="V76" s="156">
        <f>IF($C76&lt;Input!$D$48,VLOOKUP($C76,Eksist!$C$46:'Eksist'!$Z$76,V$3), VLOOKUP($C76,Muffe!$C$46:'Muffe'!$Z$76,V$3)*Muffe!$D$3+VLOOKUP($C76,Nyanlæg!$C$46:'Nyanlæg'!$Z$76,V$3)*Nyanlæg!$D$3)</f>
        <v>0</v>
      </c>
      <c r="W76" s="156">
        <f>IF($C76&lt;Input!$D$48,VLOOKUP($C76,Eksist!$C$46:'Eksist'!$Z$76,W$3), VLOOKUP($C76,Muffe!$C$46:'Muffe'!$Z$76,W$3)*Muffe!$D$3+VLOOKUP($C76,Nyanlæg!$C$46:'Nyanlæg'!$Z$76,W$3)*Nyanlæg!$D$3)</f>
        <v>0</v>
      </c>
      <c r="X76" s="156">
        <f>IF($C76&lt;Input!$D$48,VLOOKUP($C76,Eksist!$C$46:'Eksist'!$Z$76,X$3), VLOOKUP($C76,Muffe!$C$46:'Muffe'!$Z$76,X$3)*Muffe!$D$3+VLOOKUP($C76,Nyanlæg!$C$46:'Nyanlæg'!$Z$76,X$3)*Nyanlæg!$D$3)</f>
        <v>0</v>
      </c>
      <c r="Y76" s="156">
        <f>IF($C76&lt;Input!$D$48,VLOOKUP($C76,Eksist!$C$46:'Eksist'!$Z$76,Y$3), VLOOKUP($C76,Muffe!$C$46:'Muffe'!$Z$76,Y$3)*Muffe!$D$3+VLOOKUP($C76,Nyanlæg!$C$46:'Nyanlæg'!$Z$76,Y$3)*Nyanlæg!$D$3)</f>
        <v>0</v>
      </c>
      <c r="Z76" s="156">
        <f>IF($C76&lt;Input!$D$48,VLOOKUP($C76,Eksist!$C$46:'Eksist'!$Z$76,Z$3), VLOOKUP($C76,Muffe!$C$46:'Muffe'!$Z$76,Z$3)*Muffe!$D$3+VLOOKUP($C76,Nyanlæg!$C$46:'Nyanlæg'!$Z$76,Z$3)*Nyanlæg!$D$3)</f>
        <v>0</v>
      </c>
      <c r="AA76" s="1"/>
      <c r="AB76" s="156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8"/>
      <c r="BH76" s="158"/>
      <c r="BI76" s="158"/>
      <c r="BJ76" s="158"/>
      <c r="BK76" s="158"/>
      <c r="BL76" s="158"/>
      <c r="BM76" s="158"/>
      <c r="BN76" s="158"/>
      <c r="BO76" s="158"/>
      <c r="BP76" s="158"/>
      <c r="BQ76" s="158"/>
      <c r="BR76" s="158"/>
      <c r="BS76" s="158"/>
      <c r="BT76" s="158"/>
      <c r="BU76" s="158"/>
    </row>
    <row r="77" spans="1:73" x14ac:dyDescent="0.15">
      <c r="A77" s="1"/>
      <c r="B77" s="1"/>
      <c r="C77" s="2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3"/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158"/>
      <c r="AO77" s="158"/>
      <c r="AP77" s="158"/>
      <c r="AQ77" s="158"/>
      <c r="AR77" s="158"/>
      <c r="AS77" s="158"/>
      <c r="AT77" s="158"/>
      <c r="AU77" s="158"/>
      <c r="AV77" s="158"/>
      <c r="AW77" s="158"/>
      <c r="AX77" s="158"/>
      <c r="AY77" s="158"/>
      <c r="AZ77" s="158"/>
      <c r="BA77" s="158"/>
      <c r="BB77" s="158"/>
      <c r="BC77" s="158"/>
      <c r="BD77" s="158"/>
      <c r="BE77" s="158"/>
      <c r="BF77" s="158"/>
      <c r="BG77" s="158"/>
      <c r="BH77" s="158"/>
      <c r="BI77" s="158"/>
      <c r="BJ77" s="158"/>
      <c r="BK77" s="158"/>
      <c r="BL77" s="158"/>
      <c r="BM77" s="158"/>
      <c r="BN77" s="158"/>
      <c r="BO77" s="158"/>
      <c r="BP77" s="158"/>
      <c r="BQ77" s="158"/>
      <c r="BR77" s="158"/>
      <c r="BS77" s="158"/>
      <c r="BT77" s="158"/>
      <c r="BU77" s="158"/>
    </row>
    <row r="78" spans="1:73" x14ac:dyDescent="0.15">
      <c r="A78" s="1"/>
      <c r="B78" s="170" t="s">
        <v>161</v>
      </c>
      <c r="C78" s="171"/>
      <c r="D78" s="171"/>
      <c r="E78" s="172"/>
      <c r="F78" s="168"/>
      <c r="G78" s="168"/>
      <c r="H78" s="172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"/>
      <c r="AB78" s="3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9"/>
      <c r="BB78" s="159"/>
      <c r="BC78" s="159"/>
      <c r="BD78" s="159"/>
      <c r="BE78" s="159"/>
      <c r="BF78" s="158"/>
      <c r="BG78" s="158"/>
      <c r="BH78" s="158"/>
      <c r="BI78" s="158"/>
      <c r="BJ78" s="158"/>
      <c r="BK78" s="158"/>
      <c r="BL78" s="158"/>
      <c r="BM78" s="158"/>
      <c r="BN78" s="158"/>
      <c r="BO78" s="158"/>
      <c r="BP78" s="158"/>
      <c r="BQ78" s="158"/>
      <c r="BR78" s="158"/>
      <c r="BS78" s="158"/>
      <c r="BT78" s="158"/>
      <c r="BU78" s="158"/>
    </row>
    <row r="79" spans="1:73" x14ac:dyDescent="0.15">
      <c r="A79" s="1"/>
      <c r="B79" s="1"/>
      <c r="C79" s="2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3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158"/>
      <c r="BN79" s="158"/>
      <c r="BO79" s="158"/>
      <c r="BP79" s="158"/>
      <c r="BQ79" s="158"/>
      <c r="BR79" s="158"/>
      <c r="BS79" s="158"/>
      <c r="BT79" s="158"/>
      <c r="BU79" s="158"/>
    </row>
    <row r="80" spans="1:73" ht="12.75" x14ac:dyDescent="0.15">
      <c r="A80" s="1"/>
      <c r="B80" s="1" t="s">
        <v>192</v>
      </c>
      <c r="C80" s="21"/>
      <c r="D80" s="21"/>
      <c r="E80" s="22"/>
      <c r="F80" s="156" t="s">
        <v>11</v>
      </c>
      <c r="G80" s="156"/>
      <c r="H80" s="22"/>
      <c r="I80" s="22"/>
      <c r="J80" s="22"/>
      <c r="K80" s="22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3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9"/>
      <c r="BB80" s="159"/>
      <c r="BC80" s="159"/>
      <c r="BD80" s="159"/>
      <c r="BE80" s="159"/>
      <c r="BF80" s="158"/>
      <c r="BG80" s="158"/>
      <c r="BH80" s="158"/>
      <c r="BI80" s="158"/>
      <c r="BJ80" s="158"/>
      <c r="BK80" s="158"/>
      <c r="BL80" s="158"/>
      <c r="BM80" s="158"/>
      <c r="BN80" s="158"/>
      <c r="BO80" s="158"/>
      <c r="BP80" s="158"/>
      <c r="BQ80" s="158"/>
      <c r="BR80" s="158"/>
      <c r="BS80" s="158"/>
      <c r="BT80" s="158"/>
      <c r="BU80" s="158"/>
    </row>
    <row r="81" spans="1:73" x14ac:dyDescent="0.15">
      <c r="A81" s="1"/>
      <c r="B81" s="20" t="s">
        <v>187</v>
      </c>
      <c r="C81" s="156">
        <f>Eksist!C81</f>
        <v>0</v>
      </c>
      <c r="D81" s="2"/>
      <c r="E81" s="161"/>
      <c r="F81" s="169">
        <f>SUM(G81:Z81)</f>
        <v>0</v>
      </c>
      <c r="G81" s="161">
        <f>IF($C81&lt;Input!$D$48,VLOOKUP($C81,Eksist!$C$81:'Eksist'!$Z$111,G$3), VLOOKUP($C81,Muffe!$C$81:'Muffe'!$Z$111,G$3)*Muffe!$D$2+VLOOKUP($C81,Nyanlæg!$C$81:'Nyanlæg'!$Z$111,G$3)*Nyanlæg!$D$2)</f>
        <v>0</v>
      </c>
      <c r="H81" s="161">
        <f>IF($C81&lt;Input!$D$48,VLOOKUP($C81,Eksist!$C$81:'Eksist'!$Z$111,H$3), VLOOKUP($C81,Muffe!$C$81:'Muffe'!$Z$111,H$3)*Muffe!$D$3+VLOOKUP($C81,Nyanlæg!$C$81:'Nyanlæg'!$Z$111,H$3)*Nyanlæg!$D$3)</f>
        <v>0</v>
      </c>
      <c r="I81" s="161">
        <f>IF($C81&lt;Input!$D$48,VLOOKUP($C81,Eksist!$C$81:'Eksist'!$Z$111,I$3), VLOOKUP($C81,Muffe!$C$81:'Muffe'!$Z$111,I$3)*Muffe!$D$3+VLOOKUP($C81,Nyanlæg!$C$81:'Nyanlæg'!$Z$111,I$3)*Nyanlæg!$D$3)</f>
        <v>0</v>
      </c>
      <c r="J81" s="161">
        <f>IF($C81&lt;Input!$D$48,VLOOKUP($C81,Eksist!$C$81:'Eksist'!$Z$111,J$3), VLOOKUP($C81,Muffe!$C$81:'Muffe'!$Z$111,J$3)*Muffe!$D$3+VLOOKUP($C81,Nyanlæg!$C$81:'Nyanlæg'!$Z$111,J$3)*Nyanlæg!$D$3)</f>
        <v>0</v>
      </c>
      <c r="K81" s="161">
        <f>IF($C81&lt;Input!$D$48,VLOOKUP($C81,Eksist!$C$81:'Eksist'!$Z$111,K$3), VLOOKUP($C81,Muffe!$C$81:'Muffe'!$Z$111,K$3)*Muffe!$D$3+VLOOKUP($C81,Nyanlæg!$C$81:'Nyanlæg'!$Z$111,K$3)*Nyanlæg!$D$3)</f>
        <v>0</v>
      </c>
      <c r="L81" s="161">
        <f>IF($C81&lt;Input!$D$48,VLOOKUP($C81,Eksist!$C$81:'Eksist'!$Z$111,L$3), VLOOKUP($C81,Muffe!$C$81:'Muffe'!$Z$111,L$3)*Muffe!$D$3+VLOOKUP($C81,Nyanlæg!$C$81:'Nyanlæg'!$Z$111,L$3)*Nyanlæg!$D$3)</f>
        <v>0</v>
      </c>
      <c r="M81" s="161">
        <f>IF($C81&lt;Input!$D$48,VLOOKUP($C81,Eksist!$C$81:'Eksist'!$Z$111,M$3), VLOOKUP($C81,Muffe!$C$81:'Muffe'!$Z$111,M$3)*Muffe!$D$3+VLOOKUP($C81,Nyanlæg!$C$81:'Nyanlæg'!$Z$111,M$3)*Nyanlæg!$D$3)</f>
        <v>0</v>
      </c>
      <c r="N81" s="161">
        <f>IF($C81&lt;Input!$D$48,VLOOKUP($C81,Eksist!$C$81:'Eksist'!$Z$111,N$3), VLOOKUP($C81,Muffe!$C$81:'Muffe'!$Z$111,N$3)*Muffe!$D$3+VLOOKUP($C81,Nyanlæg!$C$81:'Nyanlæg'!$Z$111,N$3)*Nyanlæg!$D$3)</f>
        <v>0</v>
      </c>
      <c r="O81" s="161">
        <f>IF($C81&lt;Input!$D$48,VLOOKUP($C81,Eksist!$C$81:'Eksist'!$Z$111,O$3), VLOOKUP($C81,Muffe!$C$81:'Muffe'!$Z$111,O$3)*Muffe!$D$3+VLOOKUP($C81,Nyanlæg!$C$81:'Nyanlæg'!$Z$111,O$3)*Nyanlæg!$D$3)</f>
        <v>0</v>
      </c>
      <c r="P81" s="161">
        <f>IF($C81&lt;Input!$D$48,VLOOKUP($C81,Eksist!$C$81:'Eksist'!$Z$111,P$3), VLOOKUP($C81,Muffe!$C$81:'Muffe'!$Z$111,P$3)*Muffe!$D$3+VLOOKUP($C81,Nyanlæg!$C$81:'Nyanlæg'!$Z$111,P$3)*Nyanlæg!$D$3)</f>
        <v>0</v>
      </c>
      <c r="Q81" s="161">
        <f>IF($C81&lt;Input!$D$48,VLOOKUP($C81,Eksist!$C$81:'Eksist'!$Z$111,Q$3), VLOOKUP($C81,Muffe!$C$81:'Muffe'!$Z$111,Q$3)*Muffe!$D$3+VLOOKUP($C81,Nyanlæg!$C$81:'Nyanlæg'!$Z$111,Q$3)*Nyanlæg!$D$3)</f>
        <v>0</v>
      </c>
      <c r="R81" s="161">
        <f>IF($C81&lt;Input!$D$48,VLOOKUP($C81,Eksist!$C$81:'Eksist'!$Z$111,R$3), VLOOKUP($C81,Muffe!$C$81:'Muffe'!$Z$111,R$3)*Muffe!$D$3+VLOOKUP($C81,Nyanlæg!$C$81:'Nyanlæg'!$Z$111,R$3)*Nyanlæg!$D$3)</f>
        <v>0</v>
      </c>
      <c r="S81" s="161">
        <f>IF($C81&lt;Input!$D$48,VLOOKUP($C81,Eksist!$C$81:'Eksist'!$Z$111,S$3), VLOOKUP($C81,Muffe!$C$81:'Muffe'!$Z$111,S$3)*Muffe!$D$3+VLOOKUP($C81,Nyanlæg!$C$81:'Nyanlæg'!$Z$111,S$3)*Nyanlæg!$D$3)</f>
        <v>0</v>
      </c>
      <c r="T81" s="161">
        <f>IF($C81&lt;Input!$D$48,VLOOKUP($C81,Eksist!$C$81:'Eksist'!$Z$111,T$3), VLOOKUP($C81,Muffe!$C$81:'Muffe'!$Z$111,T$3)*Muffe!$D$3+VLOOKUP($C81,Nyanlæg!$C$81:'Nyanlæg'!$Z$111,T$3)*Nyanlæg!$D$3)</f>
        <v>0</v>
      </c>
      <c r="U81" s="161">
        <f>IF($C81&lt;Input!$D$48,VLOOKUP($C81,Eksist!$C$81:'Eksist'!$Z$111,U$3), VLOOKUP($C81,Muffe!$C$81:'Muffe'!$Z$111,U$3)*Muffe!$D$3+VLOOKUP($C81,Nyanlæg!$C$81:'Nyanlæg'!$Z$111,U$3)*Nyanlæg!$D$3)</f>
        <v>0</v>
      </c>
      <c r="V81" s="161">
        <f>IF($C81&lt;Input!$D$48,VLOOKUP($C81,Eksist!$C$81:'Eksist'!$Z$111,V$3), VLOOKUP($C81,Muffe!$C$81:'Muffe'!$Z$111,V$3)*Muffe!$D$3+VLOOKUP($C81,Nyanlæg!$C$81:'Nyanlæg'!$Z$111,V$3)*Nyanlæg!$D$3)</f>
        <v>0</v>
      </c>
      <c r="W81" s="161">
        <f>IF($C81&lt;Input!$D$48,VLOOKUP($C81,Eksist!$C$81:'Eksist'!$Z$111,W$3), VLOOKUP($C81,Muffe!$C$81:'Muffe'!$Z$111,W$3)*Muffe!$D$3+VLOOKUP($C81,Nyanlæg!$C$81:'Nyanlæg'!$Z$111,W$3)*Nyanlæg!$D$3)</f>
        <v>0</v>
      </c>
      <c r="X81" s="161">
        <f>IF($C81&lt;Input!$D$48,VLOOKUP($C81,Eksist!$C$81:'Eksist'!$Z$111,X$3), VLOOKUP($C81,Muffe!$C$81:'Muffe'!$Z$111,X$3)*Muffe!$D$3+VLOOKUP($C81,Nyanlæg!$C$81:'Nyanlæg'!$Z$111,X$3)*Nyanlæg!$D$3)</f>
        <v>0</v>
      </c>
      <c r="Y81" s="161">
        <f>IF($C81&lt;Input!$D$48,VLOOKUP($C81,Eksist!$C$81:'Eksist'!$Z$111,Y$3), VLOOKUP($C81,Muffe!$C$81:'Muffe'!$Z$111,Y$3)*Muffe!$D$3+VLOOKUP($C81,Nyanlæg!$C$81:'Nyanlæg'!$Z$111,Y$3)*Nyanlæg!$D$3)</f>
        <v>0</v>
      </c>
      <c r="Z81" s="161">
        <f>IF($C81&lt;Input!$D$48,VLOOKUP($C81,Eksist!$C$81:'Eksist'!$Z$111,Z$3), VLOOKUP($C81,Muffe!$C$81:'Muffe'!$Z$111,Z$3)*Muffe!$D$3+VLOOKUP($C81,Nyanlæg!$C$81:'Nyanlæg'!$Z$111,Z$3)*Nyanlæg!$D$3)</f>
        <v>0</v>
      </c>
      <c r="AA81" s="1"/>
      <c r="AB81" s="3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9"/>
      <c r="BB81" s="159"/>
      <c r="BC81" s="159"/>
      <c r="BD81" s="159"/>
      <c r="BE81" s="159"/>
      <c r="BF81" s="158"/>
      <c r="BG81" s="158"/>
      <c r="BH81" s="158"/>
      <c r="BI81" s="158"/>
      <c r="BJ81" s="158"/>
      <c r="BK81" s="158"/>
      <c r="BL81" s="158"/>
      <c r="BM81" s="158"/>
      <c r="BN81" s="158"/>
      <c r="BO81" s="158"/>
      <c r="BP81" s="158"/>
      <c r="BQ81" s="158"/>
      <c r="BR81" s="158"/>
      <c r="BS81" s="158"/>
      <c r="BT81" s="158"/>
      <c r="BU81" s="158"/>
    </row>
    <row r="82" spans="1:73" x14ac:dyDescent="0.15">
      <c r="A82" s="1"/>
      <c r="B82" s="20"/>
      <c r="C82" s="156">
        <f>Eksist!C82</f>
        <v>1</v>
      </c>
      <c r="D82" s="2"/>
      <c r="E82" s="161"/>
      <c r="F82" s="169">
        <f t="shared" ref="F82:F111" si="4">SUM(G82:Z82)</f>
        <v>1.2E-2</v>
      </c>
      <c r="G82" s="161">
        <f>IF($C82&lt;Input!$D$48,VLOOKUP($C82,Eksist!$C$81:'Eksist'!$Z$111,G$3), VLOOKUP($C82,Muffe!$C$81:'Muffe'!$Z$111,G$3)*Muffe!$D$2+VLOOKUP($C82,Nyanlæg!$C$81:'Nyanlæg'!$Z$111,G$3)*Nyanlæg!$D$2)</f>
        <v>0</v>
      </c>
      <c r="H82" s="161">
        <f>IF($C82&lt;Input!$D$48,VLOOKUP($C82,Eksist!$C$81:'Eksist'!$Z$111,H$3), VLOOKUP($C82,Muffe!$C$81:'Muffe'!$Z$111,H$3)*Muffe!$D$3+VLOOKUP($C82,Nyanlæg!$C$81:'Nyanlæg'!$Z$111,H$3)*Nyanlæg!$D$3)</f>
        <v>6.0000000000000001E-3</v>
      </c>
      <c r="I82" s="161">
        <f>IF($C82&lt;Input!$D$48,VLOOKUP($C82,Eksist!$C$81:'Eksist'!$Z$111,I$3), VLOOKUP($C82,Muffe!$C$81:'Muffe'!$Z$111,I$3)*Muffe!$D$3+VLOOKUP($C82,Nyanlæg!$C$81:'Nyanlæg'!$Z$111,I$3)*Nyanlæg!$D$3)</f>
        <v>6.0000000000000001E-3</v>
      </c>
      <c r="J82" s="161">
        <f>IF($C82&lt;Input!$D$48,VLOOKUP($C82,Eksist!$C$81:'Eksist'!$Z$111,J$3), VLOOKUP($C82,Muffe!$C$81:'Muffe'!$Z$111,J$3)*Muffe!$D$3+VLOOKUP($C82,Nyanlæg!$C$81:'Nyanlæg'!$Z$111,J$3)*Nyanlæg!$D$3)</f>
        <v>0</v>
      </c>
      <c r="K82" s="161">
        <f>IF($C82&lt;Input!$D$48,VLOOKUP($C82,Eksist!$C$81:'Eksist'!$Z$111,K$3), VLOOKUP($C82,Muffe!$C$81:'Muffe'!$Z$111,K$3)*Muffe!$D$3+VLOOKUP($C82,Nyanlæg!$C$81:'Nyanlæg'!$Z$111,K$3)*Nyanlæg!$D$3)</f>
        <v>0</v>
      </c>
      <c r="L82" s="161">
        <f>IF($C82&lt;Input!$D$48,VLOOKUP($C82,Eksist!$C$81:'Eksist'!$Z$111,L$3), VLOOKUP($C82,Muffe!$C$81:'Muffe'!$Z$111,L$3)*Muffe!$D$3+VLOOKUP($C82,Nyanlæg!$C$81:'Nyanlæg'!$Z$111,L$3)*Nyanlæg!$D$3)</f>
        <v>0</v>
      </c>
      <c r="M82" s="161">
        <f>IF($C82&lt;Input!$D$48,VLOOKUP($C82,Eksist!$C$81:'Eksist'!$Z$111,M$3), VLOOKUP($C82,Muffe!$C$81:'Muffe'!$Z$111,M$3)*Muffe!$D$3+VLOOKUP($C82,Nyanlæg!$C$81:'Nyanlæg'!$Z$111,M$3)*Nyanlæg!$D$3)</f>
        <v>0</v>
      </c>
      <c r="N82" s="161">
        <f>IF($C82&lt;Input!$D$48,VLOOKUP($C82,Eksist!$C$81:'Eksist'!$Z$111,N$3), VLOOKUP($C82,Muffe!$C$81:'Muffe'!$Z$111,N$3)*Muffe!$D$3+VLOOKUP($C82,Nyanlæg!$C$81:'Nyanlæg'!$Z$111,N$3)*Nyanlæg!$D$3)</f>
        <v>0</v>
      </c>
      <c r="O82" s="161">
        <f>IF($C82&lt;Input!$D$48,VLOOKUP($C82,Eksist!$C$81:'Eksist'!$Z$111,O$3), VLOOKUP($C82,Muffe!$C$81:'Muffe'!$Z$111,O$3)*Muffe!$D$3+VLOOKUP($C82,Nyanlæg!$C$81:'Nyanlæg'!$Z$111,O$3)*Nyanlæg!$D$3)</f>
        <v>0</v>
      </c>
      <c r="P82" s="161">
        <f>IF($C82&lt;Input!$D$48,VLOOKUP($C82,Eksist!$C$81:'Eksist'!$Z$111,P$3), VLOOKUP($C82,Muffe!$C$81:'Muffe'!$Z$111,P$3)*Muffe!$D$3+VLOOKUP($C82,Nyanlæg!$C$81:'Nyanlæg'!$Z$111,P$3)*Nyanlæg!$D$3)</f>
        <v>0</v>
      </c>
      <c r="Q82" s="161">
        <f>IF($C82&lt;Input!$D$48,VLOOKUP($C82,Eksist!$C$81:'Eksist'!$Z$111,Q$3), VLOOKUP($C82,Muffe!$C$81:'Muffe'!$Z$111,Q$3)*Muffe!$D$3+VLOOKUP($C82,Nyanlæg!$C$81:'Nyanlæg'!$Z$111,Q$3)*Nyanlæg!$D$3)</f>
        <v>0</v>
      </c>
      <c r="R82" s="161">
        <f>IF($C82&lt;Input!$D$48,VLOOKUP($C82,Eksist!$C$81:'Eksist'!$Z$111,R$3), VLOOKUP($C82,Muffe!$C$81:'Muffe'!$Z$111,R$3)*Muffe!$D$3+VLOOKUP($C82,Nyanlæg!$C$81:'Nyanlæg'!$Z$111,R$3)*Nyanlæg!$D$3)</f>
        <v>0</v>
      </c>
      <c r="S82" s="161">
        <f>IF($C82&lt;Input!$D$48,VLOOKUP($C82,Eksist!$C$81:'Eksist'!$Z$111,S$3), VLOOKUP($C82,Muffe!$C$81:'Muffe'!$Z$111,S$3)*Muffe!$D$3+VLOOKUP($C82,Nyanlæg!$C$81:'Nyanlæg'!$Z$111,S$3)*Nyanlæg!$D$3)</f>
        <v>0</v>
      </c>
      <c r="T82" s="161">
        <f>IF($C82&lt;Input!$D$48,VLOOKUP($C82,Eksist!$C$81:'Eksist'!$Z$111,T$3), VLOOKUP($C82,Muffe!$C$81:'Muffe'!$Z$111,T$3)*Muffe!$D$3+VLOOKUP($C82,Nyanlæg!$C$81:'Nyanlæg'!$Z$111,T$3)*Nyanlæg!$D$3)</f>
        <v>0</v>
      </c>
      <c r="U82" s="161">
        <f>IF($C82&lt;Input!$D$48,VLOOKUP($C82,Eksist!$C$81:'Eksist'!$Z$111,U$3), VLOOKUP($C82,Muffe!$C$81:'Muffe'!$Z$111,U$3)*Muffe!$D$3+VLOOKUP($C82,Nyanlæg!$C$81:'Nyanlæg'!$Z$111,U$3)*Nyanlæg!$D$3)</f>
        <v>0</v>
      </c>
      <c r="V82" s="161">
        <f>IF($C82&lt;Input!$D$48,VLOOKUP($C82,Eksist!$C$81:'Eksist'!$Z$111,V$3), VLOOKUP($C82,Muffe!$C$81:'Muffe'!$Z$111,V$3)*Muffe!$D$3+VLOOKUP($C82,Nyanlæg!$C$81:'Nyanlæg'!$Z$111,V$3)*Nyanlæg!$D$3)</f>
        <v>0</v>
      </c>
      <c r="W82" s="161">
        <f>IF($C82&lt;Input!$D$48,VLOOKUP($C82,Eksist!$C$81:'Eksist'!$Z$111,W$3), VLOOKUP($C82,Muffe!$C$81:'Muffe'!$Z$111,W$3)*Muffe!$D$3+VLOOKUP($C82,Nyanlæg!$C$81:'Nyanlæg'!$Z$111,W$3)*Nyanlæg!$D$3)</f>
        <v>0</v>
      </c>
      <c r="X82" s="161">
        <f>IF($C82&lt;Input!$D$48,VLOOKUP($C82,Eksist!$C$81:'Eksist'!$Z$111,X$3), VLOOKUP($C82,Muffe!$C$81:'Muffe'!$Z$111,X$3)*Muffe!$D$3+VLOOKUP($C82,Nyanlæg!$C$81:'Nyanlæg'!$Z$111,X$3)*Nyanlæg!$D$3)</f>
        <v>0</v>
      </c>
      <c r="Y82" s="161">
        <f>IF($C82&lt;Input!$D$48,VLOOKUP($C82,Eksist!$C$81:'Eksist'!$Z$111,Y$3), VLOOKUP($C82,Muffe!$C$81:'Muffe'!$Z$111,Y$3)*Muffe!$D$3+VLOOKUP($C82,Nyanlæg!$C$81:'Nyanlæg'!$Z$111,Y$3)*Nyanlæg!$D$3)</f>
        <v>0</v>
      </c>
      <c r="Z82" s="161">
        <f>IF($C82&lt;Input!$D$48,VLOOKUP($C82,Eksist!$C$81:'Eksist'!$Z$111,Z$3), VLOOKUP($C82,Muffe!$C$81:'Muffe'!$Z$111,Z$3)*Muffe!$D$3+VLOOKUP($C82,Nyanlæg!$C$81:'Nyanlæg'!$Z$111,Z$3)*Nyanlæg!$D$3)</f>
        <v>0</v>
      </c>
      <c r="AA82" s="1"/>
      <c r="AB82" s="3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9"/>
      <c r="BB82" s="159"/>
      <c r="BC82" s="159"/>
      <c r="BD82" s="159"/>
      <c r="BE82" s="159"/>
      <c r="BF82" s="158"/>
      <c r="BG82" s="158"/>
      <c r="BH82" s="158"/>
      <c r="BI82" s="158"/>
      <c r="BJ82" s="158"/>
      <c r="BK82" s="158"/>
      <c r="BL82" s="158"/>
      <c r="BM82" s="158"/>
      <c r="BN82" s="158"/>
      <c r="BO82" s="158"/>
      <c r="BP82" s="158"/>
      <c r="BQ82" s="158"/>
      <c r="BR82" s="158"/>
      <c r="BS82" s="158"/>
      <c r="BT82" s="158"/>
      <c r="BU82" s="158"/>
    </row>
    <row r="83" spans="1:73" x14ac:dyDescent="0.15">
      <c r="A83" s="1"/>
      <c r="B83" s="20"/>
      <c r="C83" s="156">
        <f>Eksist!C83</f>
        <v>2</v>
      </c>
      <c r="D83" s="2"/>
      <c r="E83" s="161"/>
      <c r="F83" s="169">
        <f t="shared" si="4"/>
        <v>2.4E-2</v>
      </c>
      <c r="G83" s="161">
        <f>IF($C83&lt;Input!$D$48,VLOOKUP($C83,Eksist!$C$81:'Eksist'!$Z$111,G$3), VLOOKUP($C83,Muffe!$C$81:'Muffe'!$Z$111,G$3)*Muffe!$D$2+VLOOKUP($C83,Nyanlæg!$C$81:'Nyanlæg'!$Z$111,G$3)*Nyanlæg!$D$2)</f>
        <v>0</v>
      </c>
      <c r="H83" s="161">
        <f>IF($C83&lt;Input!$D$48,VLOOKUP($C83,Eksist!$C$81:'Eksist'!$Z$111,H$3), VLOOKUP($C83,Muffe!$C$81:'Muffe'!$Z$111,H$3)*Muffe!$D$3+VLOOKUP($C83,Nyanlæg!$C$81:'Nyanlæg'!$Z$111,H$3)*Nyanlæg!$D$3)</f>
        <v>1.2E-2</v>
      </c>
      <c r="I83" s="161">
        <f>IF($C83&lt;Input!$D$48,VLOOKUP($C83,Eksist!$C$81:'Eksist'!$Z$111,I$3), VLOOKUP($C83,Muffe!$C$81:'Muffe'!$Z$111,I$3)*Muffe!$D$3+VLOOKUP($C83,Nyanlæg!$C$81:'Nyanlæg'!$Z$111,I$3)*Nyanlæg!$D$3)</f>
        <v>1.2E-2</v>
      </c>
      <c r="J83" s="161">
        <f>IF($C83&lt;Input!$D$48,VLOOKUP($C83,Eksist!$C$81:'Eksist'!$Z$111,J$3), VLOOKUP($C83,Muffe!$C$81:'Muffe'!$Z$111,J$3)*Muffe!$D$3+VLOOKUP($C83,Nyanlæg!$C$81:'Nyanlæg'!$Z$111,J$3)*Nyanlæg!$D$3)</f>
        <v>0</v>
      </c>
      <c r="K83" s="161">
        <f>IF($C83&lt;Input!$D$48,VLOOKUP($C83,Eksist!$C$81:'Eksist'!$Z$111,K$3), VLOOKUP($C83,Muffe!$C$81:'Muffe'!$Z$111,K$3)*Muffe!$D$3+VLOOKUP($C83,Nyanlæg!$C$81:'Nyanlæg'!$Z$111,K$3)*Nyanlæg!$D$3)</f>
        <v>0</v>
      </c>
      <c r="L83" s="161">
        <f>IF($C83&lt;Input!$D$48,VLOOKUP($C83,Eksist!$C$81:'Eksist'!$Z$111,L$3), VLOOKUP($C83,Muffe!$C$81:'Muffe'!$Z$111,L$3)*Muffe!$D$3+VLOOKUP($C83,Nyanlæg!$C$81:'Nyanlæg'!$Z$111,L$3)*Nyanlæg!$D$3)</f>
        <v>0</v>
      </c>
      <c r="M83" s="161">
        <f>IF($C83&lt;Input!$D$48,VLOOKUP($C83,Eksist!$C$81:'Eksist'!$Z$111,M$3), VLOOKUP($C83,Muffe!$C$81:'Muffe'!$Z$111,M$3)*Muffe!$D$3+VLOOKUP($C83,Nyanlæg!$C$81:'Nyanlæg'!$Z$111,M$3)*Nyanlæg!$D$3)</f>
        <v>0</v>
      </c>
      <c r="N83" s="161">
        <f>IF($C83&lt;Input!$D$48,VLOOKUP($C83,Eksist!$C$81:'Eksist'!$Z$111,N$3), VLOOKUP($C83,Muffe!$C$81:'Muffe'!$Z$111,N$3)*Muffe!$D$3+VLOOKUP($C83,Nyanlæg!$C$81:'Nyanlæg'!$Z$111,N$3)*Nyanlæg!$D$3)</f>
        <v>0</v>
      </c>
      <c r="O83" s="161">
        <f>IF($C83&lt;Input!$D$48,VLOOKUP($C83,Eksist!$C$81:'Eksist'!$Z$111,O$3), VLOOKUP($C83,Muffe!$C$81:'Muffe'!$Z$111,O$3)*Muffe!$D$3+VLOOKUP($C83,Nyanlæg!$C$81:'Nyanlæg'!$Z$111,O$3)*Nyanlæg!$D$3)</f>
        <v>0</v>
      </c>
      <c r="P83" s="161">
        <f>IF($C83&lt;Input!$D$48,VLOOKUP($C83,Eksist!$C$81:'Eksist'!$Z$111,P$3), VLOOKUP($C83,Muffe!$C$81:'Muffe'!$Z$111,P$3)*Muffe!$D$3+VLOOKUP($C83,Nyanlæg!$C$81:'Nyanlæg'!$Z$111,P$3)*Nyanlæg!$D$3)</f>
        <v>0</v>
      </c>
      <c r="Q83" s="161">
        <f>IF($C83&lt;Input!$D$48,VLOOKUP($C83,Eksist!$C$81:'Eksist'!$Z$111,Q$3), VLOOKUP($C83,Muffe!$C$81:'Muffe'!$Z$111,Q$3)*Muffe!$D$3+VLOOKUP($C83,Nyanlæg!$C$81:'Nyanlæg'!$Z$111,Q$3)*Nyanlæg!$D$3)</f>
        <v>0</v>
      </c>
      <c r="R83" s="161">
        <f>IF($C83&lt;Input!$D$48,VLOOKUP($C83,Eksist!$C$81:'Eksist'!$Z$111,R$3), VLOOKUP($C83,Muffe!$C$81:'Muffe'!$Z$111,R$3)*Muffe!$D$3+VLOOKUP($C83,Nyanlæg!$C$81:'Nyanlæg'!$Z$111,R$3)*Nyanlæg!$D$3)</f>
        <v>0</v>
      </c>
      <c r="S83" s="161">
        <f>IF($C83&lt;Input!$D$48,VLOOKUP($C83,Eksist!$C$81:'Eksist'!$Z$111,S$3), VLOOKUP($C83,Muffe!$C$81:'Muffe'!$Z$111,S$3)*Muffe!$D$3+VLOOKUP($C83,Nyanlæg!$C$81:'Nyanlæg'!$Z$111,S$3)*Nyanlæg!$D$3)</f>
        <v>0</v>
      </c>
      <c r="T83" s="161">
        <f>IF($C83&lt;Input!$D$48,VLOOKUP($C83,Eksist!$C$81:'Eksist'!$Z$111,T$3), VLOOKUP($C83,Muffe!$C$81:'Muffe'!$Z$111,T$3)*Muffe!$D$3+VLOOKUP($C83,Nyanlæg!$C$81:'Nyanlæg'!$Z$111,T$3)*Nyanlæg!$D$3)</f>
        <v>0</v>
      </c>
      <c r="U83" s="161">
        <f>IF($C83&lt;Input!$D$48,VLOOKUP($C83,Eksist!$C$81:'Eksist'!$Z$111,U$3), VLOOKUP($C83,Muffe!$C$81:'Muffe'!$Z$111,U$3)*Muffe!$D$3+VLOOKUP($C83,Nyanlæg!$C$81:'Nyanlæg'!$Z$111,U$3)*Nyanlæg!$D$3)</f>
        <v>0</v>
      </c>
      <c r="V83" s="161">
        <f>IF($C83&lt;Input!$D$48,VLOOKUP($C83,Eksist!$C$81:'Eksist'!$Z$111,V$3), VLOOKUP($C83,Muffe!$C$81:'Muffe'!$Z$111,V$3)*Muffe!$D$3+VLOOKUP($C83,Nyanlæg!$C$81:'Nyanlæg'!$Z$111,V$3)*Nyanlæg!$D$3)</f>
        <v>0</v>
      </c>
      <c r="W83" s="161">
        <f>IF($C83&lt;Input!$D$48,VLOOKUP($C83,Eksist!$C$81:'Eksist'!$Z$111,W$3), VLOOKUP($C83,Muffe!$C$81:'Muffe'!$Z$111,W$3)*Muffe!$D$3+VLOOKUP($C83,Nyanlæg!$C$81:'Nyanlæg'!$Z$111,W$3)*Nyanlæg!$D$3)</f>
        <v>0</v>
      </c>
      <c r="X83" s="161">
        <f>IF($C83&lt;Input!$D$48,VLOOKUP($C83,Eksist!$C$81:'Eksist'!$Z$111,X$3), VLOOKUP($C83,Muffe!$C$81:'Muffe'!$Z$111,X$3)*Muffe!$D$3+VLOOKUP($C83,Nyanlæg!$C$81:'Nyanlæg'!$Z$111,X$3)*Nyanlæg!$D$3)</f>
        <v>0</v>
      </c>
      <c r="Y83" s="161">
        <f>IF($C83&lt;Input!$D$48,VLOOKUP($C83,Eksist!$C$81:'Eksist'!$Z$111,Y$3), VLOOKUP($C83,Muffe!$C$81:'Muffe'!$Z$111,Y$3)*Muffe!$D$3+VLOOKUP($C83,Nyanlæg!$C$81:'Nyanlæg'!$Z$111,Y$3)*Nyanlæg!$D$3)</f>
        <v>0</v>
      </c>
      <c r="Z83" s="161">
        <f>IF($C83&lt;Input!$D$48,VLOOKUP($C83,Eksist!$C$81:'Eksist'!$Z$111,Z$3), VLOOKUP($C83,Muffe!$C$81:'Muffe'!$Z$111,Z$3)*Muffe!$D$3+VLOOKUP($C83,Nyanlæg!$C$81:'Nyanlæg'!$Z$111,Z$3)*Nyanlæg!$D$3)</f>
        <v>0</v>
      </c>
      <c r="AA83" s="1"/>
      <c r="AB83" s="3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9"/>
      <c r="BB83" s="159"/>
      <c r="BC83" s="159"/>
      <c r="BD83" s="159"/>
      <c r="BE83" s="159"/>
      <c r="BF83" s="158"/>
      <c r="BG83" s="158"/>
      <c r="BH83" s="158"/>
      <c r="BI83" s="158"/>
      <c r="BJ83" s="158"/>
      <c r="BK83" s="158"/>
      <c r="BL83" s="158"/>
      <c r="BM83" s="158"/>
      <c r="BN83" s="158"/>
      <c r="BO83" s="158"/>
      <c r="BP83" s="158"/>
      <c r="BQ83" s="158"/>
      <c r="BR83" s="158"/>
      <c r="BS83" s="158"/>
      <c r="BT83" s="158"/>
      <c r="BU83" s="158"/>
    </row>
    <row r="84" spans="1:73" x14ac:dyDescent="0.15">
      <c r="A84" s="1"/>
      <c r="B84" s="20"/>
      <c r="C84" s="156">
        <f>Eksist!C84</f>
        <v>3</v>
      </c>
      <c r="D84" s="2"/>
      <c r="E84" s="161"/>
      <c r="F84" s="169">
        <f t="shared" si="4"/>
        <v>3.6000000000000004E-2</v>
      </c>
      <c r="G84" s="161">
        <f>IF($C84&lt;Input!$D$48,VLOOKUP($C84,Eksist!$C$81:'Eksist'!$Z$111,G$3), VLOOKUP($C84,Muffe!$C$81:'Muffe'!$Z$111,G$3)*Muffe!$D$2+VLOOKUP($C84,Nyanlæg!$C$81:'Nyanlæg'!$Z$111,G$3)*Nyanlæg!$D$2)</f>
        <v>0</v>
      </c>
      <c r="H84" s="161">
        <f>IF($C84&lt;Input!$D$48,VLOOKUP($C84,Eksist!$C$81:'Eksist'!$Z$111,H$3), VLOOKUP($C84,Muffe!$C$81:'Muffe'!$Z$111,H$3)*Muffe!$D$3+VLOOKUP($C84,Nyanlæg!$C$81:'Nyanlæg'!$Z$111,H$3)*Nyanlæg!$D$3)</f>
        <v>1.8000000000000002E-2</v>
      </c>
      <c r="I84" s="161">
        <f>IF($C84&lt;Input!$D$48,VLOOKUP($C84,Eksist!$C$81:'Eksist'!$Z$111,I$3), VLOOKUP($C84,Muffe!$C$81:'Muffe'!$Z$111,I$3)*Muffe!$D$3+VLOOKUP($C84,Nyanlæg!$C$81:'Nyanlæg'!$Z$111,I$3)*Nyanlæg!$D$3)</f>
        <v>1.8000000000000002E-2</v>
      </c>
      <c r="J84" s="161">
        <f>IF($C84&lt;Input!$D$48,VLOOKUP($C84,Eksist!$C$81:'Eksist'!$Z$111,J$3), VLOOKUP($C84,Muffe!$C$81:'Muffe'!$Z$111,J$3)*Muffe!$D$3+VLOOKUP($C84,Nyanlæg!$C$81:'Nyanlæg'!$Z$111,J$3)*Nyanlæg!$D$3)</f>
        <v>0</v>
      </c>
      <c r="K84" s="161">
        <f>IF($C84&lt;Input!$D$48,VLOOKUP($C84,Eksist!$C$81:'Eksist'!$Z$111,K$3), VLOOKUP($C84,Muffe!$C$81:'Muffe'!$Z$111,K$3)*Muffe!$D$3+VLOOKUP($C84,Nyanlæg!$C$81:'Nyanlæg'!$Z$111,K$3)*Nyanlæg!$D$3)</f>
        <v>0</v>
      </c>
      <c r="L84" s="161">
        <f>IF($C84&lt;Input!$D$48,VLOOKUP($C84,Eksist!$C$81:'Eksist'!$Z$111,L$3), VLOOKUP($C84,Muffe!$C$81:'Muffe'!$Z$111,L$3)*Muffe!$D$3+VLOOKUP($C84,Nyanlæg!$C$81:'Nyanlæg'!$Z$111,L$3)*Nyanlæg!$D$3)</f>
        <v>0</v>
      </c>
      <c r="M84" s="161">
        <f>IF($C84&lt;Input!$D$48,VLOOKUP($C84,Eksist!$C$81:'Eksist'!$Z$111,M$3), VLOOKUP($C84,Muffe!$C$81:'Muffe'!$Z$111,M$3)*Muffe!$D$3+VLOOKUP($C84,Nyanlæg!$C$81:'Nyanlæg'!$Z$111,M$3)*Nyanlæg!$D$3)</f>
        <v>0</v>
      </c>
      <c r="N84" s="161">
        <f>IF($C84&lt;Input!$D$48,VLOOKUP($C84,Eksist!$C$81:'Eksist'!$Z$111,N$3), VLOOKUP($C84,Muffe!$C$81:'Muffe'!$Z$111,N$3)*Muffe!$D$3+VLOOKUP($C84,Nyanlæg!$C$81:'Nyanlæg'!$Z$111,N$3)*Nyanlæg!$D$3)</f>
        <v>0</v>
      </c>
      <c r="O84" s="161">
        <f>IF($C84&lt;Input!$D$48,VLOOKUP($C84,Eksist!$C$81:'Eksist'!$Z$111,O$3), VLOOKUP($C84,Muffe!$C$81:'Muffe'!$Z$111,O$3)*Muffe!$D$3+VLOOKUP($C84,Nyanlæg!$C$81:'Nyanlæg'!$Z$111,O$3)*Nyanlæg!$D$3)</f>
        <v>0</v>
      </c>
      <c r="P84" s="161">
        <f>IF($C84&lt;Input!$D$48,VLOOKUP($C84,Eksist!$C$81:'Eksist'!$Z$111,P$3), VLOOKUP($C84,Muffe!$C$81:'Muffe'!$Z$111,P$3)*Muffe!$D$3+VLOOKUP($C84,Nyanlæg!$C$81:'Nyanlæg'!$Z$111,P$3)*Nyanlæg!$D$3)</f>
        <v>0</v>
      </c>
      <c r="Q84" s="161">
        <f>IF($C84&lt;Input!$D$48,VLOOKUP($C84,Eksist!$C$81:'Eksist'!$Z$111,Q$3), VLOOKUP($C84,Muffe!$C$81:'Muffe'!$Z$111,Q$3)*Muffe!$D$3+VLOOKUP($C84,Nyanlæg!$C$81:'Nyanlæg'!$Z$111,Q$3)*Nyanlæg!$D$3)</f>
        <v>0</v>
      </c>
      <c r="R84" s="161">
        <f>IF($C84&lt;Input!$D$48,VLOOKUP($C84,Eksist!$C$81:'Eksist'!$Z$111,R$3), VLOOKUP($C84,Muffe!$C$81:'Muffe'!$Z$111,R$3)*Muffe!$D$3+VLOOKUP($C84,Nyanlæg!$C$81:'Nyanlæg'!$Z$111,R$3)*Nyanlæg!$D$3)</f>
        <v>0</v>
      </c>
      <c r="S84" s="161">
        <f>IF($C84&lt;Input!$D$48,VLOOKUP($C84,Eksist!$C$81:'Eksist'!$Z$111,S$3), VLOOKUP($C84,Muffe!$C$81:'Muffe'!$Z$111,S$3)*Muffe!$D$3+VLOOKUP($C84,Nyanlæg!$C$81:'Nyanlæg'!$Z$111,S$3)*Nyanlæg!$D$3)</f>
        <v>0</v>
      </c>
      <c r="T84" s="161">
        <f>IF($C84&lt;Input!$D$48,VLOOKUP($C84,Eksist!$C$81:'Eksist'!$Z$111,T$3), VLOOKUP($C84,Muffe!$C$81:'Muffe'!$Z$111,T$3)*Muffe!$D$3+VLOOKUP($C84,Nyanlæg!$C$81:'Nyanlæg'!$Z$111,T$3)*Nyanlæg!$D$3)</f>
        <v>0</v>
      </c>
      <c r="U84" s="161">
        <f>IF($C84&lt;Input!$D$48,VLOOKUP($C84,Eksist!$C$81:'Eksist'!$Z$111,U$3), VLOOKUP($C84,Muffe!$C$81:'Muffe'!$Z$111,U$3)*Muffe!$D$3+VLOOKUP($C84,Nyanlæg!$C$81:'Nyanlæg'!$Z$111,U$3)*Nyanlæg!$D$3)</f>
        <v>0</v>
      </c>
      <c r="V84" s="161">
        <f>IF($C84&lt;Input!$D$48,VLOOKUP($C84,Eksist!$C$81:'Eksist'!$Z$111,V$3), VLOOKUP($C84,Muffe!$C$81:'Muffe'!$Z$111,V$3)*Muffe!$D$3+VLOOKUP($C84,Nyanlæg!$C$81:'Nyanlæg'!$Z$111,V$3)*Nyanlæg!$D$3)</f>
        <v>0</v>
      </c>
      <c r="W84" s="161">
        <f>IF($C84&lt;Input!$D$48,VLOOKUP($C84,Eksist!$C$81:'Eksist'!$Z$111,W$3), VLOOKUP($C84,Muffe!$C$81:'Muffe'!$Z$111,W$3)*Muffe!$D$3+VLOOKUP($C84,Nyanlæg!$C$81:'Nyanlæg'!$Z$111,W$3)*Nyanlæg!$D$3)</f>
        <v>0</v>
      </c>
      <c r="X84" s="161">
        <f>IF($C84&lt;Input!$D$48,VLOOKUP($C84,Eksist!$C$81:'Eksist'!$Z$111,X$3), VLOOKUP($C84,Muffe!$C$81:'Muffe'!$Z$111,X$3)*Muffe!$D$3+VLOOKUP($C84,Nyanlæg!$C$81:'Nyanlæg'!$Z$111,X$3)*Nyanlæg!$D$3)</f>
        <v>0</v>
      </c>
      <c r="Y84" s="161">
        <f>IF($C84&lt;Input!$D$48,VLOOKUP($C84,Eksist!$C$81:'Eksist'!$Z$111,Y$3), VLOOKUP($C84,Muffe!$C$81:'Muffe'!$Z$111,Y$3)*Muffe!$D$3+VLOOKUP($C84,Nyanlæg!$C$81:'Nyanlæg'!$Z$111,Y$3)*Nyanlæg!$D$3)</f>
        <v>0</v>
      </c>
      <c r="Z84" s="161">
        <f>IF($C84&lt;Input!$D$48,VLOOKUP($C84,Eksist!$C$81:'Eksist'!$Z$111,Z$3), VLOOKUP($C84,Muffe!$C$81:'Muffe'!$Z$111,Z$3)*Muffe!$D$3+VLOOKUP($C84,Nyanlæg!$C$81:'Nyanlæg'!$Z$111,Z$3)*Nyanlæg!$D$3)</f>
        <v>0</v>
      </c>
      <c r="AA84" s="1"/>
      <c r="AB84" s="3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9"/>
      <c r="BB84" s="159"/>
      <c r="BC84" s="159"/>
      <c r="BD84" s="159"/>
      <c r="BE84" s="159"/>
      <c r="BF84" s="158"/>
      <c r="BG84" s="158"/>
      <c r="BH84" s="158"/>
      <c r="BI84" s="158"/>
      <c r="BJ84" s="158"/>
      <c r="BK84" s="158"/>
      <c r="BL84" s="158"/>
      <c r="BM84" s="158"/>
      <c r="BN84" s="158"/>
      <c r="BO84" s="158"/>
      <c r="BP84" s="158"/>
      <c r="BQ84" s="158"/>
      <c r="BR84" s="158"/>
      <c r="BS84" s="158"/>
      <c r="BT84" s="158"/>
      <c r="BU84" s="158"/>
    </row>
    <row r="85" spans="1:73" x14ac:dyDescent="0.15">
      <c r="A85" s="1"/>
      <c r="B85" s="20"/>
      <c r="C85" s="156">
        <f>Eksist!C85</f>
        <v>4</v>
      </c>
      <c r="D85" s="2"/>
      <c r="E85" s="161"/>
      <c r="F85" s="169">
        <f t="shared" si="4"/>
        <v>4.8000000000000001E-2</v>
      </c>
      <c r="G85" s="161">
        <f>IF($C85&lt;Input!$D$48,VLOOKUP($C85,Eksist!$C$81:'Eksist'!$Z$111,G$3), VLOOKUP($C85,Muffe!$C$81:'Muffe'!$Z$111,G$3)*Muffe!$D$2+VLOOKUP($C85,Nyanlæg!$C$81:'Nyanlæg'!$Z$111,G$3)*Nyanlæg!$D$2)</f>
        <v>0</v>
      </c>
      <c r="H85" s="161">
        <f>IF($C85&lt;Input!$D$48,VLOOKUP($C85,Eksist!$C$81:'Eksist'!$Z$111,H$3), VLOOKUP($C85,Muffe!$C$81:'Muffe'!$Z$111,H$3)*Muffe!$D$3+VLOOKUP($C85,Nyanlæg!$C$81:'Nyanlæg'!$Z$111,H$3)*Nyanlæg!$D$3)</f>
        <v>2.4E-2</v>
      </c>
      <c r="I85" s="161">
        <f>IF($C85&lt;Input!$D$48,VLOOKUP($C85,Eksist!$C$81:'Eksist'!$Z$111,I$3), VLOOKUP($C85,Muffe!$C$81:'Muffe'!$Z$111,I$3)*Muffe!$D$3+VLOOKUP($C85,Nyanlæg!$C$81:'Nyanlæg'!$Z$111,I$3)*Nyanlæg!$D$3)</f>
        <v>2.4E-2</v>
      </c>
      <c r="J85" s="161">
        <f>IF($C85&lt;Input!$D$48,VLOOKUP($C85,Eksist!$C$81:'Eksist'!$Z$111,J$3), VLOOKUP($C85,Muffe!$C$81:'Muffe'!$Z$111,J$3)*Muffe!$D$3+VLOOKUP($C85,Nyanlæg!$C$81:'Nyanlæg'!$Z$111,J$3)*Nyanlæg!$D$3)</f>
        <v>0</v>
      </c>
      <c r="K85" s="161">
        <f>IF($C85&lt;Input!$D$48,VLOOKUP($C85,Eksist!$C$81:'Eksist'!$Z$111,K$3), VLOOKUP($C85,Muffe!$C$81:'Muffe'!$Z$111,K$3)*Muffe!$D$3+VLOOKUP($C85,Nyanlæg!$C$81:'Nyanlæg'!$Z$111,K$3)*Nyanlæg!$D$3)</f>
        <v>0</v>
      </c>
      <c r="L85" s="161">
        <f>IF($C85&lt;Input!$D$48,VLOOKUP($C85,Eksist!$C$81:'Eksist'!$Z$111,L$3), VLOOKUP($C85,Muffe!$C$81:'Muffe'!$Z$111,L$3)*Muffe!$D$3+VLOOKUP($C85,Nyanlæg!$C$81:'Nyanlæg'!$Z$111,L$3)*Nyanlæg!$D$3)</f>
        <v>0</v>
      </c>
      <c r="M85" s="161">
        <f>IF($C85&lt;Input!$D$48,VLOOKUP($C85,Eksist!$C$81:'Eksist'!$Z$111,M$3), VLOOKUP($C85,Muffe!$C$81:'Muffe'!$Z$111,M$3)*Muffe!$D$3+VLOOKUP($C85,Nyanlæg!$C$81:'Nyanlæg'!$Z$111,M$3)*Nyanlæg!$D$3)</f>
        <v>0</v>
      </c>
      <c r="N85" s="161">
        <f>IF($C85&lt;Input!$D$48,VLOOKUP($C85,Eksist!$C$81:'Eksist'!$Z$111,N$3), VLOOKUP($C85,Muffe!$C$81:'Muffe'!$Z$111,N$3)*Muffe!$D$3+VLOOKUP($C85,Nyanlæg!$C$81:'Nyanlæg'!$Z$111,N$3)*Nyanlæg!$D$3)</f>
        <v>0</v>
      </c>
      <c r="O85" s="161">
        <f>IF($C85&lt;Input!$D$48,VLOOKUP($C85,Eksist!$C$81:'Eksist'!$Z$111,O$3), VLOOKUP($C85,Muffe!$C$81:'Muffe'!$Z$111,O$3)*Muffe!$D$3+VLOOKUP($C85,Nyanlæg!$C$81:'Nyanlæg'!$Z$111,O$3)*Nyanlæg!$D$3)</f>
        <v>0</v>
      </c>
      <c r="P85" s="161">
        <f>IF($C85&lt;Input!$D$48,VLOOKUP($C85,Eksist!$C$81:'Eksist'!$Z$111,P$3), VLOOKUP($C85,Muffe!$C$81:'Muffe'!$Z$111,P$3)*Muffe!$D$3+VLOOKUP($C85,Nyanlæg!$C$81:'Nyanlæg'!$Z$111,P$3)*Nyanlæg!$D$3)</f>
        <v>0</v>
      </c>
      <c r="Q85" s="161">
        <f>IF($C85&lt;Input!$D$48,VLOOKUP($C85,Eksist!$C$81:'Eksist'!$Z$111,Q$3), VLOOKUP($C85,Muffe!$C$81:'Muffe'!$Z$111,Q$3)*Muffe!$D$3+VLOOKUP($C85,Nyanlæg!$C$81:'Nyanlæg'!$Z$111,Q$3)*Nyanlæg!$D$3)</f>
        <v>0</v>
      </c>
      <c r="R85" s="161">
        <f>IF($C85&lt;Input!$D$48,VLOOKUP($C85,Eksist!$C$81:'Eksist'!$Z$111,R$3), VLOOKUP($C85,Muffe!$C$81:'Muffe'!$Z$111,R$3)*Muffe!$D$3+VLOOKUP($C85,Nyanlæg!$C$81:'Nyanlæg'!$Z$111,R$3)*Nyanlæg!$D$3)</f>
        <v>0</v>
      </c>
      <c r="S85" s="161">
        <f>IF($C85&lt;Input!$D$48,VLOOKUP($C85,Eksist!$C$81:'Eksist'!$Z$111,S$3), VLOOKUP($C85,Muffe!$C$81:'Muffe'!$Z$111,S$3)*Muffe!$D$3+VLOOKUP($C85,Nyanlæg!$C$81:'Nyanlæg'!$Z$111,S$3)*Nyanlæg!$D$3)</f>
        <v>0</v>
      </c>
      <c r="T85" s="161">
        <f>IF($C85&lt;Input!$D$48,VLOOKUP($C85,Eksist!$C$81:'Eksist'!$Z$111,T$3), VLOOKUP($C85,Muffe!$C$81:'Muffe'!$Z$111,T$3)*Muffe!$D$3+VLOOKUP($C85,Nyanlæg!$C$81:'Nyanlæg'!$Z$111,T$3)*Nyanlæg!$D$3)</f>
        <v>0</v>
      </c>
      <c r="U85" s="161">
        <f>IF($C85&lt;Input!$D$48,VLOOKUP($C85,Eksist!$C$81:'Eksist'!$Z$111,U$3), VLOOKUP($C85,Muffe!$C$81:'Muffe'!$Z$111,U$3)*Muffe!$D$3+VLOOKUP($C85,Nyanlæg!$C$81:'Nyanlæg'!$Z$111,U$3)*Nyanlæg!$D$3)</f>
        <v>0</v>
      </c>
      <c r="V85" s="161">
        <f>IF($C85&lt;Input!$D$48,VLOOKUP($C85,Eksist!$C$81:'Eksist'!$Z$111,V$3), VLOOKUP($C85,Muffe!$C$81:'Muffe'!$Z$111,V$3)*Muffe!$D$3+VLOOKUP($C85,Nyanlæg!$C$81:'Nyanlæg'!$Z$111,V$3)*Nyanlæg!$D$3)</f>
        <v>0</v>
      </c>
      <c r="W85" s="161">
        <f>IF($C85&lt;Input!$D$48,VLOOKUP($C85,Eksist!$C$81:'Eksist'!$Z$111,W$3), VLOOKUP($C85,Muffe!$C$81:'Muffe'!$Z$111,W$3)*Muffe!$D$3+VLOOKUP($C85,Nyanlæg!$C$81:'Nyanlæg'!$Z$111,W$3)*Nyanlæg!$D$3)</f>
        <v>0</v>
      </c>
      <c r="X85" s="161">
        <f>IF($C85&lt;Input!$D$48,VLOOKUP($C85,Eksist!$C$81:'Eksist'!$Z$111,X$3), VLOOKUP($C85,Muffe!$C$81:'Muffe'!$Z$111,X$3)*Muffe!$D$3+VLOOKUP($C85,Nyanlæg!$C$81:'Nyanlæg'!$Z$111,X$3)*Nyanlæg!$D$3)</f>
        <v>0</v>
      </c>
      <c r="Y85" s="161">
        <f>IF($C85&lt;Input!$D$48,VLOOKUP($C85,Eksist!$C$81:'Eksist'!$Z$111,Y$3), VLOOKUP($C85,Muffe!$C$81:'Muffe'!$Z$111,Y$3)*Muffe!$D$3+VLOOKUP($C85,Nyanlæg!$C$81:'Nyanlæg'!$Z$111,Y$3)*Nyanlæg!$D$3)</f>
        <v>0</v>
      </c>
      <c r="Z85" s="161">
        <f>IF($C85&lt;Input!$D$48,VLOOKUP($C85,Eksist!$C$81:'Eksist'!$Z$111,Z$3), VLOOKUP($C85,Muffe!$C$81:'Muffe'!$Z$111,Z$3)*Muffe!$D$3+VLOOKUP($C85,Nyanlæg!$C$81:'Nyanlæg'!$Z$111,Z$3)*Nyanlæg!$D$3)</f>
        <v>0</v>
      </c>
      <c r="AA85" s="1"/>
      <c r="AB85" s="3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9"/>
      <c r="BB85" s="159"/>
      <c r="BC85" s="159"/>
      <c r="BD85" s="159"/>
      <c r="BE85" s="159"/>
      <c r="BF85" s="158"/>
      <c r="BG85" s="158"/>
      <c r="BH85" s="158"/>
      <c r="BI85" s="158"/>
      <c r="BJ85" s="158"/>
      <c r="BK85" s="158"/>
      <c r="BL85" s="158"/>
      <c r="BM85" s="158"/>
      <c r="BN85" s="158"/>
      <c r="BO85" s="158"/>
      <c r="BP85" s="158"/>
      <c r="BQ85" s="158"/>
      <c r="BR85" s="158"/>
      <c r="BS85" s="158"/>
      <c r="BT85" s="158"/>
      <c r="BU85" s="158"/>
    </row>
    <row r="86" spans="1:73" x14ac:dyDescent="0.15">
      <c r="A86" s="1"/>
      <c r="B86" s="20"/>
      <c r="C86" s="156">
        <f>Eksist!C86</f>
        <v>5</v>
      </c>
      <c r="D86" s="2"/>
      <c r="E86" s="161"/>
      <c r="F86" s="169">
        <f t="shared" si="4"/>
        <v>0.06</v>
      </c>
      <c r="G86" s="161">
        <f>IF($C86&lt;Input!$D$48,VLOOKUP($C86,Eksist!$C$81:'Eksist'!$Z$111,G$3), VLOOKUP($C86,Muffe!$C$81:'Muffe'!$Z$111,G$3)*Muffe!$D$2+VLOOKUP($C86,Nyanlæg!$C$81:'Nyanlæg'!$Z$111,G$3)*Nyanlæg!$D$2)</f>
        <v>0</v>
      </c>
      <c r="H86" s="161">
        <f>IF($C86&lt;Input!$D$48,VLOOKUP($C86,Eksist!$C$81:'Eksist'!$Z$111,H$3), VLOOKUP($C86,Muffe!$C$81:'Muffe'!$Z$111,H$3)*Muffe!$D$3+VLOOKUP($C86,Nyanlæg!$C$81:'Nyanlæg'!$Z$111,H$3)*Nyanlæg!$D$3)</f>
        <v>0.03</v>
      </c>
      <c r="I86" s="161">
        <f>IF($C86&lt;Input!$D$48,VLOOKUP($C86,Eksist!$C$81:'Eksist'!$Z$111,I$3), VLOOKUP($C86,Muffe!$C$81:'Muffe'!$Z$111,I$3)*Muffe!$D$3+VLOOKUP($C86,Nyanlæg!$C$81:'Nyanlæg'!$Z$111,I$3)*Nyanlæg!$D$3)</f>
        <v>0.03</v>
      </c>
      <c r="J86" s="161">
        <f>IF($C86&lt;Input!$D$48,VLOOKUP($C86,Eksist!$C$81:'Eksist'!$Z$111,J$3), VLOOKUP($C86,Muffe!$C$81:'Muffe'!$Z$111,J$3)*Muffe!$D$3+VLOOKUP($C86,Nyanlæg!$C$81:'Nyanlæg'!$Z$111,J$3)*Nyanlæg!$D$3)</f>
        <v>0</v>
      </c>
      <c r="K86" s="161">
        <f>IF($C86&lt;Input!$D$48,VLOOKUP($C86,Eksist!$C$81:'Eksist'!$Z$111,K$3), VLOOKUP($C86,Muffe!$C$81:'Muffe'!$Z$111,K$3)*Muffe!$D$3+VLOOKUP($C86,Nyanlæg!$C$81:'Nyanlæg'!$Z$111,K$3)*Nyanlæg!$D$3)</f>
        <v>0</v>
      </c>
      <c r="L86" s="161">
        <f>IF($C86&lt;Input!$D$48,VLOOKUP($C86,Eksist!$C$81:'Eksist'!$Z$111,L$3), VLOOKUP($C86,Muffe!$C$81:'Muffe'!$Z$111,L$3)*Muffe!$D$3+VLOOKUP($C86,Nyanlæg!$C$81:'Nyanlæg'!$Z$111,L$3)*Nyanlæg!$D$3)</f>
        <v>0</v>
      </c>
      <c r="M86" s="161">
        <f>IF($C86&lt;Input!$D$48,VLOOKUP($C86,Eksist!$C$81:'Eksist'!$Z$111,M$3), VLOOKUP($C86,Muffe!$C$81:'Muffe'!$Z$111,M$3)*Muffe!$D$3+VLOOKUP($C86,Nyanlæg!$C$81:'Nyanlæg'!$Z$111,M$3)*Nyanlæg!$D$3)</f>
        <v>0</v>
      </c>
      <c r="N86" s="161">
        <f>IF($C86&lt;Input!$D$48,VLOOKUP($C86,Eksist!$C$81:'Eksist'!$Z$111,N$3), VLOOKUP($C86,Muffe!$C$81:'Muffe'!$Z$111,N$3)*Muffe!$D$3+VLOOKUP($C86,Nyanlæg!$C$81:'Nyanlæg'!$Z$111,N$3)*Nyanlæg!$D$3)</f>
        <v>0</v>
      </c>
      <c r="O86" s="161">
        <f>IF($C86&lt;Input!$D$48,VLOOKUP($C86,Eksist!$C$81:'Eksist'!$Z$111,O$3), VLOOKUP($C86,Muffe!$C$81:'Muffe'!$Z$111,O$3)*Muffe!$D$3+VLOOKUP($C86,Nyanlæg!$C$81:'Nyanlæg'!$Z$111,O$3)*Nyanlæg!$D$3)</f>
        <v>0</v>
      </c>
      <c r="P86" s="161">
        <f>IF($C86&lt;Input!$D$48,VLOOKUP($C86,Eksist!$C$81:'Eksist'!$Z$111,P$3), VLOOKUP($C86,Muffe!$C$81:'Muffe'!$Z$111,P$3)*Muffe!$D$3+VLOOKUP($C86,Nyanlæg!$C$81:'Nyanlæg'!$Z$111,P$3)*Nyanlæg!$D$3)</f>
        <v>0</v>
      </c>
      <c r="Q86" s="161">
        <f>IF($C86&lt;Input!$D$48,VLOOKUP($C86,Eksist!$C$81:'Eksist'!$Z$111,Q$3), VLOOKUP($C86,Muffe!$C$81:'Muffe'!$Z$111,Q$3)*Muffe!$D$3+VLOOKUP($C86,Nyanlæg!$C$81:'Nyanlæg'!$Z$111,Q$3)*Nyanlæg!$D$3)</f>
        <v>0</v>
      </c>
      <c r="R86" s="161">
        <f>IF($C86&lt;Input!$D$48,VLOOKUP($C86,Eksist!$C$81:'Eksist'!$Z$111,R$3), VLOOKUP($C86,Muffe!$C$81:'Muffe'!$Z$111,R$3)*Muffe!$D$3+VLOOKUP($C86,Nyanlæg!$C$81:'Nyanlæg'!$Z$111,R$3)*Nyanlæg!$D$3)</f>
        <v>0</v>
      </c>
      <c r="S86" s="161">
        <f>IF($C86&lt;Input!$D$48,VLOOKUP($C86,Eksist!$C$81:'Eksist'!$Z$111,S$3), VLOOKUP($C86,Muffe!$C$81:'Muffe'!$Z$111,S$3)*Muffe!$D$3+VLOOKUP($C86,Nyanlæg!$C$81:'Nyanlæg'!$Z$111,S$3)*Nyanlæg!$D$3)</f>
        <v>0</v>
      </c>
      <c r="T86" s="161">
        <f>IF($C86&lt;Input!$D$48,VLOOKUP($C86,Eksist!$C$81:'Eksist'!$Z$111,T$3), VLOOKUP($C86,Muffe!$C$81:'Muffe'!$Z$111,T$3)*Muffe!$D$3+VLOOKUP($C86,Nyanlæg!$C$81:'Nyanlæg'!$Z$111,T$3)*Nyanlæg!$D$3)</f>
        <v>0</v>
      </c>
      <c r="U86" s="161">
        <f>IF($C86&lt;Input!$D$48,VLOOKUP($C86,Eksist!$C$81:'Eksist'!$Z$111,U$3), VLOOKUP($C86,Muffe!$C$81:'Muffe'!$Z$111,U$3)*Muffe!$D$3+VLOOKUP($C86,Nyanlæg!$C$81:'Nyanlæg'!$Z$111,U$3)*Nyanlæg!$D$3)</f>
        <v>0</v>
      </c>
      <c r="V86" s="161">
        <f>IF($C86&lt;Input!$D$48,VLOOKUP($C86,Eksist!$C$81:'Eksist'!$Z$111,V$3), VLOOKUP($C86,Muffe!$C$81:'Muffe'!$Z$111,V$3)*Muffe!$D$3+VLOOKUP($C86,Nyanlæg!$C$81:'Nyanlæg'!$Z$111,V$3)*Nyanlæg!$D$3)</f>
        <v>0</v>
      </c>
      <c r="W86" s="161">
        <f>IF($C86&lt;Input!$D$48,VLOOKUP($C86,Eksist!$C$81:'Eksist'!$Z$111,W$3), VLOOKUP($C86,Muffe!$C$81:'Muffe'!$Z$111,W$3)*Muffe!$D$3+VLOOKUP($C86,Nyanlæg!$C$81:'Nyanlæg'!$Z$111,W$3)*Nyanlæg!$D$3)</f>
        <v>0</v>
      </c>
      <c r="X86" s="161">
        <f>IF($C86&lt;Input!$D$48,VLOOKUP($C86,Eksist!$C$81:'Eksist'!$Z$111,X$3), VLOOKUP($C86,Muffe!$C$81:'Muffe'!$Z$111,X$3)*Muffe!$D$3+VLOOKUP($C86,Nyanlæg!$C$81:'Nyanlæg'!$Z$111,X$3)*Nyanlæg!$D$3)</f>
        <v>0</v>
      </c>
      <c r="Y86" s="161">
        <f>IF($C86&lt;Input!$D$48,VLOOKUP($C86,Eksist!$C$81:'Eksist'!$Z$111,Y$3), VLOOKUP($C86,Muffe!$C$81:'Muffe'!$Z$111,Y$3)*Muffe!$D$3+VLOOKUP($C86,Nyanlæg!$C$81:'Nyanlæg'!$Z$111,Y$3)*Nyanlæg!$D$3)</f>
        <v>0</v>
      </c>
      <c r="Z86" s="161">
        <f>IF($C86&lt;Input!$D$48,VLOOKUP($C86,Eksist!$C$81:'Eksist'!$Z$111,Z$3), VLOOKUP($C86,Muffe!$C$81:'Muffe'!$Z$111,Z$3)*Muffe!$D$3+VLOOKUP($C86,Nyanlæg!$C$81:'Nyanlæg'!$Z$111,Z$3)*Nyanlæg!$D$3)</f>
        <v>0</v>
      </c>
      <c r="AA86" s="1"/>
      <c r="AB86" s="3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9"/>
      <c r="BB86" s="159"/>
      <c r="BC86" s="159"/>
      <c r="BD86" s="159"/>
      <c r="BE86" s="159"/>
      <c r="BF86" s="158"/>
      <c r="BG86" s="158"/>
      <c r="BH86" s="158"/>
      <c r="BI86" s="158"/>
      <c r="BJ86" s="158"/>
      <c r="BK86" s="158"/>
      <c r="BL86" s="158"/>
      <c r="BM86" s="158"/>
      <c r="BN86" s="158"/>
      <c r="BO86" s="158"/>
      <c r="BP86" s="158"/>
      <c r="BQ86" s="158"/>
      <c r="BR86" s="158"/>
      <c r="BS86" s="158"/>
      <c r="BT86" s="158"/>
      <c r="BU86" s="158"/>
    </row>
    <row r="87" spans="1:73" x14ac:dyDescent="0.15">
      <c r="A87" s="1"/>
      <c r="B87" s="20"/>
      <c r="C87" s="156">
        <f>Eksist!C87</f>
        <v>6</v>
      </c>
      <c r="D87" s="2"/>
      <c r="E87" s="161"/>
      <c r="F87" s="169">
        <f t="shared" si="4"/>
        <v>7.1999999999999995E-2</v>
      </c>
      <c r="G87" s="161">
        <f>IF($C87&lt;Input!$D$48,VLOOKUP($C87,Eksist!$C$81:'Eksist'!$Z$111,G$3), VLOOKUP($C87,Muffe!$C$81:'Muffe'!$Z$111,G$3)*Muffe!$D$2+VLOOKUP($C87,Nyanlæg!$C$81:'Nyanlæg'!$Z$111,G$3)*Nyanlæg!$D$2)</f>
        <v>0</v>
      </c>
      <c r="H87" s="161">
        <f>IF($C87&lt;Input!$D$48,VLOOKUP($C87,Eksist!$C$81:'Eksist'!$Z$111,H$3), VLOOKUP($C87,Muffe!$C$81:'Muffe'!$Z$111,H$3)*Muffe!$D$3+VLOOKUP($C87,Nyanlæg!$C$81:'Nyanlæg'!$Z$111,H$3)*Nyanlæg!$D$3)</f>
        <v>3.5999999999999997E-2</v>
      </c>
      <c r="I87" s="161">
        <f>IF($C87&lt;Input!$D$48,VLOOKUP($C87,Eksist!$C$81:'Eksist'!$Z$111,I$3), VLOOKUP($C87,Muffe!$C$81:'Muffe'!$Z$111,I$3)*Muffe!$D$3+VLOOKUP($C87,Nyanlæg!$C$81:'Nyanlæg'!$Z$111,I$3)*Nyanlæg!$D$3)</f>
        <v>3.5999999999999997E-2</v>
      </c>
      <c r="J87" s="161">
        <f>IF($C87&lt;Input!$D$48,VLOOKUP($C87,Eksist!$C$81:'Eksist'!$Z$111,J$3), VLOOKUP($C87,Muffe!$C$81:'Muffe'!$Z$111,J$3)*Muffe!$D$3+VLOOKUP($C87,Nyanlæg!$C$81:'Nyanlæg'!$Z$111,J$3)*Nyanlæg!$D$3)</f>
        <v>0</v>
      </c>
      <c r="K87" s="161">
        <f>IF($C87&lt;Input!$D$48,VLOOKUP($C87,Eksist!$C$81:'Eksist'!$Z$111,K$3), VLOOKUP($C87,Muffe!$C$81:'Muffe'!$Z$111,K$3)*Muffe!$D$3+VLOOKUP($C87,Nyanlæg!$C$81:'Nyanlæg'!$Z$111,K$3)*Nyanlæg!$D$3)</f>
        <v>0</v>
      </c>
      <c r="L87" s="161">
        <f>IF($C87&lt;Input!$D$48,VLOOKUP($C87,Eksist!$C$81:'Eksist'!$Z$111,L$3), VLOOKUP($C87,Muffe!$C$81:'Muffe'!$Z$111,L$3)*Muffe!$D$3+VLOOKUP($C87,Nyanlæg!$C$81:'Nyanlæg'!$Z$111,L$3)*Nyanlæg!$D$3)</f>
        <v>0</v>
      </c>
      <c r="M87" s="161">
        <f>IF($C87&lt;Input!$D$48,VLOOKUP($C87,Eksist!$C$81:'Eksist'!$Z$111,M$3), VLOOKUP($C87,Muffe!$C$81:'Muffe'!$Z$111,M$3)*Muffe!$D$3+VLOOKUP($C87,Nyanlæg!$C$81:'Nyanlæg'!$Z$111,M$3)*Nyanlæg!$D$3)</f>
        <v>0</v>
      </c>
      <c r="N87" s="161">
        <f>IF($C87&lt;Input!$D$48,VLOOKUP($C87,Eksist!$C$81:'Eksist'!$Z$111,N$3), VLOOKUP($C87,Muffe!$C$81:'Muffe'!$Z$111,N$3)*Muffe!$D$3+VLOOKUP($C87,Nyanlæg!$C$81:'Nyanlæg'!$Z$111,N$3)*Nyanlæg!$D$3)</f>
        <v>0</v>
      </c>
      <c r="O87" s="161">
        <f>IF($C87&lt;Input!$D$48,VLOOKUP($C87,Eksist!$C$81:'Eksist'!$Z$111,O$3), VLOOKUP($C87,Muffe!$C$81:'Muffe'!$Z$111,O$3)*Muffe!$D$3+VLOOKUP($C87,Nyanlæg!$C$81:'Nyanlæg'!$Z$111,O$3)*Nyanlæg!$D$3)</f>
        <v>0</v>
      </c>
      <c r="P87" s="161">
        <f>IF($C87&lt;Input!$D$48,VLOOKUP($C87,Eksist!$C$81:'Eksist'!$Z$111,P$3), VLOOKUP($C87,Muffe!$C$81:'Muffe'!$Z$111,P$3)*Muffe!$D$3+VLOOKUP($C87,Nyanlæg!$C$81:'Nyanlæg'!$Z$111,P$3)*Nyanlæg!$D$3)</f>
        <v>0</v>
      </c>
      <c r="Q87" s="161">
        <f>IF($C87&lt;Input!$D$48,VLOOKUP($C87,Eksist!$C$81:'Eksist'!$Z$111,Q$3), VLOOKUP($C87,Muffe!$C$81:'Muffe'!$Z$111,Q$3)*Muffe!$D$3+VLOOKUP($C87,Nyanlæg!$C$81:'Nyanlæg'!$Z$111,Q$3)*Nyanlæg!$D$3)</f>
        <v>0</v>
      </c>
      <c r="R87" s="161">
        <f>IF($C87&lt;Input!$D$48,VLOOKUP($C87,Eksist!$C$81:'Eksist'!$Z$111,R$3), VLOOKUP($C87,Muffe!$C$81:'Muffe'!$Z$111,R$3)*Muffe!$D$3+VLOOKUP($C87,Nyanlæg!$C$81:'Nyanlæg'!$Z$111,R$3)*Nyanlæg!$D$3)</f>
        <v>0</v>
      </c>
      <c r="S87" s="161">
        <f>IF($C87&lt;Input!$D$48,VLOOKUP($C87,Eksist!$C$81:'Eksist'!$Z$111,S$3), VLOOKUP($C87,Muffe!$C$81:'Muffe'!$Z$111,S$3)*Muffe!$D$3+VLOOKUP($C87,Nyanlæg!$C$81:'Nyanlæg'!$Z$111,S$3)*Nyanlæg!$D$3)</f>
        <v>0</v>
      </c>
      <c r="T87" s="161">
        <f>IF($C87&lt;Input!$D$48,VLOOKUP($C87,Eksist!$C$81:'Eksist'!$Z$111,T$3), VLOOKUP($C87,Muffe!$C$81:'Muffe'!$Z$111,T$3)*Muffe!$D$3+VLOOKUP($C87,Nyanlæg!$C$81:'Nyanlæg'!$Z$111,T$3)*Nyanlæg!$D$3)</f>
        <v>0</v>
      </c>
      <c r="U87" s="161">
        <f>IF($C87&lt;Input!$D$48,VLOOKUP($C87,Eksist!$C$81:'Eksist'!$Z$111,U$3), VLOOKUP($C87,Muffe!$C$81:'Muffe'!$Z$111,U$3)*Muffe!$D$3+VLOOKUP($C87,Nyanlæg!$C$81:'Nyanlæg'!$Z$111,U$3)*Nyanlæg!$D$3)</f>
        <v>0</v>
      </c>
      <c r="V87" s="161">
        <f>IF($C87&lt;Input!$D$48,VLOOKUP($C87,Eksist!$C$81:'Eksist'!$Z$111,V$3), VLOOKUP($C87,Muffe!$C$81:'Muffe'!$Z$111,V$3)*Muffe!$D$3+VLOOKUP($C87,Nyanlæg!$C$81:'Nyanlæg'!$Z$111,V$3)*Nyanlæg!$D$3)</f>
        <v>0</v>
      </c>
      <c r="W87" s="161">
        <f>IF($C87&lt;Input!$D$48,VLOOKUP($C87,Eksist!$C$81:'Eksist'!$Z$111,W$3), VLOOKUP($C87,Muffe!$C$81:'Muffe'!$Z$111,W$3)*Muffe!$D$3+VLOOKUP($C87,Nyanlæg!$C$81:'Nyanlæg'!$Z$111,W$3)*Nyanlæg!$D$3)</f>
        <v>0</v>
      </c>
      <c r="X87" s="161">
        <f>IF($C87&lt;Input!$D$48,VLOOKUP($C87,Eksist!$C$81:'Eksist'!$Z$111,X$3), VLOOKUP($C87,Muffe!$C$81:'Muffe'!$Z$111,X$3)*Muffe!$D$3+VLOOKUP($C87,Nyanlæg!$C$81:'Nyanlæg'!$Z$111,X$3)*Nyanlæg!$D$3)</f>
        <v>0</v>
      </c>
      <c r="Y87" s="161">
        <f>IF($C87&lt;Input!$D$48,VLOOKUP($C87,Eksist!$C$81:'Eksist'!$Z$111,Y$3), VLOOKUP($C87,Muffe!$C$81:'Muffe'!$Z$111,Y$3)*Muffe!$D$3+VLOOKUP($C87,Nyanlæg!$C$81:'Nyanlæg'!$Z$111,Y$3)*Nyanlæg!$D$3)</f>
        <v>0</v>
      </c>
      <c r="Z87" s="161">
        <f>IF($C87&lt;Input!$D$48,VLOOKUP($C87,Eksist!$C$81:'Eksist'!$Z$111,Z$3), VLOOKUP($C87,Muffe!$C$81:'Muffe'!$Z$111,Z$3)*Muffe!$D$3+VLOOKUP($C87,Nyanlæg!$C$81:'Nyanlæg'!$Z$111,Z$3)*Nyanlæg!$D$3)</f>
        <v>0</v>
      </c>
      <c r="AA87" s="1"/>
      <c r="AB87" s="3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9"/>
      <c r="BB87" s="159"/>
      <c r="BC87" s="159"/>
      <c r="BD87" s="159"/>
      <c r="BE87" s="159"/>
      <c r="BF87" s="158"/>
      <c r="BG87" s="158"/>
      <c r="BH87" s="158"/>
      <c r="BI87" s="158"/>
      <c r="BJ87" s="158"/>
      <c r="BK87" s="158"/>
      <c r="BL87" s="158"/>
      <c r="BM87" s="158"/>
      <c r="BN87" s="158"/>
      <c r="BO87" s="158"/>
      <c r="BP87" s="158"/>
      <c r="BQ87" s="158"/>
      <c r="BR87" s="158"/>
      <c r="BS87" s="158"/>
      <c r="BT87" s="158"/>
      <c r="BU87" s="158"/>
    </row>
    <row r="88" spans="1:73" x14ac:dyDescent="0.15">
      <c r="A88" s="1"/>
      <c r="B88" s="20"/>
      <c r="C88" s="156">
        <f>Eksist!C88</f>
        <v>7</v>
      </c>
      <c r="D88" s="2"/>
      <c r="E88" s="161"/>
      <c r="F88" s="169">
        <f t="shared" si="4"/>
        <v>8.3999999999999991E-2</v>
      </c>
      <c r="G88" s="161">
        <f>IF($C88&lt;Input!$D$48,VLOOKUP($C88,Eksist!$C$81:'Eksist'!$Z$111,G$3), VLOOKUP($C88,Muffe!$C$81:'Muffe'!$Z$111,G$3)*Muffe!$D$2+VLOOKUP($C88,Nyanlæg!$C$81:'Nyanlæg'!$Z$111,G$3)*Nyanlæg!$D$2)</f>
        <v>0</v>
      </c>
      <c r="H88" s="161">
        <f>IF($C88&lt;Input!$D$48,VLOOKUP($C88,Eksist!$C$81:'Eksist'!$Z$111,H$3), VLOOKUP($C88,Muffe!$C$81:'Muffe'!$Z$111,H$3)*Muffe!$D$3+VLOOKUP($C88,Nyanlæg!$C$81:'Nyanlæg'!$Z$111,H$3)*Nyanlæg!$D$3)</f>
        <v>4.1999999999999996E-2</v>
      </c>
      <c r="I88" s="161">
        <f>IF($C88&lt;Input!$D$48,VLOOKUP($C88,Eksist!$C$81:'Eksist'!$Z$111,I$3), VLOOKUP($C88,Muffe!$C$81:'Muffe'!$Z$111,I$3)*Muffe!$D$3+VLOOKUP($C88,Nyanlæg!$C$81:'Nyanlæg'!$Z$111,I$3)*Nyanlæg!$D$3)</f>
        <v>4.1999999999999996E-2</v>
      </c>
      <c r="J88" s="161">
        <f>IF($C88&lt;Input!$D$48,VLOOKUP($C88,Eksist!$C$81:'Eksist'!$Z$111,J$3), VLOOKUP($C88,Muffe!$C$81:'Muffe'!$Z$111,J$3)*Muffe!$D$3+VLOOKUP($C88,Nyanlæg!$C$81:'Nyanlæg'!$Z$111,J$3)*Nyanlæg!$D$3)</f>
        <v>0</v>
      </c>
      <c r="K88" s="161">
        <f>IF($C88&lt;Input!$D$48,VLOOKUP($C88,Eksist!$C$81:'Eksist'!$Z$111,K$3), VLOOKUP($C88,Muffe!$C$81:'Muffe'!$Z$111,K$3)*Muffe!$D$3+VLOOKUP($C88,Nyanlæg!$C$81:'Nyanlæg'!$Z$111,K$3)*Nyanlæg!$D$3)</f>
        <v>0</v>
      </c>
      <c r="L88" s="161">
        <f>IF($C88&lt;Input!$D$48,VLOOKUP($C88,Eksist!$C$81:'Eksist'!$Z$111,L$3), VLOOKUP($C88,Muffe!$C$81:'Muffe'!$Z$111,L$3)*Muffe!$D$3+VLOOKUP($C88,Nyanlæg!$C$81:'Nyanlæg'!$Z$111,L$3)*Nyanlæg!$D$3)</f>
        <v>0</v>
      </c>
      <c r="M88" s="161">
        <f>IF($C88&lt;Input!$D$48,VLOOKUP($C88,Eksist!$C$81:'Eksist'!$Z$111,M$3), VLOOKUP($C88,Muffe!$C$81:'Muffe'!$Z$111,M$3)*Muffe!$D$3+VLOOKUP($C88,Nyanlæg!$C$81:'Nyanlæg'!$Z$111,M$3)*Nyanlæg!$D$3)</f>
        <v>0</v>
      </c>
      <c r="N88" s="161">
        <f>IF($C88&lt;Input!$D$48,VLOOKUP($C88,Eksist!$C$81:'Eksist'!$Z$111,N$3), VLOOKUP($C88,Muffe!$C$81:'Muffe'!$Z$111,N$3)*Muffe!$D$3+VLOOKUP($C88,Nyanlæg!$C$81:'Nyanlæg'!$Z$111,N$3)*Nyanlæg!$D$3)</f>
        <v>0</v>
      </c>
      <c r="O88" s="161">
        <f>IF($C88&lt;Input!$D$48,VLOOKUP($C88,Eksist!$C$81:'Eksist'!$Z$111,O$3), VLOOKUP($C88,Muffe!$C$81:'Muffe'!$Z$111,O$3)*Muffe!$D$3+VLOOKUP($C88,Nyanlæg!$C$81:'Nyanlæg'!$Z$111,O$3)*Nyanlæg!$D$3)</f>
        <v>0</v>
      </c>
      <c r="P88" s="161">
        <f>IF($C88&lt;Input!$D$48,VLOOKUP($C88,Eksist!$C$81:'Eksist'!$Z$111,P$3), VLOOKUP($C88,Muffe!$C$81:'Muffe'!$Z$111,P$3)*Muffe!$D$3+VLOOKUP($C88,Nyanlæg!$C$81:'Nyanlæg'!$Z$111,P$3)*Nyanlæg!$D$3)</f>
        <v>0</v>
      </c>
      <c r="Q88" s="161">
        <f>IF($C88&lt;Input!$D$48,VLOOKUP($C88,Eksist!$C$81:'Eksist'!$Z$111,Q$3), VLOOKUP($C88,Muffe!$C$81:'Muffe'!$Z$111,Q$3)*Muffe!$D$3+VLOOKUP($C88,Nyanlæg!$C$81:'Nyanlæg'!$Z$111,Q$3)*Nyanlæg!$D$3)</f>
        <v>0</v>
      </c>
      <c r="R88" s="161">
        <f>IF($C88&lt;Input!$D$48,VLOOKUP($C88,Eksist!$C$81:'Eksist'!$Z$111,R$3), VLOOKUP($C88,Muffe!$C$81:'Muffe'!$Z$111,R$3)*Muffe!$D$3+VLOOKUP($C88,Nyanlæg!$C$81:'Nyanlæg'!$Z$111,R$3)*Nyanlæg!$D$3)</f>
        <v>0</v>
      </c>
      <c r="S88" s="161">
        <f>IF($C88&lt;Input!$D$48,VLOOKUP($C88,Eksist!$C$81:'Eksist'!$Z$111,S$3), VLOOKUP($C88,Muffe!$C$81:'Muffe'!$Z$111,S$3)*Muffe!$D$3+VLOOKUP($C88,Nyanlæg!$C$81:'Nyanlæg'!$Z$111,S$3)*Nyanlæg!$D$3)</f>
        <v>0</v>
      </c>
      <c r="T88" s="161">
        <f>IF($C88&lt;Input!$D$48,VLOOKUP($C88,Eksist!$C$81:'Eksist'!$Z$111,T$3), VLOOKUP($C88,Muffe!$C$81:'Muffe'!$Z$111,T$3)*Muffe!$D$3+VLOOKUP($C88,Nyanlæg!$C$81:'Nyanlæg'!$Z$111,T$3)*Nyanlæg!$D$3)</f>
        <v>0</v>
      </c>
      <c r="U88" s="161">
        <f>IF($C88&lt;Input!$D$48,VLOOKUP($C88,Eksist!$C$81:'Eksist'!$Z$111,U$3), VLOOKUP($C88,Muffe!$C$81:'Muffe'!$Z$111,U$3)*Muffe!$D$3+VLOOKUP($C88,Nyanlæg!$C$81:'Nyanlæg'!$Z$111,U$3)*Nyanlæg!$D$3)</f>
        <v>0</v>
      </c>
      <c r="V88" s="161">
        <f>IF($C88&lt;Input!$D$48,VLOOKUP($C88,Eksist!$C$81:'Eksist'!$Z$111,V$3), VLOOKUP($C88,Muffe!$C$81:'Muffe'!$Z$111,V$3)*Muffe!$D$3+VLOOKUP($C88,Nyanlæg!$C$81:'Nyanlæg'!$Z$111,V$3)*Nyanlæg!$D$3)</f>
        <v>0</v>
      </c>
      <c r="W88" s="161">
        <f>IF($C88&lt;Input!$D$48,VLOOKUP($C88,Eksist!$C$81:'Eksist'!$Z$111,W$3), VLOOKUP($C88,Muffe!$C$81:'Muffe'!$Z$111,W$3)*Muffe!$D$3+VLOOKUP($C88,Nyanlæg!$C$81:'Nyanlæg'!$Z$111,W$3)*Nyanlæg!$D$3)</f>
        <v>0</v>
      </c>
      <c r="X88" s="161">
        <f>IF($C88&lt;Input!$D$48,VLOOKUP($C88,Eksist!$C$81:'Eksist'!$Z$111,X$3), VLOOKUP($C88,Muffe!$C$81:'Muffe'!$Z$111,X$3)*Muffe!$D$3+VLOOKUP($C88,Nyanlæg!$C$81:'Nyanlæg'!$Z$111,X$3)*Nyanlæg!$D$3)</f>
        <v>0</v>
      </c>
      <c r="Y88" s="161">
        <f>IF($C88&lt;Input!$D$48,VLOOKUP($C88,Eksist!$C$81:'Eksist'!$Z$111,Y$3), VLOOKUP($C88,Muffe!$C$81:'Muffe'!$Z$111,Y$3)*Muffe!$D$3+VLOOKUP($C88,Nyanlæg!$C$81:'Nyanlæg'!$Z$111,Y$3)*Nyanlæg!$D$3)</f>
        <v>0</v>
      </c>
      <c r="Z88" s="161">
        <f>IF($C88&lt;Input!$D$48,VLOOKUP($C88,Eksist!$C$81:'Eksist'!$Z$111,Z$3), VLOOKUP($C88,Muffe!$C$81:'Muffe'!$Z$111,Z$3)*Muffe!$D$3+VLOOKUP($C88,Nyanlæg!$C$81:'Nyanlæg'!$Z$111,Z$3)*Nyanlæg!$D$3)</f>
        <v>0</v>
      </c>
      <c r="AA88" s="1"/>
      <c r="AB88" s="3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  <c r="AV88" s="158"/>
      <c r="AW88" s="158"/>
      <c r="AX88" s="158"/>
      <c r="AY88" s="158"/>
      <c r="AZ88" s="158"/>
      <c r="BA88" s="159"/>
      <c r="BB88" s="159"/>
      <c r="BC88" s="159"/>
      <c r="BD88" s="159"/>
      <c r="BE88" s="159"/>
      <c r="BF88" s="158"/>
      <c r="BG88" s="158"/>
      <c r="BH88" s="158"/>
      <c r="BI88" s="158"/>
      <c r="BJ88" s="158"/>
      <c r="BK88" s="158"/>
      <c r="BL88" s="158"/>
      <c r="BM88" s="158"/>
      <c r="BN88" s="158"/>
      <c r="BO88" s="158"/>
      <c r="BP88" s="158"/>
      <c r="BQ88" s="158"/>
      <c r="BR88" s="158"/>
      <c r="BS88" s="158"/>
      <c r="BT88" s="158"/>
      <c r="BU88" s="158"/>
    </row>
    <row r="89" spans="1:73" x14ac:dyDescent="0.15">
      <c r="A89" s="1"/>
      <c r="B89" s="20"/>
      <c r="C89" s="156">
        <f>Eksist!C89</f>
        <v>8</v>
      </c>
      <c r="D89" s="2"/>
      <c r="E89" s="161"/>
      <c r="F89" s="169">
        <f t="shared" si="4"/>
        <v>9.5999999999999988E-2</v>
      </c>
      <c r="G89" s="161">
        <f>IF($C89&lt;Input!$D$48,VLOOKUP($C89,Eksist!$C$81:'Eksist'!$Z$111,G$3), VLOOKUP($C89,Muffe!$C$81:'Muffe'!$Z$111,G$3)*Muffe!$D$2+VLOOKUP($C89,Nyanlæg!$C$81:'Nyanlæg'!$Z$111,G$3)*Nyanlæg!$D$2)</f>
        <v>0</v>
      </c>
      <c r="H89" s="161">
        <f>IF($C89&lt;Input!$D$48,VLOOKUP($C89,Eksist!$C$81:'Eksist'!$Z$111,H$3), VLOOKUP($C89,Muffe!$C$81:'Muffe'!$Z$111,H$3)*Muffe!$D$3+VLOOKUP($C89,Nyanlæg!$C$81:'Nyanlæg'!$Z$111,H$3)*Nyanlæg!$D$3)</f>
        <v>4.7999999999999994E-2</v>
      </c>
      <c r="I89" s="161">
        <f>IF($C89&lt;Input!$D$48,VLOOKUP($C89,Eksist!$C$81:'Eksist'!$Z$111,I$3), VLOOKUP($C89,Muffe!$C$81:'Muffe'!$Z$111,I$3)*Muffe!$D$3+VLOOKUP($C89,Nyanlæg!$C$81:'Nyanlæg'!$Z$111,I$3)*Nyanlæg!$D$3)</f>
        <v>4.7999999999999994E-2</v>
      </c>
      <c r="J89" s="161">
        <f>IF($C89&lt;Input!$D$48,VLOOKUP($C89,Eksist!$C$81:'Eksist'!$Z$111,J$3), VLOOKUP($C89,Muffe!$C$81:'Muffe'!$Z$111,J$3)*Muffe!$D$3+VLOOKUP($C89,Nyanlæg!$C$81:'Nyanlæg'!$Z$111,J$3)*Nyanlæg!$D$3)</f>
        <v>0</v>
      </c>
      <c r="K89" s="161">
        <f>IF($C89&lt;Input!$D$48,VLOOKUP($C89,Eksist!$C$81:'Eksist'!$Z$111,K$3), VLOOKUP($C89,Muffe!$C$81:'Muffe'!$Z$111,K$3)*Muffe!$D$3+VLOOKUP($C89,Nyanlæg!$C$81:'Nyanlæg'!$Z$111,K$3)*Nyanlæg!$D$3)</f>
        <v>0</v>
      </c>
      <c r="L89" s="161">
        <f>IF($C89&lt;Input!$D$48,VLOOKUP($C89,Eksist!$C$81:'Eksist'!$Z$111,L$3), VLOOKUP($C89,Muffe!$C$81:'Muffe'!$Z$111,L$3)*Muffe!$D$3+VLOOKUP($C89,Nyanlæg!$C$81:'Nyanlæg'!$Z$111,L$3)*Nyanlæg!$D$3)</f>
        <v>0</v>
      </c>
      <c r="M89" s="161">
        <f>IF($C89&lt;Input!$D$48,VLOOKUP($C89,Eksist!$C$81:'Eksist'!$Z$111,M$3), VLOOKUP($C89,Muffe!$C$81:'Muffe'!$Z$111,M$3)*Muffe!$D$3+VLOOKUP($C89,Nyanlæg!$C$81:'Nyanlæg'!$Z$111,M$3)*Nyanlæg!$D$3)</f>
        <v>0</v>
      </c>
      <c r="N89" s="161">
        <f>IF($C89&lt;Input!$D$48,VLOOKUP($C89,Eksist!$C$81:'Eksist'!$Z$111,N$3), VLOOKUP($C89,Muffe!$C$81:'Muffe'!$Z$111,N$3)*Muffe!$D$3+VLOOKUP($C89,Nyanlæg!$C$81:'Nyanlæg'!$Z$111,N$3)*Nyanlæg!$D$3)</f>
        <v>0</v>
      </c>
      <c r="O89" s="161">
        <f>IF($C89&lt;Input!$D$48,VLOOKUP($C89,Eksist!$C$81:'Eksist'!$Z$111,O$3), VLOOKUP($C89,Muffe!$C$81:'Muffe'!$Z$111,O$3)*Muffe!$D$3+VLOOKUP($C89,Nyanlæg!$C$81:'Nyanlæg'!$Z$111,O$3)*Nyanlæg!$D$3)</f>
        <v>0</v>
      </c>
      <c r="P89" s="161">
        <f>IF($C89&lt;Input!$D$48,VLOOKUP($C89,Eksist!$C$81:'Eksist'!$Z$111,P$3), VLOOKUP($C89,Muffe!$C$81:'Muffe'!$Z$111,P$3)*Muffe!$D$3+VLOOKUP($C89,Nyanlæg!$C$81:'Nyanlæg'!$Z$111,P$3)*Nyanlæg!$D$3)</f>
        <v>0</v>
      </c>
      <c r="Q89" s="161">
        <f>IF($C89&lt;Input!$D$48,VLOOKUP($C89,Eksist!$C$81:'Eksist'!$Z$111,Q$3), VLOOKUP($C89,Muffe!$C$81:'Muffe'!$Z$111,Q$3)*Muffe!$D$3+VLOOKUP($C89,Nyanlæg!$C$81:'Nyanlæg'!$Z$111,Q$3)*Nyanlæg!$D$3)</f>
        <v>0</v>
      </c>
      <c r="R89" s="161">
        <f>IF($C89&lt;Input!$D$48,VLOOKUP($C89,Eksist!$C$81:'Eksist'!$Z$111,R$3), VLOOKUP($C89,Muffe!$C$81:'Muffe'!$Z$111,R$3)*Muffe!$D$3+VLOOKUP($C89,Nyanlæg!$C$81:'Nyanlæg'!$Z$111,R$3)*Nyanlæg!$D$3)</f>
        <v>0</v>
      </c>
      <c r="S89" s="161">
        <f>IF($C89&lt;Input!$D$48,VLOOKUP($C89,Eksist!$C$81:'Eksist'!$Z$111,S$3), VLOOKUP($C89,Muffe!$C$81:'Muffe'!$Z$111,S$3)*Muffe!$D$3+VLOOKUP($C89,Nyanlæg!$C$81:'Nyanlæg'!$Z$111,S$3)*Nyanlæg!$D$3)</f>
        <v>0</v>
      </c>
      <c r="T89" s="161">
        <f>IF($C89&lt;Input!$D$48,VLOOKUP($C89,Eksist!$C$81:'Eksist'!$Z$111,T$3), VLOOKUP($C89,Muffe!$C$81:'Muffe'!$Z$111,T$3)*Muffe!$D$3+VLOOKUP($C89,Nyanlæg!$C$81:'Nyanlæg'!$Z$111,T$3)*Nyanlæg!$D$3)</f>
        <v>0</v>
      </c>
      <c r="U89" s="161">
        <f>IF($C89&lt;Input!$D$48,VLOOKUP($C89,Eksist!$C$81:'Eksist'!$Z$111,U$3), VLOOKUP($C89,Muffe!$C$81:'Muffe'!$Z$111,U$3)*Muffe!$D$3+VLOOKUP($C89,Nyanlæg!$C$81:'Nyanlæg'!$Z$111,U$3)*Nyanlæg!$D$3)</f>
        <v>0</v>
      </c>
      <c r="V89" s="161">
        <f>IF($C89&lt;Input!$D$48,VLOOKUP($C89,Eksist!$C$81:'Eksist'!$Z$111,V$3), VLOOKUP($C89,Muffe!$C$81:'Muffe'!$Z$111,V$3)*Muffe!$D$3+VLOOKUP($C89,Nyanlæg!$C$81:'Nyanlæg'!$Z$111,V$3)*Nyanlæg!$D$3)</f>
        <v>0</v>
      </c>
      <c r="W89" s="161">
        <f>IF($C89&lt;Input!$D$48,VLOOKUP($C89,Eksist!$C$81:'Eksist'!$Z$111,W$3), VLOOKUP($C89,Muffe!$C$81:'Muffe'!$Z$111,W$3)*Muffe!$D$3+VLOOKUP($C89,Nyanlæg!$C$81:'Nyanlæg'!$Z$111,W$3)*Nyanlæg!$D$3)</f>
        <v>0</v>
      </c>
      <c r="X89" s="161">
        <f>IF($C89&lt;Input!$D$48,VLOOKUP($C89,Eksist!$C$81:'Eksist'!$Z$111,X$3), VLOOKUP($C89,Muffe!$C$81:'Muffe'!$Z$111,X$3)*Muffe!$D$3+VLOOKUP($C89,Nyanlæg!$C$81:'Nyanlæg'!$Z$111,X$3)*Nyanlæg!$D$3)</f>
        <v>0</v>
      </c>
      <c r="Y89" s="161">
        <f>IF($C89&lt;Input!$D$48,VLOOKUP($C89,Eksist!$C$81:'Eksist'!$Z$111,Y$3), VLOOKUP($C89,Muffe!$C$81:'Muffe'!$Z$111,Y$3)*Muffe!$D$3+VLOOKUP($C89,Nyanlæg!$C$81:'Nyanlæg'!$Z$111,Y$3)*Nyanlæg!$D$3)</f>
        <v>0</v>
      </c>
      <c r="Z89" s="161">
        <f>IF($C89&lt;Input!$D$48,VLOOKUP($C89,Eksist!$C$81:'Eksist'!$Z$111,Z$3), VLOOKUP($C89,Muffe!$C$81:'Muffe'!$Z$111,Z$3)*Muffe!$D$3+VLOOKUP($C89,Nyanlæg!$C$81:'Nyanlæg'!$Z$111,Z$3)*Nyanlæg!$D$3)</f>
        <v>0</v>
      </c>
      <c r="AA89" s="1"/>
      <c r="AB89" s="3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9"/>
      <c r="BB89" s="159"/>
      <c r="BC89" s="159"/>
      <c r="BD89" s="159"/>
      <c r="BE89" s="159"/>
      <c r="BF89" s="158"/>
      <c r="BG89" s="158"/>
      <c r="BH89" s="158"/>
      <c r="BI89" s="158"/>
      <c r="BJ89" s="158"/>
      <c r="BK89" s="158"/>
      <c r="BL89" s="158"/>
      <c r="BM89" s="158"/>
      <c r="BN89" s="158"/>
      <c r="BO89" s="158"/>
      <c r="BP89" s="158"/>
      <c r="BQ89" s="158"/>
      <c r="BR89" s="158"/>
      <c r="BS89" s="158"/>
      <c r="BT89" s="158"/>
      <c r="BU89" s="158"/>
    </row>
    <row r="90" spans="1:73" x14ac:dyDescent="0.15">
      <c r="A90" s="1"/>
      <c r="B90" s="20"/>
      <c r="C90" s="156">
        <f>Eksist!C90</f>
        <v>9</v>
      </c>
      <c r="D90" s="2"/>
      <c r="E90" s="161"/>
      <c r="F90" s="169">
        <f t="shared" si="4"/>
        <v>0.10799999999999998</v>
      </c>
      <c r="G90" s="161">
        <f>IF($C90&lt;Input!$D$48,VLOOKUP($C90,Eksist!$C$81:'Eksist'!$Z$111,G$3), VLOOKUP($C90,Muffe!$C$81:'Muffe'!$Z$111,G$3)*Muffe!$D$2+VLOOKUP($C90,Nyanlæg!$C$81:'Nyanlæg'!$Z$111,G$3)*Nyanlæg!$D$2)</f>
        <v>0</v>
      </c>
      <c r="H90" s="161">
        <f>IF($C90&lt;Input!$D$48,VLOOKUP($C90,Eksist!$C$81:'Eksist'!$Z$111,H$3), VLOOKUP($C90,Muffe!$C$81:'Muffe'!$Z$111,H$3)*Muffe!$D$3+VLOOKUP($C90,Nyanlæg!$C$81:'Nyanlæg'!$Z$111,H$3)*Nyanlæg!$D$3)</f>
        <v>5.3999999999999992E-2</v>
      </c>
      <c r="I90" s="161">
        <f>IF($C90&lt;Input!$D$48,VLOOKUP($C90,Eksist!$C$81:'Eksist'!$Z$111,I$3), VLOOKUP($C90,Muffe!$C$81:'Muffe'!$Z$111,I$3)*Muffe!$D$3+VLOOKUP($C90,Nyanlæg!$C$81:'Nyanlæg'!$Z$111,I$3)*Nyanlæg!$D$3)</f>
        <v>5.3999999999999992E-2</v>
      </c>
      <c r="J90" s="161">
        <f>IF($C90&lt;Input!$D$48,VLOOKUP($C90,Eksist!$C$81:'Eksist'!$Z$111,J$3), VLOOKUP($C90,Muffe!$C$81:'Muffe'!$Z$111,J$3)*Muffe!$D$3+VLOOKUP($C90,Nyanlæg!$C$81:'Nyanlæg'!$Z$111,J$3)*Nyanlæg!$D$3)</f>
        <v>0</v>
      </c>
      <c r="K90" s="161">
        <f>IF($C90&lt;Input!$D$48,VLOOKUP($C90,Eksist!$C$81:'Eksist'!$Z$111,K$3), VLOOKUP($C90,Muffe!$C$81:'Muffe'!$Z$111,K$3)*Muffe!$D$3+VLOOKUP($C90,Nyanlæg!$C$81:'Nyanlæg'!$Z$111,K$3)*Nyanlæg!$D$3)</f>
        <v>0</v>
      </c>
      <c r="L90" s="161">
        <f>IF($C90&lt;Input!$D$48,VLOOKUP($C90,Eksist!$C$81:'Eksist'!$Z$111,L$3), VLOOKUP($C90,Muffe!$C$81:'Muffe'!$Z$111,L$3)*Muffe!$D$3+VLOOKUP($C90,Nyanlæg!$C$81:'Nyanlæg'!$Z$111,L$3)*Nyanlæg!$D$3)</f>
        <v>0</v>
      </c>
      <c r="M90" s="161">
        <f>IF($C90&lt;Input!$D$48,VLOOKUP($C90,Eksist!$C$81:'Eksist'!$Z$111,M$3), VLOOKUP($C90,Muffe!$C$81:'Muffe'!$Z$111,M$3)*Muffe!$D$3+VLOOKUP($C90,Nyanlæg!$C$81:'Nyanlæg'!$Z$111,M$3)*Nyanlæg!$D$3)</f>
        <v>0</v>
      </c>
      <c r="N90" s="161">
        <f>IF($C90&lt;Input!$D$48,VLOOKUP($C90,Eksist!$C$81:'Eksist'!$Z$111,N$3), VLOOKUP($C90,Muffe!$C$81:'Muffe'!$Z$111,N$3)*Muffe!$D$3+VLOOKUP($C90,Nyanlæg!$C$81:'Nyanlæg'!$Z$111,N$3)*Nyanlæg!$D$3)</f>
        <v>0</v>
      </c>
      <c r="O90" s="161">
        <f>IF($C90&lt;Input!$D$48,VLOOKUP($C90,Eksist!$C$81:'Eksist'!$Z$111,O$3), VLOOKUP($C90,Muffe!$C$81:'Muffe'!$Z$111,O$3)*Muffe!$D$3+VLOOKUP($C90,Nyanlæg!$C$81:'Nyanlæg'!$Z$111,O$3)*Nyanlæg!$D$3)</f>
        <v>0</v>
      </c>
      <c r="P90" s="161">
        <f>IF($C90&lt;Input!$D$48,VLOOKUP($C90,Eksist!$C$81:'Eksist'!$Z$111,P$3), VLOOKUP($C90,Muffe!$C$81:'Muffe'!$Z$111,P$3)*Muffe!$D$3+VLOOKUP($C90,Nyanlæg!$C$81:'Nyanlæg'!$Z$111,P$3)*Nyanlæg!$D$3)</f>
        <v>0</v>
      </c>
      <c r="Q90" s="161">
        <f>IF($C90&lt;Input!$D$48,VLOOKUP($C90,Eksist!$C$81:'Eksist'!$Z$111,Q$3), VLOOKUP($C90,Muffe!$C$81:'Muffe'!$Z$111,Q$3)*Muffe!$D$3+VLOOKUP($C90,Nyanlæg!$C$81:'Nyanlæg'!$Z$111,Q$3)*Nyanlæg!$D$3)</f>
        <v>0</v>
      </c>
      <c r="R90" s="161">
        <f>IF($C90&lt;Input!$D$48,VLOOKUP($C90,Eksist!$C$81:'Eksist'!$Z$111,R$3), VLOOKUP($C90,Muffe!$C$81:'Muffe'!$Z$111,R$3)*Muffe!$D$3+VLOOKUP($C90,Nyanlæg!$C$81:'Nyanlæg'!$Z$111,R$3)*Nyanlæg!$D$3)</f>
        <v>0</v>
      </c>
      <c r="S90" s="161">
        <f>IF($C90&lt;Input!$D$48,VLOOKUP($C90,Eksist!$C$81:'Eksist'!$Z$111,S$3), VLOOKUP($C90,Muffe!$C$81:'Muffe'!$Z$111,S$3)*Muffe!$D$3+VLOOKUP($C90,Nyanlæg!$C$81:'Nyanlæg'!$Z$111,S$3)*Nyanlæg!$D$3)</f>
        <v>0</v>
      </c>
      <c r="T90" s="161">
        <f>IF($C90&lt;Input!$D$48,VLOOKUP($C90,Eksist!$C$81:'Eksist'!$Z$111,T$3), VLOOKUP($C90,Muffe!$C$81:'Muffe'!$Z$111,T$3)*Muffe!$D$3+VLOOKUP($C90,Nyanlæg!$C$81:'Nyanlæg'!$Z$111,T$3)*Nyanlæg!$D$3)</f>
        <v>0</v>
      </c>
      <c r="U90" s="161">
        <f>IF($C90&lt;Input!$D$48,VLOOKUP($C90,Eksist!$C$81:'Eksist'!$Z$111,U$3), VLOOKUP($C90,Muffe!$C$81:'Muffe'!$Z$111,U$3)*Muffe!$D$3+VLOOKUP($C90,Nyanlæg!$C$81:'Nyanlæg'!$Z$111,U$3)*Nyanlæg!$D$3)</f>
        <v>0</v>
      </c>
      <c r="V90" s="161">
        <f>IF($C90&lt;Input!$D$48,VLOOKUP($C90,Eksist!$C$81:'Eksist'!$Z$111,V$3), VLOOKUP($C90,Muffe!$C$81:'Muffe'!$Z$111,V$3)*Muffe!$D$3+VLOOKUP($C90,Nyanlæg!$C$81:'Nyanlæg'!$Z$111,V$3)*Nyanlæg!$D$3)</f>
        <v>0</v>
      </c>
      <c r="W90" s="161">
        <f>IF($C90&lt;Input!$D$48,VLOOKUP($C90,Eksist!$C$81:'Eksist'!$Z$111,W$3), VLOOKUP($C90,Muffe!$C$81:'Muffe'!$Z$111,W$3)*Muffe!$D$3+VLOOKUP($C90,Nyanlæg!$C$81:'Nyanlæg'!$Z$111,W$3)*Nyanlæg!$D$3)</f>
        <v>0</v>
      </c>
      <c r="X90" s="161">
        <f>IF($C90&lt;Input!$D$48,VLOOKUP($C90,Eksist!$C$81:'Eksist'!$Z$111,X$3), VLOOKUP($C90,Muffe!$C$81:'Muffe'!$Z$111,X$3)*Muffe!$D$3+VLOOKUP($C90,Nyanlæg!$C$81:'Nyanlæg'!$Z$111,X$3)*Nyanlæg!$D$3)</f>
        <v>0</v>
      </c>
      <c r="Y90" s="161">
        <f>IF($C90&lt;Input!$D$48,VLOOKUP($C90,Eksist!$C$81:'Eksist'!$Z$111,Y$3), VLOOKUP($C90,Muffe!$C$81:'Muffe'!$Z$111,Y$3)*Muffe!$D$3+VLOOKUP($C90,Nyanlæg!$C$81:'Nyanlæg'!$Z$111,Y$3)*Nyanlæg!$D$3)</f>
        <v>0</v>
      </c>
      <c r="Z90" s="161">
        <f>IF($C90&lt;Input!$D$48,VLOOKUP($C90,Eksist!$C$81:'Eksist'!$Z$111,Z$3), VLOOKUP($C90,Muffe!$C$81:'Muffe'!$Z$111,Z$3)*Muffe!$D$3+VLOOKUP($C90,Nyanlæg!$C$81:'Nyanlæg'!$Z$111,Z$3)*Nyanlæg!$D$3)</f>
        <v>0</v>
      </c>
      <c r="AA90" s="1"/>
      <c r="AB90" s="3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9"/>
      <c r="BB90" s="159"/>
      <c r="BC90" s="159"/>
      <c r="BD90" s="159"/>
      <c r="BE90" s="159"/>
      <c r="BF90" s="158"/>
      <c r="BG90" s="158"/>
      <c r="BH90" s="158"/>
      <c r="BI90" s="158"/>
      <c r="BJ90" s="158"/>
      <c r="BK90" s="158"/>
      <c r="BL90" s="158"/>
      <c r="BM90" s="158"/>
      <c r="BN90" s="158"/>
      <c r="BO90" s="158"/>
      <c r="BP90" s="158"/>
      <c r="BQ90" s="158"/>
      <c r="BR90" s="158"/>
      <c r="BS90" s="158"/>
      <c r="BT90" s="158"/>
      <c r="BU90" s="158"/>
    </row>
    <row r="91" spans="1:73" x14ac:dyDescent="0.15">
      <c r="A91" s="1"/>
      <c r="B91" s="20" t="s">
        <v>186</v>
      </c>
      <c r="C91" s="156">
        <f>Eksist!C91</f>
        <v>10</v>
      </c>
      <c r="D91" s="2"/>
      <c r="E91" s="161"/>
      <c r="F91" s="169">
        <f t="shared" si="4"/>
        <v>0.12</v>
      </c>
      <c r="G91" s="161">
        <f>IF($C91&lt;Input!$D$48,VLOOKUP($C91,Eksist!$C$81:'Eksist'!$Z$111,G$3), VLOOKUP($C91,Muffe!$C$81:'Muffe'!$Z$111,G$3)*Muffe!$D$2+VLOOKUP($C91,Nyanlæg!$C$81:'Nyanlæg'!$Z$111,G$3)*Nyanlæg!$D$2)</f>
        <v>0</v>
      </c>
      <c r="H91" s="161">
        <f>IF($C91&lt;Input!$D$48,VLOOKUP($C91,Eksist!$C$81:'Eksist'!$Z$111,H$3), VLOOKUP($C91,Muffe!$C$81:'Muffe'!$Z$111,H$3)*Muffe!$D$3+VLOOKUP($C91,Nyanlæg!$C$81:'Nyanlæg'!$Z$111,H$3)*Nyanlæg!$D$3)</f>
        <v>0.06</v>
      </c>
      <c r="I91" s="161">
        <f>IF($C91&lt;Input!$D$48,VLOOKUP($C91,Eksist!$C$81:'Eksist'!$Z$111,I$3), VLOOKUP($C91,Muffe!$C$81:'Muffe'!$Z$111,I$3)*Muffe!$D$3+VLOOKUP($C91,Nyanlæg!$C$81:'Nyanlæg'!$Z$111,I$3)*Nyanlæg!$D$3)</f>
        <v>0.06</v>
      </c>
      <c r="J91" s="161">
        <f>IF($C91&lt;Input!$D$48,VLOOKUP($C91,Eksist!$C$81:'Eksist'!$Z$111,J$3), VLOOKUP($C91,Muffe!$C$81:'Muffe'!$Z$111,J$3)*Muffe!$D$3+VLOOKUP($C91,Nyanlæg!$C$81:'Nyanlæg'!$Z$111,J$3)*Nyanlæg!$D$3)</f>
        <v>0</v>
      </c>
      <c r="K91" s="161">
        <f>IF($C91&lt;Input!$D$48,VLOOKUP($C91,Eksist!$C$81:'Eksist'!$Z$111,K$3), VLOOKUP($C91,Muffe!$C$81:'Muffe'!$Z$111,K$3)*Muffe!$D$3+VLOOKUP($C91,Nyanlæg!$C$81:'Nyanlæg'!$Z$111,K$3)*Nyanlæg!$D$3)</f>
        <v>0</v>
      </c>
      <c r="L91" s="161">
        <f>IF($C91&lt;Input!$D$48,VLOOKUP($C91,Eksist!$C$81:'Eksist'!$Z$111,L$3), VLOOKUP($C91,Muffe!$C$81:'Muffe'!$Z$111,L$3)*Muffe!$D$3+VLOOKUP($C91,Nyanlæg!$C$81:'Nyanlæg'!$Z$111,L$3)*Nyanlæg!$D$3)</f>
        <v>0</v>
      </c>
      <c r="M91" s="161">
        <f>IF($C91&lt;Input!$D$48,VLOOKUP($C91,Eksist!$C$81:'Eksist'!$Z$111,M$3), VLOOKUP($C91,Muffe!$C$81:'Muffe'!$Z$111,M$3)*Muffe!$D$3+VLOOKUP($C91,Nyanlæg!$C$81:'Nyanlæg'!$Z$111,M$3)*Nyanlæg!$D$3)</f>
        <v>0</v>
      </c>
      <c r="N91" s="161">
        <f>IF($C91&lt;Input!$D$48,VLOOKUP($C91,Eksist!$C$81:'Eksist'!$Z$111,N$3), VLOOKUP($C91,Muffe!$C$81:'Muffe'!$Z$111,N$3)*Muffe!$D$3+VLOOKUP($C91,Nyanlæg!$C$81:'Nyanlæg'!$Z$111,N$3)*Nyanlæg!$D$3)</f>
        <v>0</v>
      </c>
      <c r="O91" s="161">
        <f>IF($C91&lt;Input!$D$48,VLOOKUP($C91,Eksist!$C$81:'Eksist'!$Z$111,O$3), VLOOKUP($C91,Muffe!$C$81:'Muffe'!$Z$111,O$3)*Muffe!$D$3+VLOOKUP($C91,Nyanlæg!$C$81:'Nyanlæg'!$Z$111,O$3)*Nyanlæg!$D$3)</f>
        <v>0</v>
      </c>
      <c r="P91" s="161">
        <f>IF($C91&lt;Input!$D$48,VLOOKUP($C91,Eksist!$C$81:'Eksist'!$Z$111,P$3), VLOOKUP($C91,Muffe!$C$81:'Muffe'!$Z$111,P$3)*Muffe!$D$3+VLOOKUP($C91,Nyanlæg!$C$81:'Nyanlæg'!$Z$111,P$3)*Nyanlæg!$D$3)</f>
        <v>0</v>
      </c>
      <c r="Q91" s="161">
        <f>IF($C91&lt;Input!$D$48,VLOOKUP($C91,Eksist!$C$81:'Eksist'!$Z$111,Q$3), VLOOKUP($C91,Muffe!$C$81:'Muffe'!$Z$111,Q$3)*Muffe!$D$3+VLOOKUP($C91,Nyanlæg!$C$81:'Nyanlæg'!$Z$111,Q$3)*Nyanlæg!$D$3)</f>
        <v>0</v>
      </c>
      <c r="R91" s="161">
        <f>IF($C91&lt;Input!$D$48,VLOOKUP($C91,Eksist!$C$81:'Eksist'!$Z$111,R$3), VLOOKUP($C91,Muffe!$C$81:'Muffe'!$Z$111,R$3)*Muffe!$D$3+VLOOKUP($C91,Nyanlæg!$C$81:'Nyanlæg'!$Z$111,R$3)*Nyanlæg!$D$3)</f>
        <v>0</v>
      </c>
      <c r="S91" s="161">
        <f>IF($C91&lt;Input!$D$48,VLOOKUP($C91,Eksist!$C$81:'Eksist'!$Z$111,S$3), VLOOKUP($C91,Muffe!$C$81:'Muffe'!$Z$111,S$3)*Muffe!$D$3+VLOOKUP($C91,Nyanlæg!$C$81:'Nyanlæg'!$Z$111,S$3)*Nyanlæg!$D$3)</f>
        <v>0</v>
      </c>
      <c r="T91" s="161">
        <f>IF($C91&lt;Input!$D$48,VLOOKUP($C91,Eksist!$C$81:'Eksist'!$Z$111,T$3), VLOOKUP($C91,Muffe!$C$81:'Muffe'!$Z$111,T$3)*Muffe!$D$3+VLOOKUP($C91,Nyanlæg!$C$81:'Nyanlæg'!$Z$111,T$3)*Nyanlæg!$D$3)</f>
        <v>0</v>
      </c>
      <c r="U91" s="161">
        <f>IF($C91&lt;Input!$D$48,VLOOKUP($C91,Eksist!$C$81:'Eksist'!$Z$111,U$3), VLOOKUP($C91,Muffe!$C$81:'Muffe'!$Z$111,U$3)*Muffe!$D$3+VLOOKUP($C91,Nyanlæg!$C$81:'Nyanlæg'!$Z$111,U$3)*Nyanlæg!$D$3)</f>
        <v>0</v>
      </c>
      <c r="V91" s="161">
        <f>IF($C91&lt;Input!$D$48,VLOOKUP($C91,Eksist!$C$81:'Eksist'!$Z$111,V$3), VLOOKUP($C91,Muffe!$C$81:'Muffe'!$Z$111,V$3)*Muffe!$D$3+VLOOKUP($C91,Nyanlæg!$C$81:'Nyanlæg'!$Z$111,V$3)*Nyanlæg!$D$3)</f>
        <v>0</v>
      </c>
      <c r="W91" s="161">
        <f>IF($C91&lt;Input!$D$48,VLOOKUP($C91,Eksist!$C$81:'Eksist'!$Z$111,W$3), VLOOKUP($C91,Muffe!$C$81:'Muffe'!$Z$111,W$3)*Muffe!$D$3+VLOOKUP($C91,Nyanlæg!$C$81:'Nyanlæg'!$Z$111,W$3)*Nyanlæg!$D$3)</f>
        <v>0</v>
      </c>
      <c r="X91" s="161">
        <f>IF($C91&lt;Input!$D$48,VLOOKUP($C91,Eksist!$C$81:'Eksist'!$Z$111,X$3), VLOOKUP($C91,Muffe!$C$81:'Muffe'!$Z$111,X$3)*Muffe!$D$3+VLOOKUP($C91,Nyanlæg!$C$81:'Nyanlæg'!$Z$111,X$3)*Nyanlæg!$D$3)</f>
        <v>0</v>
      </c>
      <c r="Y91" s="161">
        <f>IF($C91&lt;Input!$D$48,VLOOKUP($C91,Eksist!$C$81:'Eksist'!$Z$111,Y$3), VLOOKUP($C91,Muffe!$C$81:'Muffe'!$Z$111,Y$3)*Muffe!$D$3+VLOOKUP($C91,Nyanlæg!$C$81:'Nyanlæg'!$Z$111,Y$3)*Nyanlæg!$D$3)</f>
        <v>0</v>
      </c>
      <c r="Z91" s="161">
        <f>IF($C91&lt;Input!$D$48,VLOOKUP($C91,Eksist!$C$81:'Eksist'!$Z$111,Z$3), VLOOKUP($C91,Muffe!$C$81:'Muffe'!$Z$111,Z$3)*Muffe!$D$3+VLOOKUP($C91,Nyanlæg!$C$81:'Nyanlæg'!$Z$111,Z$3)*Nyanlæg!$D$3)</f>
        <v>0</v>
      </c>
      <c r="AA91" s="1"/>
      <c r="AB91" s="3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9"/>
      <c r="BB91" s="159"/>
      <c r="BC91" s="159"/>
      <c r="BD91" s="159"/>
      <c r="BE91" s="159"/>
      <c r="BF91" s="158"/>
      <c r="BG91" s="158"/>
      <c r="BH91" s="158"/>
      <c r="BI91" s="158"/>
      <c r="BJ91" s="158"/>
      <c r="BK91" s="158"/>
      <c r="BL91" s="158"/>
      <c r="BM91" s="158"/>
      <c r="BN91" s="158"/>
      <c r="BO91" s="158"/>
      <c r="BP91" s="158"/>
      <c r="BQ91" s="158"/>
      <c r="BR91" s="158"/>
      <c r="BS91" s="158"/>
      <c r="BT91" s="158"/>
      <c r="BU91" s="158"/>
    </row>
    <row r="92" spans="1:73" x14ac:dyDescent="0.15">
      <c r="A92" s="1"/>
      <c r="B92" s="20"/>
      <c r="C92" s="156">
        <f>Eksist!C92</f>
        <v>11</v>
      </c>
      <c r="D92" s="2"/>
      <c r="E92" s="161"/>
      <c r="F92" s="169">
        <f t="shared" si="4"/>
        <v>0.123</v>
      </c>
      <c r="G92" s="161">
        <f>IF($C92&lt;Input!$D$48,VLOOKUP($C92,Eksist!$C$81:'Eksist'!$Z$111,G$3), VLOOKUP($C92,Muffe!$C$81:'Muffe'!$Z$111,G$3)*Muffe!$D$2+VLOOKUP($C92,Nyanlæg!$C$81:'Nyanlæg'!$Z$111,G$3)*Nyanlæg!$D$2)</f>
        <v>0</v>
      </c>
      <c r="H92" s="161">
        <f>IF($C92&lt;Input!$D$48,VLOOKUP($C92,Eksist!$C$81:'Eksist'!$Z$111,H$3), VLOOKUP($C92,Muffe!$C$81:'Muffe'!$Z$111,H$3)*Muffe!$D$3+VLOOKUP($C92,Nyanlæg!$C$81:'Nyanlæg'!$Z$111,H$3)*Nyanlæg!$D$3)</f>
        <v>6.1499999999999999E-2</v>
      </c>
      <c r="I92" s="161">
        <f>IF($C92&lt;Input!$D$48,VLOOKUP($C92,Eksist!$C$81:'Eksist'!$Z$111,I$3), VLOOKUP($C92,Muffe!$C$81:'Muffe'!$Z$111,I$3)*Muffe!$D$3+VLOOKUP($C92,Nyanlæg!$C$81:'Nyanlæg'!$Z$111,I$3)*Nyanlæg!$D$3)</f>
        <v>6.1499999999999999E-2</v>
      </c>
      <c r="J92" s="161">
        <f>IF($C92&lt;Input!$D$48,VLOOKUP($C92,Eksist!$C$81:'Eksist'!$Z$111,J$3), VLOOKUP($C92,Muffe!$C$81:'Muffe'!$Z$111,J$3)*Muffe!$D$3+VLOOKUP($C92,Nyanlæg!$C$81:'Nyanlæg'!$Z$111,J$3)*Nyanlæg!$D$3)</f>
        <v>0</v>
      </c>
      <c r="K92" s="161">
        <f>IF($C92&lt;Input!$D$48,VLOOKUP($C92,Eksist!$C$81:'Eksist'!$Z$111,K$3), VLOOKUP($C92,Muffe!$C$81:'Muffe'!$Z$111,K$3)*Muffe!$D$3+VLOOKUP($C92,Nyanlæg!$C$81:'Nyanlæg'!$Z$111,K$3)*Nyanlæg!$D$3)</f>
        <v>0</v>
      </c>
      <c r="L92" s="161">
        <f>IF($C92&lt;Input!$D$48,VLOOKUP($C92,Eksist!$C$81:'Eksist'!$Z$111,L$3), VLOOKUP($C92,Muffe!$C$81:'Muffe'!$Z$111,L$3)*Muffe!$D$3+VLOOKUP($C92,Nyanlæg!$C$81:'Nyanlæg'!$Z$111,L$3)*Nyanlæg!$D$3)</f>
        <v>0</v>
      </c>
      <c r="M92" s="161">
        <f>IF($C92&lt;Input!$D$48,VLOOKUP($C92,Eksist!$C$81:'Eksist'!$Z$111,M$3), VLOOKUP($C92,Muffe!$C$81:'Muffe'!$Z$111,M$3)*Muffe!$D$3+VLOOKUP($C92,Nyanlæg!$C$81:'Nyanlæg'!$Z$111,M$3)*Nyanlæg!$D$3)</f>
        <v>0</v>
      </c>
      <c r="N92" s="161">
        <f>IF($C92&lt;Input!$D$48,VLOOKUP($C92,Eksist!$C$81:'Eksist'!$Z$111,N$3), VLOOKUP($C92,Muffe!$C$81:'Muffe'!$Z$111,N$3)*Muffe!$D$3+VLOOKUP($C92,Nyanlæg!$C$81:'Nyanlæg'!$Z$111,N$3)*Nyanlæg!$D$3)</f>
        <v>0</v>
      </c>
      <c r="O92" s="161">
        <f>IF($C92&lt;Input!$D$48,VLOOKUP($C92,Eksist!$C$81:'Eksist'!$Z$111,O$3), VLOOKUP($C92,Muffe!$C$81:'Muffe'!$Z$111,O$3)*Muffe!$D$3+VLOOKUP($C92,Nyanlæg!$C$81:'Nyanlæg'!$Z$111,O$3)*Nyanlæg!$D$3)</f>
        <v>0</v>
      </c>
      <c r="P92" s="161">
        <f>IF($C92&lt;Input!$D$48,VLOOKUP($C92,Eksist!$C$81:'Eksist'!$Z$111,P$3), VLOOKUP($C92,Muffe!$C$81:'Muffe'!$Z$111,P$3)*Muffe!$D$3+VLOOKUP($C92,Nyanlæg!$C$81:'Nyanlæg'!$Z$111,P$3)*Nyanlæg!$D$3)</f>
        <v>0</v>
      </c>
      <c r="Q92" s="161">
        <f>IF($C92&lt;Input!$D$48,VLOOKUP($C92,Eksist!$C$81:'Eksist'!$Z$111,Q$3), VLOOKUP($C92,Muffe!$C$81:'Muffe'!$Z$111,Q$3)*Muffe!$D$3+VLOOKUP($C92,Nyanlæg!$C$81:'Nyanlæg'!$Z$111,Q$3)*Nyanlæg!$D$3)</f>
        <v>0</v>
      </c>
      <c r="R92" s="161">
        <f>IF($C92&lt;Input!$D$48,VLOOKUP($C92,Eksist!$C$81:'Eksist'!$Z$111,R$3), VLOOKUP($C92,Muffe!$C$81:'Muffe'!$Z$111,R$3)*Muffe!$D$3+VLOOKUP($C92,Nyanlæg!$C$81:'Nyanlæg'!$Z$111,R$3)*Nyanlæg!$D$3)</f>
        <v>0</v>
      </c>
      <c r="S92" s="161">
        <f>IF($C92&lt;Input!$D$48,VLOOKUP($C92,Eksist!$C$81:'Eksist'!$Z$111,S$3), VLOOKUP($C92,Muffe!$C$81:'Muffe'!$Z$111,S$3)*Muffe!$D$3+VLOOKUP($C92,Nyanlæg!$C$81:'Nyanlæg'!$Z$111,S$3)*Nyanlæg!$D$3)</f>
        <v>0</v>
      </c>
      <c r="T92" s="161">
        <f>IF($C92&lt;Input!$D$48,VLOOKUP($C92,Eksist!$C$81:'Eksist'!$Z$111,T$3), VLOOKUP($C92,Muffe!$C$81:'Muffe'!$Z$111,T$3)*Muffe!$D$3+VLOOKUP($C92,Nyanlæg!$C$81:'Nyanlæg'!$Z$111,T$3)*Nyanlæg!$D$3)</f>
        <v>0</v>
      </c>
      <c r="U92" s="161">
        <f>IF($C92&lt;Input!$D$48,VLOOKUP($C92,Eksist!$C$81:'Eksist'!$Z$111,U$3), VLOOKUP($C92,Muffe!$C$81:'Muffe'!$Z$111,U$3)*Muffe!$D$3+VLOOKUP($C92,Nyanlæg!$C$81:'Nyanlæg'!$Z$111,U$3)*Nyanlæg!$D$3)</f>
        <v>0</v>
      </c>
      <c r="V92" s="161">
        <f>IF($C92&lt;Input!$D$48,VLOOKUP($C92,Eksist!$C$81:'Eksist'!$Z$111,V$3), VLOOKUP($C92,Muffe!$C$81:'Muffe'!$Z$111,V$3)*Muffe!$D$3+VLOOKUP($C92,Nyanlæg!$C$81:'Nyanlæg'!$Z$111,V$3)*Nyanlæg!$D$3)</f>
        <v>0</v>
      </c>
      <c r="W92" s="161">
        <f>IF($C92&lt;Input!$D$48,VLOOKUP($C92,Eksist!$C$81:'Eksist'!$Z$111,W$3), VLOOKUP($C92,Muffe!$C$81:'Muffe'!$Z$111,W$3)*Muffe!$D$3+VLOOKUP($C92,Nyanlæg!$C$81:'Nyanlæg'!$Z$111,W$3)*Nyanlæg!$D$3)</f>
        <v>0</v>
      </c>
      <c r="X92" s="161">
        <f>IF($C92&lt;Input!$D$48,VLOOKUP($C92,Eksist!$C$81:'Eksist'!$Z$111,X$3), VLOOKUP($C92,Muffe!$C$81:'Muffe'!$Z$111,X$3)*Muffe!$D$3+VLOOKUP($C92,Nyanlæg!$C$81:'Nyanlæg'!$Z$111,X$3)*Nyanlæg!$D$3)</f>
        <v>0</v>
      </c>
      <c r="Y92" s="161">
        <f>IF($C92&lt;Input!$D$48,VLOOKUP($C92,Eksist!$C$81:'Eksist'!$Z$111,Y$3), VLOOKUP($C92,Muffe!$C$81:'Muffe'!$Z$111,Y$3)*Muffe!$D$3+VLOOKUP($C92,Nyanlæg!$C$81:'Nyanlæg'!$Z$111,Y$3)*Nyanlæg!$D$3)</f>
        <v>0</v>
      </c>
      <c r="Z92" s="161">
        <f>IF($C92&lt;Input!$D$48,VLOOKUP($C92,Eksist!$C$81:'Eksist'!$Z$111,Z$3), VLOOKUP($C92,Muffe!$C$81:'Muffe'!$Z$111,Z$3)*Muffe!$D$3+VLOOKUP($C92,Nyanlæg!$C$81:'Nyanlæg'!$Z$111,Z$3)*Nyanlæg!$D$3)</f>
        <v>0</v>
      </c>
      <c r="AA92" s="1"/>
      <c r="AB92" s="3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9"/>
      <c r="BB92" s="159"/>
      <c r="BC92" s="159"/>
      <c r="BD92" s="159"/>
      <c r="BE92" s="159"/>
      <c r="BF92" s="158"/>
      <c r="BG92" s="158"/>
      <c r="BH92" s="158"/>
      <c r="BI92" s="158"/>
      <c r="BJ92" s="158"/>
      <c r="BK92" s="158"/>
      <c r="BL92" s="158"/>
      <c r="BM92" s="158"/>
      <c r="BN92" s="158"/>
      <c r="BO92" s="158"/>
      <c r="BP92" s="158"/>
      <c r="BQ92" s="158"/>
      <c r="BR92" s="158"/>
      <c r="BS92" s="158"/>
      <c r="BT92" s="158"/>
      <c r="BU92" s="158"/>
    </row>
    <row r="93" spans="1:73" x14ac:dyDescent="0.15">
      <c r="A93" s="1"/>
      <c r="B93" s="20"/>
      <c r="C93" s="156">
        <f>Eksist!C93</f>
        <v>12</v>
      </c>
      <c r="D93" s="2"/>
      <c r="E93" s="161"/>
      <c r="F93" s="169">
        <f t="shared" si="4"/>
        <v>0.126</v>
      </c>
      <c r="G93" s="161">
        <f>IF($C93&lt;Input!$D$48,VLOOKUP($C93,Eksist!$C$81:'Eksist'!$Z$111,G$3), VLOOKUP($C93,Muffe!$C$81:'Muffe'!$Z$111,G$3)*Muffe!$D$2+VLOOKUP($C93,Nyanlæg!$C$81:'Nyanlæg'!$Z$111,G$3)*Nyanlæg!$D$2)</f>
        <v>0</v>
      </c>
      <c r="H93" s="161">
        <f>IF($C93&lt;Input!$D$48,VLOOKUP($C93,Eksist!$C$81:'Eksist'!$Z$111,H$3), VLOOKUP($C93,Muffe!$C$81:'Muffe'!$Z$111,H$3)*Muffe!$D$3+VLOOKUP($C93,Nyanlæg!$C$81:'Nyanlæg'!$Z$111,H$3)*Nyanlæg!$D$3)</f>
        <v>6.3E-2</v>
      </c>
      <c r="I93" s="161">
        <f>IF($C93&lt;Input!$D$48,VLOOKUP($C93,Eksist!$C$81:'Eksist'!$Z$111,I$3), VLOOKUP($C93,Muffe!$C$81:'Muffe'!$Z$111,I$3)*Muffe!$D$3+VLOOKUP($C93,Nyanlæg!$C$81:'Nyanlæg'!$Z$111,I$3)*Nyanlæg!$D$3)</f>
        <v>6.3E-2</v>
      </c>
      <c r="J93" s="161">
        <f>IF($C93&lt;Input!$D$48,VLOOKUP($C93,Eksist!$C$81:'Eksist'!$Z$111,J$3), VLOOKUP($C93,Muffe!$C$81:'Muffe'!$Z$111,J$3)*Muffe!$D$3+VLOOKUP($C93,Nyanlæg!$C$81:'Nyanlæg'!$Z$111,J$3)*Nyanlæg!$D$3)</f>
        <v>0</v>
      </c>
      <c r="K93" s="161">
        <f>IF($C93&lt;Input!$D$48,VLOOKUP($C93,Eksist!$C$81:'Eksist'!$Z$111,K$3), VLOOKUP($C93,Muffe!$C$81:'Muffe'!$Z$111,K$3)*Muffe!$D$3+VLOOKUP($C93,Nyanlæg!$C$81:'Nyanlæg'!$Z$111,K$3)*Nyanlæg!$D$3)</f>
        <v>0</v>
      </c>
      <c r="L93" s="161">
        <f>IF($C93&lt;Input!$D$48,VLOOKUP($C93,Eksist!$C$81:'Eksist'!$Z$111,L$3), VLOOKUP($C93,Muffe!$C$81:'Muffe'!$Z$111,L$3)*Muffe!$D$3+VLOOKUP($C93,Nyanlæg!$C$81:'Nyanlæg'!$Z$111,L$3)*Nyanlæg!$D$3)</f>
        <v>0</v>
      </c>
      <c r="M93" s="161">
        <f>IF($C93&lt;Input!$D$48,VLOOKUP($C93,Eksist!$C$81:'Eksist'!$Z$111,M$3), VLOOKUP($C93,Muffe!$C$81:'Muffe'!$Z$111,M$3)*Muffe!$D$3+VLOOKUP($C93,Nyanlæg!$C$81:'Nyanlæg'!$Z$111,M$3)*Nyanlæg!$D$3)</f>
        <v>0</v>
      </c>
      <c r="N93" s="161">
        <f>IF($C93&lt;Input!$D$48,VLOOKUP($C93,Eksist!$C$81:'Eksist'!$Z$111,N$3), VLOOKUP($C93,Muffe!$C$81:'Muffe'!$Z$111,N$3)*Muffe!$D$3+VLOOKUP($C93,Nyanlæg!$C$81:'Nyanlæg'!$Z$111,N$3)*Nyanlæg!$D$3)</f>
        <v>0</v>
      </c>
      <c r="O93" s="161">
        <f>IF($C93&lt;Input!$D$48,VLOOKUP($C93,Eksist!$C$81:'Eksist'!$Z$111,O$3), VLOOKUP($C93,Muffe!$C$81:'Muffe'!$Z$111,O$3)*Muffe!$D$3+VLOOKUP($C93,Nyanlæg!$C$81:'Nyanlæg'!$Z$111,O$3)*Nyanlæg!$D$3)</f>
        <v>0</v>
      </c>
      <c r="P93" s="161">
        <f>IF($C93&lt;Input!$D$48,VLOOKUP($C93,Eksist!$C$81:'Eksist'!$Z$111,P$3), VLOOKUP($C93,Muffe!$C$81:'Muffe'!$Z$111,P$3)*Muffe!$D$3+VLOOKUP($C93,Nyanlæg!$C$81:'Nyanlæg'!$Z$111,P$3)*Nyanlæg!$D$3)</f>
        <v>0</v>
      </c>
      <c r="Q93" s="161">
        <f>IF($C93&lt;Input!$D$48,VLOOKUP($C93,Eksist!$C$81:'Eksist'!$Z$111,Q$3), VLOOKUP($C93,Muffe!$C$81:'Muffe'!$Z$111,Q$3)*Muffe!$D$3+VLOOKUP($C93,Nyanlæg!$C$81:'Nyanlæg'!$Z$111,Q$3)*Nyanlæg!$D$3)</f>
        <v>0</v>
      </c>
      <c r="R93" s="161">
        <f>IF($C93&lt;Input!$D$48,VLOOKUP($C93,Eksist!$C$81:'Eksist'!$Z$111,R$3), VLOOKUP($C93,Muffe!$C$81:'Muffe'!$Z$111,R$3)*Muffe!$D$3+VLOOKUP($C93,Nyanlæg!$C$81:'Nyanlæg'!$Z$111,R$3)*Nyanlæg!$D$3)</f>
        <v>0</v>
      </c>
      <c r="S93" s="161">
        <f>IF($C93&lt;Input!$D$48,VLOOKUP($C93,Eksist!$C$81:'Eksist'!$Z$111,S$3), VLOOKUP($C93,Muffe!$C$81:'Muffe'!$Z$111,S$3)*Muffe!$D$3+VLOOKUP($C93,Nyanlæg!$C$81:'Nyanlæg'!$Z$111,S$3)*Nyanlæg!$D$3)</f>
        <v>0</v>
      </c>
      <c r="T93" s="161">
        <f>IF($C93&lt;Input!$D$48,VLOOKUP($C93,Eksist!$C$81:'Eksist'!$Z$111,T$3), VLOOKUP($C93,Muffe!$C$81:'Muffe'!$Z$111,T$3)*Muffe!$D$3+VLOOKUP($C93,Nyanlæg!$C$81:'Nyanlæg'!$Z$111,T$3)*Nyanlæg!$D$3)</f>
        <v>0</v>
      </c>
      <c r="U93" s="161">
        <f>IF($C93&lt;Input!$D$48,VLOOKUP($C93,Eksist!$C$81:'Eksist'!$Z$111,U$3), VLOOKUP($C93,Muffe!$C$81:'Muffe'!$Z$111,U$3)*Muffe!$D$3+VLOOKUP($C93,Nyanlæg!$C$81:'Nyanlæg'!$Z$111,U$3)*Nyanlæg!$D$3)</f>
        <v>0</v>
      </c>
      <c r="V93" s="161">
        <f>IF($C93&lt;Input!$D$48,VLOOKUP($C93,Eksist!$C$81:'Eksist'!$Z$111,V$3), VLOOKUP($C93,Muffe!$C$81:'Muffe'!$Z$111,V$3)*Muffe!$D$3+VLOOKUP($C93,Nyanlæg!$C$81:'Nyanlæg'!$Z$111,V$3)*Nyanlæg!$D$3)</f>
        <v>0</v>
      </c>
      <c r="W93" s="161">
        <f>IF($C93&lt;Input!$D$48,VLOOKUP($C93,Eksist!$C$81:'Eksist'!$Z$111,W$3), VLOOKUP($C93,Muffe!$C$81:'Muffe'!$Z$111,W$3)*Muffe!$D$3+VLOOKUP($C93,Nyanlæg!$C$81:'Nyanlæg'!$Z$111,W$3)*Nyanlæg!$D$3)</f>
        <v>0</v>
      </c>
      <c r="X93" s="161">
        <f>IF($C93&lt;Input!$D$48,VLOOKUP($C93,Eksist!$C$81:'Eksist'!$Z$111,X$3), VLOOKUP($C93,Muffe!$C$81:'Muffe'!$Z$111,X$3)*Muffe!$D$3+VLOOKUP($C93,Nyanlæg!$C$81:'Nyanlæg'!$Z$111,X$3)*Nyanlæg!$D$3)</f>
        <v>0</v>
      </c>
      <c r="Y93" s="161">
        <f>IF($C93&lt;Input!$D$48,VLOOKUP($C93,Eksist!$C$81:'Eksist'!$Z$111,Y$3), VLOOKUP($C93,Muffe!$C$81:'Muffe'!$Z$111,Y$3)*Muffe!$D$3+VLOOKUP($C93,Nyanlæg!$C$81:'Nyanlæg'!$Z$111,Y$3)*Nyanlæg!$D$3)</f>
        <v>0</v>
      </c>
      <c r="Z93" s="161">
        <f>IF($C93&lt;Input!$D$48,VLOOKUP($C93,Eksist!$C$81:'Eksist'!$Z$111,Z$3), VLOOKUP($C93,Muffe!$C$81:'Muffe'!$Z$111,Z$3)*Muffe!$D$3+VLOOKUP($C93,Nyanlæg!$C$81:'Nyanlæg'!$Z$111,Z$3)*Nyanlæg!$D$3)</f>
        <v>0</v>
      </c>
      <c r="AA93" s="1"/>
      <c r="AB93" s="3"/>
      <c r="AC93" s="158"/>
      <c r="AD93" s="158"/>
      <c r="AE93" s="158"/>
      <c r="AF93" s="158"/>
      <c r="AG93" s="158"/>
      <c r="AH93" s="158"/>
      <c r="AI93" s="158"/>
      <c r="AJ93" s="158"/>
      <c r="AK93" s="158"/>
      <c r="AL93" s="158"/>
      <c r="AM93" s="158"/>
      <c r="AN93" s="158"/>
      <c r="AO93" s="158"/>
      <c r="AP93" s="158"/>
      <c r="AQ93" s="158"/>
      <c r="AR93" s="158"/>
      <c r="AS93" s="158"/>
      <c r="AT93" s="158"/>
      <c r="AU93" s="158"/>
      <c r="AV93" s="158"/>
      <c r="AW93" s="158"/>
      <c r="AX93" s="158"/>
      <c r="AY93" s="158"/>
      <c r="AZ93" s="158"/>
      <c r="BA93" s="159"/>
      <c r="BB93" s="159"/>
      <c r="BC93" s="159"/>
      <c r="BD93" s="159"/>
      <c r="BE93" s="159"/>
      <c r="BF93" s="158"/>
      <c r="BG93" s="158"/>
      <c r="BH93" s="158"/>
      <c r="BI93" s="158"/>
      <c r="BJ93" s="158"/>
      <c r="BK93" s="158"/>
      <c r="BL93" s="158"/>
      <c r="BM93" s="158"/>
      <c r="BN93" s="158"/>
      <c r="BO93" s="158"/>
      <c r="BP93" s="158"/>
      <c r="BQ93" s="158"/>
      <c r="BR93" s="158"/>
      <c r="BS93" s="158"/>
      <c r="BT93" s="158"/>
      <c r="BU93" s="158"/>
    </row>
    <row r="94" spans="1:73" x14ac:dyDescent="0.15">
      <c r="A94" s="1"/>
      <c r="B94" s="20"/>
      <c r="C94" s="156">
        <f>Eksist!C94</f>
        <v>13</v>
      </c>
      <c r="D94" s="2"/>
      <c r="E94" s="161"/>
      <c r="F94" s="169">
        <f t="shared" si="4"/>
        <v>0.129</v>
      </c>
      <c r="G94" s="161">
        <f>IF($C94&lt;Input!$D$48,VLOOKUP($C94,Eksist!$C$81:'Eksist'!$Z$111,G$3), VLOOKUP($C94,Muffe!$C$81:'Muffe'!$Z$111,G$3)*Muffe!$D$2+VLOOKUP($C94,Nyanlæg!$C$81:'Nyanlæg'!$Z$111,G$3)*Nyanlæg!$D$2)</f>
        <v>0</v>
      </c>
      <c r="H94" s="161">
        <f>IF($C94&lt;Input!$D$48,VLOOKUP($C94,Eksist!$C$81:'Eksist'!$Z$111,H$3), VLOOKUP($C94,Muffe!$C$81:'Muffe'!$Z$111,H$3)*Muffe!$D$3+VLOOKUP($C94,Nyanlæg!$C$81:'Nyanlæg'!$Z$111,H$3)*Nyanlæg!$D$3)</f>
        <v>6.4500000000000002E-2</v>
      </c>
      <c r="I94" s="161">
        <f>IF($C94&lt;Input!$D$48,VLOOKUP($C94,Eksist!$C$81:'Eksist'!$Z$111,I$3), VLOOKUP($C94,Muffe!$C$81:'Muffe'!$Z$111,I$3)*Muffe!$D$3+VLOOKUP($C94,Nyanlæg!$C$81:'Nyanlæg'!$Z$111,I$3)*Nyanlæg!$D$3)</f>
        <v>6.4500000000000002E-2</v>
      </c>
      <c r="J94" s="161">
        <f>IF($C94&lt;Input!$D$48,VLOOKUP($C94,Eksist!$C$81:'Eksist'!$Z$111,J$3), VLOOKUP($C94,Muffe!$C$81:'Muffe'!$Z$111,J$3)*Muffe!$D$3+VLOOKUP($C94,Nyanlæg!$C$81:'Nyanlæg'!$Z$111,J$3)*Nyanlæg!$D$3)</f>
        <v>0</v>
      </c>
      <c r="K94" s="161">
        <f>IF($C94&lt;Input!$D$48,VLOOKUP($C94,Eksist!$C$81:'Eksist'!$Z$111,K$3), VLOOKUP($C94,Muffe!$C$81:'Muffe'!$Z$111,K$3)*Muffe!$D$3+VLOOKUP($C94,Nyanlæg!$C$81:'Nyanlæg'!$Z$111,K$3)*Nyanlæg!$D$3)</f>
        <v>0</v>
      </c>
      <c r="L94" s="161">
        <f>IF($C94&lt;Input!$D$48,VLOOKUP($C94,Eksist!$C$81:'Eksist'!$Z$111,L$3), VLOOKUP($C94,Muffe!$C$81:'Muffe'!$Z$111,L$3)*Muffe!$D$3+VLOOKUP($C94,Nyanlæg!$C$81:'Nyanlæg'!$Z$111,L$3)*Nyanlæg!$D$3)</f>
        <v>0</v>
      </c>
      <c r="M94" s="161">
        <f>IF($C94&lt;Input!$D$48,VLOOKUP($C94,Eksist!$C$81:'Eksist'!$Z$111,M$3), VLOOKUP($C94,Muffe!$C$81:'Muffe'!$Z$111,M$3)*Muffe!$D$3+VLOOKUP($C94,Nyanlæg!$C$81:'Nyanlæg'!$Z$111,M$3)*Nyanlæg!$D$3)</f>
        <v>0</v>
      </c>
      <c r="N94" s="161">
        <f>IF($C94&lt;Input!$D$48,VLOOKUP($C94,Eksist!$C$81:'Eksist'!$Z$111,N$3), VLOOKUP($C94,Muffe!$C$81:'Muffe'!$Z$111,N$3)*Muffe!$D$3+VLOOKUP($C94,Nyanlæg!$C$81:'Nyanlæg'!$Z$111,N$3)*Nyanlæg!$D$3)</f>
        <v>0</v>
      </c>
      <c r="O94" s="161">
        <f>IF($C94&lt;Input!$D$48,VLOOKUP($C94,Eksist!$C$81:'Eksist'!$Z$111,O$3), VLOOKUP($C94,Muffe!$C$81:'Muffe'!$Z$111,O$3)*Muffe!$D$3+VLOOKUP($C94,Nyanlæg!$C$81:'Nyanlæg'!$Z$111,O$3)*Nyanlæg!$D$3)</f>
        <v>0</v>
      </c>
      <c r="P94" s="161">
        <f>IF($C94&lt;Input!$D$48,VLOOKUP($C94,Eksist!$C$81:'Eksist'!$Z$111,P$3), VLOOKUP($C94,Muffe!$C$81:'Muffe'!$Z$111,P$3)*Muffe!$D$3+VLOOKUP($C94,Nyanlæg!$C$81:'Nyanlæg'!$Z$111,P$3)*Nyanlæg!$D$3)</f>
        <v>0</v>
      </c>
      <c r="Q94" s="161">
        <f>IF($C94&lt;Input!$D$48,VLOOKUP($C94,Eksist!$C$81:'Eksist'!$Z$111,Q$3), VLOOKUP($C94,Muffe!$C$81:'Muffe'!$Z$111,Q$3)*Muffe!$D$3+VLOOKUP($C94,Nyanlæg!$C$81:'Nyanlæg'!$Z$111,Q$3)*Nyanlæg!$D$3)</f>
        <v>0</v>
      </c>
      <c r="R94" s="161">
        <f>IF($C94&lt;Input!$D$48,VLOOKUP($C94,Eksist!$C$81:'Eksist'!$Z$111,R$3), VLOOKUP($C94,Muffe!$C$81:'Muffe'!$Z$111,R$3)*Muffe!$D$3+VLOOKUP($C94,Nyanlæg!$C$81:'Nyanlæg'!$Z$111,R$3)*Nyanlæg!$D$3)</f>
        <v>0</v>
      </c>
      <c r="S94" s="161">
        <f>IF($C94&lt;Input!$D$48,VLOOKUP($C94,Eksist!$C$81:'Eksist'!$Z$111,S$3), VLOOKUP($C94,Muffe!$C$81:'Muffe'!$Z$111,S$3)*Muffe!$D$3+VLOOKUP($C94,Nyanlæg!$C$81:'Nyanlæg'!$Z$111,S$3)*Nyanlæg!$D$3)</f>
        <v>0</v>
      </c>
      <c r="T94" s="161">
        <f>IF($C94&lt;Input!$D$48,VLOOKUP($C94,Eksist!$C$81:'Eksist'!$Z$111,T$3), VLOOKUP($C94,Muffe!$C$81:'Muffe'!$Z$111,T$3)*Muffe!$D$3+VLOOKUP($C94,Nyanlæg!$C$81:'Nyanlæg'!$Z$111,T$3)*Nyanlæg!$D$3)</f>
        <v>0</v>
      </c>
      <c r="U94" s="161">
        <f>IF($C94&lt;Input!$D$48,VLOOKUP($C94,Eksist!$C$81:'Eksist'!$Z$111,U$3), VLOOKUP($C94,Muffe!$C$81:'Muffe'!$Z$111,U$3)*Muffe!$D$3+VLOOKUP($C94,Nyanlæg!$C$81:'Nyanlæg'!$Z$111,U$3)*Nyanlæg!$D$3)</f>
        <v>0</v>
      </c>
      <c r="V94" s="161">
        <f>IF($C94&lt;Input!$D$48,VLOOKUP($C94,Eksist!$C$81:'Eksist'!$Z$111,V$3), VLOOKUP($C94,Muffe!$C$81:'Muffe'!$Z$111,V$3)*Muffe!$D$3+VLOOKUP($C94,Nyanlæg!$C$81:'Nyanlæg'!$Z$111,V$3)*Nyanlæg!$D$3)</f>
        <v>0</v>
      </c>
      <c r="W94" s="161">
        <f>IF($C94&lt;Input!$D$48,VLOOKUP($C94,Eksist!$C$81:'Eksist'!$Z$111,W$3), VLOOKUP($C94,Muffe!$C$81:'Muffe'!$Z$111,W$3)*Muffe!$D$3+VLOOKUP($C94,Nyanlæg!$C$81:'Nyanlæg'!$Z$111,W$3)*Nyanlæg!$D$3)</f>
        <v>0</v>
      </c>
      <c r="X94" s="161">
        <f>IF($C94&lt;Input!$D$48,VLOOKUP($C94,Eksist!$C$81:'Eksist'!$Z$111,X$3), VLOOKUP($C94,Muffe!$C$81:'Muffe'!$Z$111,X$3)*Muffe!$D$3+VLOOKUP($C94,Nyanlæg!$C$81:'Nyanlæg'!$Z$111,X$3)*Nyanlæg!$D$3)</f>
        <v>0</v>
      </c>
      <c r="Y94" s="161">
        <f>IF($C94&lt;Input!$D$48,VLOOKUP($C94,Eksist!$C$81:'Eksist'!$Z$111,Y$3), VLOOKUP($C94,Muffe!$C$81:'Muffe'!$Z$111,Y$3)*Muffe!$D$3+VLOOKUP($C94,Nyanlæg!$C$81:'Nyanlæg'!$Z$111,Y$3)*Nyanlæg!$D$3)</f>
        <v>0</v>
      </c>
      <c r="Z94" s="161">
        <f>IF($C94&lt;Input!$D$48,VLOOKUP($C94,Eksist!$C$81:'Eksist'!$Z$111,Z$3), VLOOKUP($C94,Muffe!$C$81:'Muffe'!$Z$111,Z$3)*Muffe!$D$3+VLOOKUP($C94,Nyanlæg!$C$81:'Nyanlæg'!$Z$111,Z$3)*Nyanlæg!$D$3)</f>
        <v>0</v>
      </c>
      <c r="AA94" s="1"/>
      <c r="AB94" s="3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9"/>
      <c r="BB94" s="159"/>
      <c r="BC94" s="159"/>
      <c r="BD94" s="159"/>
      <c r="BE94" s="159"/>
      <c r="BF94" s="158"/>
      <c r="BG94" s="158"/>
      <c r="BH94" s="158"/>
      <c r="BI94" s="158"/>
      <c r="BJ94" s="158"/>
      <c r="BK94" s="158"/>
      <c r="BL94" s="158"/>
      <c r="BM94" s="158"/>
      <c r="BN94" s="158"/>
      <c r="BO94" s="158"/>
      <c r="BP94" s="158"/>
      <c r="BQ94" s="158"/>
      <c r="BR94" s="158"/>
      <c r="BS94" s="158"/>
      <c r="BT94" s="158"/>
      <c r="BU94" s="158"/>
    </row>
    <row r="95" spans="1:73" x14ac:dyDescent="0.15">
      <c r="A95" s="1"/>
      <c r="B95" s="20"/>
      <c r="C95" s="156">
        <f>Eksist!C95</f>
        <v>14</v>
      </c>
      <c r="D95" s="2"/>
      <c r="E95" s="161"/>
      <c r="F95" s="169">
        <f t="shared" si="4"/>
        <v>0.13200000000000001</v>
      </c>
      <c r="G95" s="161">
        <f>IF($C95&lt;Input!$D$48,VLOOKUP($C95,Eksist!$C$81:'Eksist'!$Z$111,G$3), VLOOKUP($C95,Muffe!$C$81:'Muffe'!$Z$111,G$3)*Muffe!$D$2+VLOOKUP($C95,Nyanlæg!$C$81:'Nyanlæg'!$Z$111,G$3)*Nyanlæg!$D$2)</f>
        <v>0</v>
      </c>
      <c r="H95" s="161">
        <f>IF($C95&lt;Input!$D$48,VLOOKUP($C95,Eksist!$C$81:'Eksist'!$Z$111,H$3), VLOOKUP($C95,Muffe!$C$81:'Muffe'!$Z$111,H$3)*Muffe!$D$3+VLOOKUP($C95,Nyanlæg!$C$81:'Nyanlæg'!$Z$111,H$3)*Nyanlæg!$D$3)</f>
        <v>6.6000000000000003E-2</v>
      </c>
      <c r="I95" s="161">
        <f>IF($C95&lt;Input!$D$48,VLOOKUP($C95,Eksist!$C$81:'Eksist'!$Z$111,I$3), VLOOKUP($C95,Muffe!$C$81:'Muffe'!$Z$111,I$3)*Muffe!$D$3+VLOOKUP($C95,Nyanlæg!$C$81:'Nyanlæg'!$Z$111,I$3)*Nyanlæg!$D$3)</f>
        <v>6.6000000000000003E-2</v>
      </c>
      <c r="J95" s="161">
        <f>IF($C95&lt;Input!$D$48,VLOOKUP($C95,Eksist!$C$81:'Eksist'!$Z$111,J$3), VLOOKUP($C95,Muffe!$C$81:'Muffe'!$Z$111,J$3)*Muffe!$D$3+VLOOKUP($C95,Nyanlæg!$C$81:'Nyanlæg'!$Z$111,J$3)*Nyanlæg!$D$3)</f>
        <v>0</v>
      </c>
      <c r="K95" s="161">
        <f>IF($C95&lt;Input!$D$48,VLOOKUP($C95,Eksist!$C$81:'Eksist'!$Z$111,K$3), VLOOKUP($C95,Muffe!$C$81:'Muffe'!$Z$111,K$3)*Muffe!$D$3+VLOOKUP($C95,Nyanlæg!$C$81:'Nyanlæg'!$Z$111,K$3)*Nyanlæg!$D$3)</f>
        <v>0</v>
      </c>
      <c r="L95" s="161">
        <f>IF($C95&lt;Input!$D$48,VLOOKUP($C95,Eksist!$C$81:'Eksist'!$Z$111,L$3), VLOOKUP($C95,Muffe!$C$81:'Muffe'!$Z$111,L$3)*Muffe!$D$3+VLOOKUP($C95,Nyanlæg!$C$81:'Nyanlæg'!$Z$111,L$3)*Nyanlæg!$D$3)</f>
        <v>0</v>
      </c>
      <c r="M95" s="161">
        <f>IF($C95&lt;Input!$D$48,VLOOKUP($C95,Eksist!$C$81:'Eksist'!$Z$111,M$3), VLOOKUP($C95,Muffe!$C$81:'Muffe'!$Z$111,M$3)*Muffe!$D$3+VLOOKUP($C95,Nyanlæg!$C$81:'Nyanlæg'!$Z$111,M$3)*Nyanlæg!$D$3)</f>
        <v>0</v>
      </c>
      <c r="N95" s="161">
        <f>IF($C95&lt;Input!$D$48,VLOOKUP($C95,Eksist!$C$81:'Eksist'!$Z$111,N$3), VLOOKUP($C95,Muffe!$C$81:'Muffe'!$Z$111,N$3)*Muffe!$D$3+VLOOKUP($C95,Nyanlæg!$C$81:'Nyanlæg'!$Z$111,N$3)*Nyanlæg!$D$3)</f>
        <v>0</v>
      </c>
      <c r="O95" s="161">
        <f>IF($C95&lt;Input!$D$48,VLOOKUP($C95,Eksist!$C$81:'Eksist'!$Z$111,O$3), VLOOKUP($C95,Muffe!$C$81:'Muffe'!$Z$111,O$3)*Muffe!$D$3+VLOOKUP($C95,Nyanlæg!$C$81:'Nyanlæg'!$Z$111,O$3)*Nyanlæg!$D$3)</f>
        <v>0</v>
      </c>
      <c r="P95" s="161">
        <f>IF($C95&lt;Input!$D$48,VLOOKUP($C95,Eksist!$C$81:'Eksist'!$Z$111,P$3), VLOOKUP($C95,Muffe!$C$81:'Muffe'!$Z$111,P$3)*Muffe!$D$3+VLOOKUP($C95,Nyanlæg!$C$81:'Nyanlæg'!$Z$111,P$3)*Nyanlæg!$D$3)</f>
        <v>0</v>
      </c>
      <c r="Q95" s="161">
        <f>IF($C95&lt;Input!$D$48,VLOOKUP($C95,Eksist!$C$81:'Eksist'!$Z$111,Q$3), VLOOKUP($C95,Muffe!$C$81:'Muffe'!$Z$111,Q$3)*Muffe!$D$3+VLOOKUP($C95,Nyanlæg!$C$81:'Nyanlæg'!$Z$111,Q$3)*Nyanlæg!$D$3)</f>
        <v>0</v>
      </c>
      <c r="R95" s="161">
        <f>IF($C95&lt;Input!$D$48,VLOOKUP($C95,Eksist!$C$81:'Eksist'!$Z$111,R$3), VLOOKUP($C95,Muffe!$C$81:'Muffe'!$Z$111,R$3)*Muffe!$D$3+VLOOKUP($C95,Nyanlæg!$C$81:'Nyanlæg'!$Z$111,R$3)*Nyanlæg!$D$3)</f>
        <v>0</v>
      </c>
      <c r="S95" s="161">
        <f>IF($C95&lt;Input!$D$48,VLOOKUP($C95,Eksist!$C$81:'Eksist'!$Z$111,S$3), VLOOKUP($C95,Muffe!$C$81:'Muffe'!$Z$111,S$3)*Muffe!$D$3+VLOOKUP($C95,Nyanlæg!$C$81:'Nyanlæg'!$Z$111,S$3)*Nyanlæg!$D$3)</f>
        <v>0</v>
      </c>
      <c r="T95" s="161">
        <f>IF($C95&lt;Input!$D$48,VLOOKUP($C95,Eksist!$C$81:'Eksist'!$Z$111,T$3), VLOOKUP($C95,Muffe!$C$81:'Muffe'!$Z$111,T$3)*Muffe!$D$3+VLOOKUP($C95,Nyanlæg!$C$81:'Nyanlæg'!$Z$111,T$3)*Nyanlæg!$D$3)</f>
        <v>0</v>
      </c>
      <c r="U95" s="161">
        <f>IF($C95&lt;Input!$D$48,VLOOKUP($C95,Eksist!$C$81:'Eksist'!$Z$111,U$3), VLOOKUP($C95,Muffe!$C$81:'Muffe'!$Z$111,U$3)*Muffe!$D$3+VLOOKUP($C95,Nyanlæg!$C$81:'Nyanlæg'!$Z$111,U$3)*Nyanlæg!$D$3)</f>
        <v>0</v>
      </c>
      <c r="V95" s="161">
        <f>IF($C95&lt;Input!$D$48,VLOOKUP($C95,Eksist!$C$81:'Eksist'!$Z$111,V$3), VLOOKUP($C95,Muffe!$C$81:'Muffe'!$Z$111,V$3)*Muffe!$D$3+VLOOKUP($C95,Nyanlæg!$C$81:'Nyanlæg'!$Z$111,V$3)*Nyanlæg!$D$3)</f>
        <v>0</v>
      </c>
      <c r="W95" s="161">
        <f>IF($C95&lt;Input!$D$48,VLOOKUP($C95,Eksist!$C$81:'Eksist'!$Z$111,W$3), VLOOKUP($C95,Muffe!$C$81:'Muffe'!$Z$111,W$3)*Muffe!$D$3+VLOOKUP($C95,Nyanlæg!$C$81:'Nyanlæg'!$Z$111,W$3)*Nyanlæg!$D$3)</f>
        <v>0</v>
      </c>
      <c r="X95" s="161">
        <f>IF($C95&lt;Input!$D$48,VLOOKUP($C95,Eksist!$C$81:'Eksist'!$Z$111,X$3), VLOOKUP($C95,Muffe!$C$81:'Muffe'!$Z$111,X$3)*Muffe!$D$3+VLOOKUP($C95,Nyanlæg!$C$81:'Nyanlæg'!$Z$111,X$3)*Nyanlæg!$D$3)</f>
        <v>0</v>
      </c>
      <c r="Y95" s="161">
        <f>IF($C95&lt;Input!$D$48,VLOOKUP($C95,Eksist!$C$81:'Eksist'!$Z$111,Y$3), VLOOKUP($C95,Muffe!$C$81:'Muffe'!$Z$111,Y$3)*Muffe!$D$3+VLOOKUP($C95,Nyanlæg!$C$81:'Nyanlæg'!$Z$111,Y$3)*Nyanlæg!$D$3)</f>
        <v>0</v>
      </c>
      <c r="Z95" s="161">
        <f>IF($C95&lt;Input!$D$48,VLOOKUP($C95,Eksist!$C$81:'Eksist'!$Z$111,Z$3), VLOOKUP($C95,Muffe!$C$81:'Muffe'!$Z$111,Z$3)*Muffe!$D$3+VLOOKUP($C95,Nyanlæg!$C$81:'Nyanlæg'!$Z$111,Z$3)*Nyanlæg!$D$3)</f>
        <v>0</v>
      </c>
      <c r="AA95" s="1"/>
      <c r="AB95" s="3"/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  <c r="AM95" s="158"/>
      <c r="AN95" s="158"/>
      <c r="AO95" s="158"/>
      <c r="AP95" s="158"/>
      <c r="AQ95" s="158"/>
      <c r="AR95" s="158"/>
      <c r="AS95" s="158"/>
      <c r="AT95" s="158"/>
      <c r="AU95" s="158"/>
      <c r="AV95" s="158"/>
      <c r="AW95" s="158"/>
      <c r="AX95" s="158"/>
      <c r="AY95" s="158"/>
      <c r="AZ95" s="158"/>
      <c r="BA95" s="159"/>
      <c r="BB95" s="159"/>
      <c r="BC95" s="159"/>
      <c r="BD95" s="159"/>
      <c r="BE95" s="159"/>
      <c r="BF95" s="158"/>
      <c r="BG95" s="158"/>
      <c r="BH95" s="158"/>
      <c r="BI95" s="158"/>
      <c r="BJ95" s="158"/>
      <c r="BK95" s="158"/>
      <c r="BL95" s="158"/>
      <c r="BM95" s="158"/>
      <c r="BN95" s="158"/>
      <c r="BO95" s="158"/>
      <c r="BP95" s="158"/>
      <c r="BQ95" s="158"/>
      <c r="BR95" s="158"/>
      <c r="BS95" s="158"/>
      <c r="BT95" s="158"/>
      <c r="BU95" s="158"/>
    </row>
    <row r="96" spans="1:73" x14ac:dyDescent="0.15">
      <c r="A96" s="1"/>
      <c r="B96" s="20"/>
      <c r="C96" s="156">
        <f>Eksist!C96</f>
        <v>15</v>
      </c>
      <c r="D96" s="2"/>
      <c r="E96" s="161"/>
      <c r="F96" s="169">
        <f t="shared" si="4"/>
        <v>0.13500000000000001</v>
      </c>
      <c r="G96" s="161">
        <f>IF($C96&lt;Input!$D$48,VLOOKUP($C96,Eksist!$C$81:'Eksist'!$Z$111,G$3), VLOOKUP($C96,Muffe!$C$81:'Muffe'!$Z$111,G$3)*Muffe!$D$2+VLOOKUP($C96,Nyanlæg!$C$81:'Nyanlæg'!$Z$111,G$3)*Nyanlæg!$D$2)</f>
        <v>0</v>
      </c>
      <c r="H96" s="161">
        <f>IF($C96&lt;Input!$D$48,VLOOKUP($C96,Eksist!$C$81:'Eksist'!$Z$111,H$3), VLOOKUP($C96,Muffe!$C$81:'Muffe'!$Z$111,H$3)*Muffe!$D$3+VLOOKUP($C96,Nyanlæg!$C$81:'Nyanlæg'!$Z$111,H$3)*Nyanlæg!$D$3)</f>
        <v>6.7500000000000004E-2</v>
      </c>
      <c r="I96" s="161">
        <f>IF($C96&lt;Input!$D$48,VLOOKUP($C96,Eksist!$C$81:'Eksist'!$Z$111,I$3), VLOOKUP($C96,Muffe!$C$81:'Muffe'!$Z$111,I$3)*Muffe!$D$3+VLOOKUP($C96,Nyanlæg!$C$81:'Nyanlæg'!$Z$111,I$3)*Nyanlæg!$D$3)</f>
        <v>6.7500000000000004E-2</v>
      </c>
      <c r="J96" s="161">
        <f>IF($C96&lt;Input!$D$48,VLOOKUP($C96,Eksist!$C$81:'Eksist'!$Z$111,J$3), VLOOKUP($C96,Muffe!$C$81:'Muffe'!$Z$111,J$3)*Muffe!$D$3+VLOOKUP($C96,Nyanlæg!$C$81:'Nyanlæg'!$Z$111,J$3)*Nyanlæg!$D$3)</f>
        <v>0</v>
      </c>
      <c r="K96" s="161">
        <f>IF($C96&lt;Input!$D$48,VLOOKUP($C96,Eksist!$C$81:'Eksist'!$Z$111,K$3), VLOOKUP($C96,Muffe!$C$81:'Muffe'!$Z$111,K$3)*Muffe!$D$3+VLOOKUP($C96,Nyanlæg!$C$81:'Nyanlæg'!$Z$111,K$3)*Nyanlæg!$D$3)</f>
        <v>0</v>
      </c>
      <c r="L96" s="161">
        <f>IF($C96&lt;Input!$D$48,VLOOKUP($C96,Eksist!$C$81:'Eksist'!$Z$111,L$3), VLOOKUP($C96,Muffe!$C$81:'Muffe'!$Z$111,L$3)*Muffe!$D$3+VLOOKUP($C96,Nyanlæg!$C$81:'Nyanlæg'!$Z$111,L$3)*Nyanlæg!$D$3)</f>
        <v>0</v>
      </c>
      <c r="M96" s="161">
        <f>IF($C96&lt;Input!$D$48,VLOOKUP($C96,Eksist!$C$81:'Eksist'!$Z$111,M$3), VLOOKUP($C96,Muffe!$C$81:'Muffe'!$Z$111,M$3)*Muffe!$D$3+VLOOKUP($C96,Nyanlæg!$C$81:'Nyanlæg'!$Z$111,M$3)*Nyanlæg!$D$3)</f>
        <v>0</v>
      </c>
      <c r="N96" s="161">
        <f>IF($C96&lt;Input!$D$48,VLOOKUP($C96,Eksist!$C$81:'Eksist'!$Z$111,N$3), VLOOKUP($C96,Muffe!$C$81:'Muffe'!$Z$111,N$3)*Muffe!$D$3+VLOOKUP($C96,Nyanlæg!$C$81:'Nyanlæg'!$Z$111,N$3)*Nyanlæg!$D$3)</f>
        <v>0</v>
      </c>
      <c r="O96" s="161">
        <f>IF($C96&lt;Input!$D$48,VLOOKUP($C96,Eksist!$C$81:'Eksist'!$Z$111,O$3), VLOOKUP($C96,Muffe!$C$81:'Muffe'!$Z$111,O$3)*Muffe!$D$3+VLOOKUP($C96,Nyanlæg!$C$81:'Nyanlæg'!$Z$111,O$3)*Nyanlæg!$D$3)</f>
        <v>0</v>
      </c>
      <c r="P96" s="161">
        <f>IF($C96&lt;Input!$D$48,VLOOKUP($C96,Eksist!$C$81:'Eksist'!$Z$111,P$3), VLOOKUP($C96,Muffe!$C$81:'Muffe'!$Z$111,P$3)*Muffe!$D$3+VLOOKUP($C96,Nyanlæg!$C$81:'Nyanlæg'!$Z$111,P$3)*Nyanlæg!$D$3)</f>
        <v>0</v>
      </c>
      <c r="Q96" s="161">
        <f>IF($C96&lt;Input!$D$48,VLOOKUP($C96,Eksist!$C$81:'Eksist'!$Z$111,Q$3), VLOOKUP($C96,Muffe!$C$81:'Muffe'!$Z$111,Q$3)*Muffe!$D$3+VLOOKUP($C96,Nyanlæg!$C$81:'Nyanlæg'!$Z$111,Q$3)*Nyanlæg!$D$3)</f>
        <v>0</v>
      </c>
      <c r="R96" s="161">
        <f>IF($C96&lt;Input!$D$48,VLOOKUP($C96,Eksist!$C$81:'Eksist'!$Z$111,R$3), VLOOKUP($C96,Muffe!$C$81:'Muffe'!$Z$111,R$3)*Muffe!$D$3+VLOOKUP($C96,Nyanlæg!$C$81:'Nyanlæg'!$Z$111,R$3)*Nyanlæg!$D$3)</f>
        <v>0</v>
      </c>
      <c r="S96" s="161">
        <f>IF($C96&lt;Input!$D$48,VLOOKUP($C96,Eksist!$C$81:'Eksist'!$Z$111,S$3), VLOOKUP($C96,Muffe!$C$81:'Muffe'!$Z$111,S$3)*Muffe!$D$3+VLOOKUP($C96,Nyanlæg!$C$81:'Nyanlæg'!$Z$111,S$3)*Nyanlæg!$D$3)</f>
        <v>0</v>
      </c>
      <c r="T96" s="161">
        <f>IF($C96&lt;Input!$D$48,VLOOKUP($C96,Eksist!$C$81:'Eksist'!$Z$111,T$3), VLOOKUP($C96,Muffe!$C$81:'Muffe'!$Z$111,T$3)*Muffe!$D$3+VLOOKUP($C96,Nyanlæg!$C$81:'Nyanlæg'!$Z$111,T$3)*Nyanlæg!$D$3)</f>
        <v>0</v>
      </c>
      <c r="U96" s="161">
        <f>IF($C96&lt;Input!$D$48,VLOOKUP($C96,Eksist!$C$81:'Eksist'!$Z$111,U$3), VLOOKUP($C96,Muffe!$C$81:'Muffe'!$Z$111,U$3)*Muffe!$D$3+VLOOKUP($C96,Nyanlæg!$C$81:'Nyanlæg'!$Z$111,U$3)*Nyanlæg!$D$3)</f>
        <v>0</v>
      </c>
      <c r="V96" s="161">
        <f>IF($C96&lt;Input!$D$48,VLOOKUP($C96,Eksist!$C$81:'Eksist'!$Z$111,V$3), VLOOKUP($C96,Muffe!$C$81:'Muffe'!$Z$111,V$3)*Muffe!$D$3+VLOOKUP($C96,Nyanlæg!$C$81:'Nyanlæg'!$Z$111,V$3)*Nyanlæg!$D$3)</f>
        <v>0</v>
      </c>
      <c r="W96" s="161">
        <f>IF($C96&lt;Input!$D$48,VLOOKUP($C96,Eksist!$C$81:'Eksist'!$Z$111,W$3), VLOOKUP($C96,Muffe!$C$81:'Muffe'!$Z$111,W$3)*Muffe!$D$3+VLOOKUP($C96,Nyanlæg!$C$81:'Nyanlæg'!$Z$111,W$3)*Nyanlæg!$D$3)</f>
        <v>0</v>
      </c>
      <c r="X96" s="161">
        <f>IF($C96&lt;Input!$D$48,VLOOKUP($C96,Eksist!$C$81:'Eksist'!$Z$111,X$3), VLOOKUP($C96,Muffe!$C$81:'Muffe'!$Z$111,X$3)*Muffe!$D$3+VLOOKUP($C96,Nyanlæg!$C$81:'Nyanlæg'!$Z$111,X$3)*Nyanlæg!$D$3)</f>
        <v>0</v>
      </c>
      <c r="Y96" s="161">
        <f>IF($C96&lt;Input!$D$48,VLOOKUP($C96,Eksist!$C$81:'Eksist'!$Z$111,Y$3), VLOOKUP($C96,Muffe!$C$81:'Muffe'!$Z$111,Y$3)*Muffe!$D$3+VLOOKUP($C96,Nyanlæg!$C$81:'Nyanlæg'!$Z$111,Y$3)*Nyanlæg!$D$3)</f>
        <v>0</v>
      </c>
      <c r="Z96" s="161">
        <f>IF($C96&lt;Input!$D$48,VLOOKUP($C96,Eksist!$C$81:'Eksist'!$Z$111,Z$3), VLOOKUP($C96,Muffe!$C$81:'Muffe'!$Z$111,Z$3)*Muffe!$D$3+VLOOKUP($C96,Nyanlæg!$C$81:'Nyanlæg'!$Z$111,Z$3)*Nyanlæg!$D$3)</f>
        <v>0</v>
      </c>
      <c r="AA96" s="1"/>
      <c r="AB96" s="3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9"/>
      <c r="BB96" s="159"/>
      <c r="BC96" s="159"/>
      <c r="BD96" s="159"/>
      <c r="BE96" s="159"/>
      <c r="BF96" s="158"/>
      <c r="BG96" s="158"/>
      <c r="BH96" s="158"/>
      <c r="BI96" s="158"/>
      <c r="BJ96" s="158"/>
      <c r="BK96" s="158"/>
      <c r="BL96" s="158"/>
      <c r="BM96" s="158"/>
      <c r="BN96" s="158"/>
      <c r="BO96" s="158"/>
      <c r="BP96" s="158"/>
      <c r="BQ96" s="158"/>
      <c r="BR96" s="158"/>
      <c r="BS96" s="158"/>
      <c r="BT96" s="158"/>
      <c r="BU96" s="158"/>
    </row>
    <row r="97" spans="1:73" x14ac:dyDescent="0.15">
      <c r="A97" s="1"/>
      <c r="B97" s="20"/>
      <c r="C97" s="156">
        <f>Eksist!C97</f>
        <v>16</v>
      </c>
      <c r="D97" s="2"/>
      <c r="E97" s="161"/>
      <c r="F97" s="169">
        <f t="shared" si="4"/>
        <v>0.13800000000000001</v>
      </c>
      <c r="G97" s="161">
        <f>IF($C97&lt;Input!$D$48,VLOOKUP($C97,Eksist!$C$81:'Eksist'!$Z$111,G$3), VLOOKUP($C97,Muffe!$C$81:'Muffe'!$Z$111,G$3)*Muffe!$D$2+VLOOKUP($C97,Nyanlæg!$C$81:'Nyanlæg'!$Z$111,G$3)*Nyanlæg!$D$2)</f>
        <v>0</v>
      </c>
      <c r="H97" s="161">
        <f>IF($C97&lt;Input!$D$48,VLOOKUP($C97,Eksist!$C$81:'Eksist'!$Z$111,H$3), VLOOKUP($C97,Muffe!$C$81:'Muffe'!$Z$111,H$3)*Muffe!$D$3+VLOOKUP($C97,Nyanlæg!$C$81:'Nyanlæg'!$Z$111,H$3)*Nyanlæg!$D$3)</f>
        <v>6.9000000000000006E-2</v>
      </c>
      <c r="I97" s="161">
        <f>IF($C97&lt;Input!$D$48,VLOOKUP($C97,Eksist!$C$81:'Eksist'!$Z$111,I$3), VLOOKUP($C97,Muffe!$C$81:'Muffe'!$Z$111,I$3)*Muffe!$D$3+VLOOKUP($C97,Nyanlæg!$C$81:'Nyanlæg'!$Z$111,I$3)*Nyanlæg!$D$3)</f>
        <v>6.9000000000000006E-2</v>
      </c>
      <c r="J97" s="161">
        <f>IF($C97&lt;Input!$D$48,VLOOKUP($C97,Eksist!$C$81:'Eksist'!$Z$111,J$3), VLOOKUP($C97,Muffe!$C$81:'Muffe'!$Z$111,J$3)*Muffe!$D$3+VLOOKUP($C97,Nyanlæg!$C$81:'Nyanlæg'!$Z$111,J$3)*Nyanlæg!$D$3)</f>
        <v>0</v>
      </c>
      <c r="K97" s="161">
        <f>IF($C97&lt;Input!$D$48,VLOOKUP($C97,Eksist!$C$81:'Eksist'!$Z$111,K$3), VLOOKUP($C97,Muffe!$C$81:'Muffe'!$Z$111,K$3)*Muffe!$D$3+VLOOKUP($C97,Nyanlæg!$C$81:'Nyanlæg'!$Z$111,K$3)*Nyanlæg!$D$3)</f>
        <v>0</v>
      </c>
      <c r="L97" s="161">
        <f>IF($C97&lt;Input!$D$48,VLOOKUP($C97,Eksist!$C$81:'Eksist'!$Z$111,L$3), VLOOKUP($C97,Muffe!$C$81:'Muffe'!$Z$111,L$3)*Muffe!$D$3+VLOOKUP($C97,Nyanlæg!$C$81:'Nyanlæg'!$Z$111,L$3)*Nyanlæg!$D$3)</f>
        <v>0</v>
      </c>
      <c r="M97" s="161">
        <f>IF($C97&lt;Input!$D$48,VLOOKUP($C97,Eksist!$C$81:'Eksist'!$Z$111,M$3), VLOOKUP($C97,Muffe!$C$81:'Muffe'!$Z$111,M$3)*Muffe!$D$3+VLOOKUP($C97,Nyanlæg!$C$81:'Nyanlæg'!$Z$111,M$3)*Nyanlæg!$D$3)</f>
        <v>0</v>
      </c>
      <c r="N97" s="161">
        <f>IF($C97&lt;Input!$D$48,VLOOKUP($C97,Eksist!$C$81:'Eksist'!$Z$111,N$3), VLOOKUP($C97,Muffe!$C$81:'Muffe'!$Z$111,N$3)*Muffe!$D$3+VLOOKUP($C97,Nyanlæg!$C$81:'Nyanlæg'!$Z$111,N$3)*Nyanlæg!$D$3)</f>
        <v>0</v>
      </c>
      <c r="O97" s="161">
        <f>IF($C97&lt;Input!$D$48,VLOOKUP($C97,Eksist!$C$81:'Eksist'!$Z$111,O$3), VLOOKUP($C97,Muffe!$C$81:'Muffe'!$Z$111,O$3)*Muffe!$D$3+VLOOKUP($C97,Nyanlæg!$C$81:'Nyanlæg'!$Z$111,O$3)*Nyanlæg!$D$3)</f>
        <v>0</v>
      </c>
      <c r="P97" s="161">
        <f>IF($C97&lt;Input!$D$48,VLOOKUP($C97,Eksist!$C$81:'Eksist'!$Z$111,P$3), VLOOKUP($C97,Muffe!$C$81:'Muffe'!$Z$111,P$3)*Muffe!$D$3+VLOOKUP($C97,Nyanlæg!$C$81:'Nyanlæg'!$Z$111,P$3)*Nyanlæg!$D$3)</f>
        <v>0</v>
      </c>
      <c r="Q97" s="161">
        <f>IF($C97&lt;Input!$D$48,VLOOKUP($C97,Eksist!$C$81:'Eksist'!$Z$111,Q$3), VLOOKUP($C97,Muffe!$C$81:'Muffe'!$Z$111,Q$3)*Muffe!$D$3+VLOOKUP($C97,Nyanlæg!$C$81:'Nyanlæg'!$Z$111,Q$3)*Nyanlæg!$D$3)</f>
        <v>0</v>
      </c>
      <c r="R97" s="161">
        <f>IF($C97&lt;Input!$D$48,VLOOKUP($C97,Eksist!$C$81:'Eksist'!$Z$111,R$3), VLOOKUP($C97,Muffe!$C$81:'Muffe'!$Z$111,R$3)*Muffe!$D$3+VLOOKUP($C97,Nyanlæg!$C$81:'Nyanlæg'!$Z$111,R$3)*Nyanlæg!$D$3)</f>
        <v>0</v>
      </c>
      <c r="S97" s="161">
        <f>IF($C97&lt;Input!$D$48,VLOOKUP($C97,Eksist!$C$81:'Eksist'!$Z$111,S$3), VLOOKUP($C97,Muffe!$C$81:'Muffe'!$Z$111,S$3)*Muffe!$D$3+VLOOKUP($C97,Nyanlæg!$C$81:'Nyanlæg'!$Z$111,S$3)*Nyanlæg!$D$3)</f>
        <v>0</v>
      </c>
      <c r="T97" s="161">
        <f>IF($C97&lt;Input!$D$48,VLOOKUP($C97,Eksist!$C$81:'Eksist'!$Z$111,T$3), VLOOKUP($C97,Muffe!$C$81:'Muffe'!$Z$111,T$3)*Muffe!$D$3+VLOOKUP($C97,Nyanlæg!$C$81:'Nyanlæg'!$Z$111,T$3)*Nyanlæg!$D$3)</f>
        <v>0</v>
      </c>
      <c r="U97" s="161">
        <f>IF($C97&lt;Input!$D$48,VLOOKUP($C97,Eksist!$C$81:'Eksist'!$Z$111,U$3), VLOOKUP($C97,Muffe!$C$81:'Muffe'!$Z$111,U$3)*Muffe!$D$3+VLOOKUP($C97,Nyanlæg!$C$81:'Nyanlæg'!$Z$111,U$3)*Nyanlæg!$D$3)</f>
        <v>0</v>
      </c>
      <c r="V97" s="161">
        <f>IF($C97&lt;Input!$D$48,VLOOKUP($C97,Eksist!$C$81:'Eksist'!$Z$111,V$3), VLOOKUP($C97,Muffe!$C$81:'Muffe'!$Z$111,V$3)*Muffe!$D$3+VLOOKUP($C97,Nyanlæg!$C$81:'Nyanlæg'!$Z$111,V$3)*Nyanlæg!$D$3)</f>
        <v>0</v>
      </c>
      <c r="W97" s="161">
        <f>IF($C97&lt;Input!$D$48,VLOOKUP($C97,Eksist!$C$81:'Eksist'!$Z$111,W$3), VLOOKUP($C97,Muffe!$C$81:'Muffe'!$Z$111,W$3)*Muffe!$D$3+VLOOKUP($C97,Nyanlæg!$C$81:'Nyanlæg'!$Z$111,W$3)*Nyanlæg!$D$3)</f>
        <v>0</v>
      </c>
      <c r="X97" s="161">
        <f>IF($C97&lt;Input!$D$48,VLOOKUP($C97,Eksist!$C$81:'Eksist'!$Z$111,X$3), VLOOKUP($C97,Muffe!$C$81:'Muffe'!$Z$111,X$3)*Muffe!$D$3+VLOOKUP($C97,Nyanlæg!$C$81:'Nyanlæg'!$Z$111,X$3)*Nyanlæg!$D$3)</f>
        <v>0</v>
      </c>
      <c r="Y97" s="161">
        <f>IF($C97&lt;Input!$D$48,VLOOKUP($C97,Eksist!$C$81:'Eksist'!$Z$111,Y$3), VLOOKUP($C97,Muffe!$C$81:'Muffe'!$Z$111,Y$3)*Muffe!$D$3+VLOOKUP($C97,Nyanlæg!$C$81:'Nyanlæg'!$Z$111,Y$3)*Nyanlæg!$D$3)</f>
        <v>0</v>
      </c>
      <c r="Z97" s="161">
        <f>IF($C97&lt;Input!$D$48,VLOOKUP($C97,Eksist!$C$81:'Eksist'!$Z$111,Z$3), VLOOKUP($C97,Muffe!$C$81:'Muffe'!$Z$111,Z$3)*Muffe!$D$3+VLOOKUP($C97,Nyanlæg!$C$81:'Nyanlæg'!$Z$111,Z$3)*Nyanlæg!$D$3)</f>
        <v>0</v>
      </c>
      <c r="AA97" s="1"/>
      <c r="AB97" s="3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9"/>
      <c r="BB97" s="159"/>
      <c r="BC97" s="159"/>
      <c r="BD97" s="159"/>
      <c r="BE97" s="159"/>
      <c r="BF97" s="158"/>
      <c r="BG97" s="158"/>
      <c r="BH97" s="158"/>
      <c r="BI97" s="158"/>
      <c r="BJ97" s="158"/>
      <c r="BK97" s="158"/>
      <c r="BL97" s="158"/>
      <c r="BM97" s="158"/>
      <c r="BN97" s="158"/>
      <c r="BO97" s="158"/>
      <c r="BP97" s="158"/>
      <c r="BQ97" s="158"/>
      <c r="BR97" s="158"/>
      <c r="BS97" s="158"/>
      <c r="BT97" s="158"/>
      <c r="BU97" s="158"/>
    </row>
    <row r="98" spans="1:73" x14ac:dyDescent="0.15">
      <c r="A98" s="1"/>
      <c r="B98" s="20"/>
      <c r="C98" s="156">
        <f>Eksist!C98</f>
        <v>17</v>
      </c>
      <c r="D98" s="2"/>
      <c r="E98" s="161"/>
      <c r="F98" s="169">
        <f t="shared" si="4"/>
        <v>0.14100000000000001</v>
      </c>
      <c r="G98" s="161">
        <f>IF($C98&lt;Input!$D$48,VLOOKUP($C98,Eksist!$C$81:'Eksist'!$Z$111,G$3), VLOOKUP($C98,Muffe!$C$81:'Muffe'!$Z$111,G$3)*Muffe!$D$2+VLOOKUP($C98,Nyanlæg!$C$81:'Nyanlæg'!$Z$111,G$3)*Nyanlæg!$D$2)</f>
        <v>0</v>
      </c>
      <c r="H98" s="161">
        <f>IF($C98&lt;Input!$D$48,VLOOKUP($C98,Eksist!$C$81:'Eksist'!$Z$111,H$3), VLOOKUP($C98,Muffe!$C$81:'Muffe'!$Z$111,H$3)*Muffe!$D$3+VLOOKUP($C98,Nyanlæg!$C$81:'Nyanlæg'!$Z$111,H$3)*Nyanlæg!$D$3)</f>
        <v>7.0500000000000007E-2</v>
      </c>
      <c r="I98" s="161">
        <f>IF($C98&lt;Input!$D$48,VLOOKUP($C98,Eksist!$C$81:'Eksist'!$Z$111,I$3), VLOOKUP($C98,Muffe!$C$81:'Muffe'!$Z$111,I$3)*Muffe!$D$3+VLOOKUP($C98,Nyanlæg!$C$81:'Nyanlæg'!$Z$111,I$3)*Nyanlæg!$D$3)</f>
        <v>7.0500000000000007E-2</v>
      </c>
      <c r="J98" s="161">
        <f>IF($C98&lt;Input!$D$48,VLOOKUP($C98,Eksist!$C$81:'Eksist'!$Z$111,J$3), VLOOKUP($C98,Muffe!$C$81:'Muffe'!$Z$111,J$3)*Muffe!$D$3+VLOOKUP($C98,Nyanlæg!$C$81:'Nyanlæg'!$Z$111,J$3)*Nyanlæg!$D$3)</f>
        <v>0</v>
      </c>
      <c r="K98" s="161">
        <f>IF($C98&lt;Input!$D$48,VLOOKUP($C98,Eksist!$C$81:'Eksist'!$Z$111,K$3), VLOOKUP($C98,Muffe!$C$81:'Muffe'!$Z$111,K$3)*Muffe!$D$3+VLOOKUP($C98,Nyanlæg!$C$81:'Nyanlæg'!$Z$111,K$3)*Nyanlæg!$D$3)</f>
        <v>0</v>
      </c>
      <c r="L98" s="161">
        <f>IF($C98&lt;Input!$D$48,VLOOKUP($C98,Eksist!$C$81:'Eksist'!$Z$111,L$3), VLOOKUP($C98,Muffe!$C$81:'Muffe'!$Z$111,L$3)*Muffe!$D$3+VLOOKUP($C98,Nyanlæg!$C$81:'Nyanlæg'!$Z$111,L$3)*Nyanlæg!$D$3)</f>
        <v>0</v>
      </c>
      <c r="M98" s="161">
        <f>IF($C98&lt;Input!$D$48,VLOOKUP($C98,Eksist!$C$81:'Eksist'!$Z$111,M$3), VLOOKUP($C98,Muffe!$C$81:'Muffe'!$Z$111,M$3)*Muffe!$D$3+VLOOKUP($C98,Nyanlæg!$C$81:'Nyanlæg'!$Z$111,M$3)*Nyanlæg!$D$3)</f>
        <v>0</v>
      </c>
      <c r="N98" s="161">
        <f>IF($C98&lt;Input!$D$48,VLOOKUP($C98,Eksist!$C$81:'Eksist'!$Z$111,N$3), VLOOKUP($C98,Muffe!$C$81:'Muffe'!$Z$111,N$3)*Muffe!$D$3+VLOOKUP($C98,Nyanlæg!$C$81:'Nyanlæg'!$Z$111,N$3)*Nyanlæg!$D$3)</f>
        <v>0</v>
      </c>
      <c r="O98" s="161">
        <f>IF($C98&lt;Input!$D$48,VLOOKUP($C98,Eksist!$C$81:'Eksist'!$Z$111,O$3), VLOOKUP($C98,Muffe!$C$81:'Muffe'!$Z$111,O$3)*Muffe!$D$3+VLOOKUP($C98,Nyanlæg!$C$81:'Nyanlæg'!$Z$111,O$3)*Nyanlæg!$D$3)</f>
        <v>0</v>
      </c>
      <c r="P98" s="161">
        <f>IF($C98&lt;Input!$D$48,VLOOKUP($C98,Eksist!$C$81:'Eksist'!$Z$111,P$3), VLOOKUP($C98,Muffe!$C$81:'Muffe'!$Z$111,P$3)*Muffe!$D$3+VLOOKUP($C98,Nyanlæg!$C$81:'Nyanlæg'!$Z$111,P$3)*Nyanlæg!$D$3)</f>
        <v>0</v>
      </c>
      <c r="Q98" s="161">
        <f>IF($C98&lt;Input!$D$48,VLOOKUP($C98,Eksist!$C$81:'Eksist'!$Z$111,Q$3), VLOOKUP($C98,Muffe!$C$81:'Muffe'!$Z$111,Q$3)*Muffe!$D$3+VLOOKUP($C98,Nyanlæg!$C$81:'Nyanlæg'!$Z$111,Q$3)*Nyanlæg!$D$3)</f>
        <v>0</v>
      </c>
      <c r="R98" s="161">
        <f>IF($C98&lt;Input!$D$48,VLOOKUP($C98,Eksist!$C$81:'Eksist'!$Z$111,R$3), VLOOKUP($C98,Muffe!$C$81:'Muffe'!$Z$111,R$3)*Muffe!$D$3+VLOOKUP($C98,Nyanlæg!$C$81:'Nyanlæg'!$Z$111,R$3)*Nyanlæg!$D$3)</f>
        <v>0</v>
      </c>
      <c r="S98" s="161">
        <f>IF($C98&lt;Input!$D$48,VLOOKUP($C98,Eksist!$C$81:'Eksist'!$Z$111,S$3), VLOOKUP($C98,Muffe!$C$81:'Muffe'!$Z$111,S$3)*Muffe!$D$3+VLOOKUP($C98,Nyanlæg!$C$81:'Nyanlæg'!$Z$111,S$3)*Nyanlæg!$D$3)</f>
        <v>0</v>
      </c>
      <c r="T98" s="161">
        <f>IF($C98&lt;Input!$D$48,VLOOKUP($C98,Eksist!$C$81:'Eksist'!$Z$111,T$3), VLOOKUP($C98,Muffe!$C$81:'Muffe'!$Z$111,T$3)*Muffe!$D$3+VLOOKUP($C98,Nyanlæg!$C$81:'Nyanlæg'!$Z$111,T$3)*Nyanlæg!$D$3)</f>
        <v>0</v>
      </c>
      <c r="U98" s="161">
        <f>IF($C98&lt;Input!$D$48,VLOOKUP($C98,Eksist!$C$81:'Eksist'!$Z$111,U$3), VLOOKUP($C98,Muffe!$C$81:'Muffe'!$Z$111,U$3)*Muffe!$D$3+VLOOKUP($C98,Nyanlæg!$C$81:'Nyanlæg'!$Z$111,U$3)*Nyanlæg!$D$3)</f>
        <v>0</v>
      </c>
      <c r="V98" s="161">
        <f>IF($C98&lt;Input!$D$48,VLOOKUP($C98,Eksist!$C$81:'Eksist'!$Z$111,V$3), VLOOKUP($C98,Muffe!$C$81:'Muffe'!$Z$111,V$3)*Muffe!$D$3+VLOOKUP($C98,Nyanlæg!$C$81:'Nyanlæg'!$Z$111,V$3)*Nyanlæg!$D$3)</f>
        <v>0</v>
      </c>
      <c r="W98" s="161">
        <f>IF($C98&lt;Input!$D$48,VLOOKUP($C98,Eksist!$C$81:'Eksist'!$Z$111,W$3), VLOOKUP($C98,Muffe!$C$81:'Muffe'!$Z$111,W$3)*Muffe!$D$3+VLOOKUP($C98,Nyanlæg!$C$81:'Nyanlæg'!$Z$111,W$3)*Nyanlæg!$D$3)</f>
        <v>0</v>
      </c>
      <c r="X98" s="161">
        <f>IF($C98&lt;Input!$D$48,VLOOKUP($C98,Eksist!$C$81:'Eksist'!$Z$111,X$3), VLOOKUP($C98,Muffe!$C$81:'Muffe'!$Z$111,X$3)*Muffe!$D$3+VLOOKUP($C98,Nyanlæg!$C$81:'Nyanlæg'!$Z$111,X$3)*Nyanlæg!$D$3)</f>
        <v>0</v>
      </c>
      <c r="Y98" s="161">
        <f>IF($C98&lt;Input!$D$48,VLOOKUP($C98,Eksist!$C$81:'Eksist'!$Z$111,Y$3), VLOOKUP($C98,Muffe!$C$81:'Muffe'!$Z$111,Y$3)*Muffe!$D$3+VLOOKUP($C98,Nyanlæg!$C$81:'Nyanlæg'!$Z$111,Y$3)*Nyanlæg!$D$3)</f>
        <v>0</v>
      </c>
      <c r="Z98" s="161">
        <f>IF($C98&lt;Input!$D$48,VLOOKUP($C98,Eksist!$C$81:'Eksist'!$Z$111,Z$3), VLOOKUP($C98,Muffe!$C$81:'Muffe'!$Z$111,Z$3)*Muffe!$D$3+VLOOKUP($C98,Nyanlæg!$C$81:'Nyanlæg'!$Z$111,Z$3)*Nyanlæg!$D$3)</f>
        <v>0</v>
      </c>
      <c r="AA98" s="1"/>
      <c r="AB98" s="3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9"/>
      <c r="BB98" s="159"/>
      <c r="BC98" s="159"/>
      <c r="BD98" s="159"/>
      <c r="BE98" s="159"/>
      <c r="BF98" s="158"/>
      <c r="BG98" s="158"/>
      <c r="BH98" s="158"/>
      <c r="BI98" s="158"/>
      <c r="BJ98" s="158"/>
      <c r="BK98" s="158"/>
      <c r="BL98" s="158"/>
      <c r="BM98" s="158"/>
      <c r="BN98" s="158"/>
      <c r="BO98" s="158"/>
      <c r="BP98" s="158"/>
      <c r="BQ98" s="158"/>
      <c r="BR98" s="158"/>
      <c r="BS98" s="158"/>
      <c r="BT98" s="158"/>
      <c r="BU98" s="158"/>
    </row>
    <row r="99" spans="1:73" x14ac:dyDescent="0.15">
      <c r="A99" s="1"/>
      <c r="B99" s="20"/>
      <c r="C99" s="156">
        <f>Eksist!C99</f>
        <v>18</v>
      </c>
      <c r="D99" s="2"/>
      <c r="E99" s="161"/>
      <c r="F99" s="169">
        <f t="shared" si="4"/>
        <v>0.14400000000000002</v>
      </c>
      <c r="G99" s="161">
        <f>IF($C99&lt;Input!$D$48,VLOOKUP($C99,Eksist!$C$81:'Eksist'!$Z$111,G$3), VLOOKUP($C99,Muffe!$C$81:'Muffe'!$Z$111,G$3)*Muffe!$D$2+VLOOKUP($C99,Nyanlæg!$C$81:'Nyanlæg'!$Z$111,G$3)*Nyanlæg!$D$2)</f>
        <v>0</v>
      </c>
      <c r="H99" s="161">
        <f>IF($C99&lt;Input!$D$48,VLOOKUP($C99,Eksist!$C$81:'Eksist'!$Z$111,H$3), VLOOKUP($C99,Muffe!$C$81:'Muffe'!$Z$111,H$3)*Muffe!$D$3+VLOOKUP($C99,Nyanlæg!$C$81:'Nyanlæg'!$Z$111,H$3)*Nyanlæg!$D$3)</f>
        <v>7.2000000000000008E-2</v>
      </c>
      <c r="I99" s="161">
        <f>IF($C99&lt;Input!$D$48,VLOOKUP($C99,Eksist!$C$81:'Eksist'!$Z$111,I$3), VLOOKUP($C99,Muffe!$C$81:'Muffe'!$Z$111,I$3)*Muffe!$D$3+VLOOKUP($C99,Nyanlæg!$C$81:'Nyanlæg'!$Z$111,I$3)*Nyanlæg!$D$3)</f>
        <v>7.2000000000000008E-2</v>
      </c>
      <c r="J99" s="161">
        <f>IF($C99&lt;Input!$D$48,VLOOKUP($C99,Eksist!$C$81:'Eksist'!$Z$111,J$3), VLOOKUP($C99,Muffe!$C$81:'Muffe'!$Z$111,J$3)*Muffe!$D$3+VLOOKUP($C99,Nyanlæg!$C$81:'Nyanlæg'!$Z$111,J$3)*Nyanlæg!$D$3)</f>
        <v>0</v>
      </c>
      <c r="K99" s="161">
        <f>IF($C99&lt;Input!$D$48,VLOOKUP($C99,Eksist!$C$81:'Eksist'!$Z$111,K$3), VLOOKUP($C99,Muffe!$C$81:'Muffe'!$Z$111,K$3)*Muffe!$D$3+VLOOKUP($C99,Nyanlæg!$C$81:'Nyanlæg'!$Z$111,K$3)*Nyanlæg!$D$3)</f>
        <v>0</v>
      </c>
      <c r="L99" s="161">
        <f>IF($C99&lt;Input!$D$48,VLOOKUP($C99,Eksist!$C$81:'Eksist'!$Z$111,L$3), VLOOKUP($C99,Muffe!$C$81:'Muffe'!$Z$111,L$3)*Muffe!$D$3+VLOOKUP($C99,Nyanlæg!$C$81:'Nyanlæg'!$Z$111,L$3)*Nyanlæg!$D$3)</f>
        <v>0</v>
      </c>
      <c r="M99" s="161">
        <f>IF($C99&lt;Input!$D$48,VLOOKUP($C99,Eksist!$C$81:'Eksist'!$Z$111,M$3), VLOOKUP($C99,Muffe!$C$81:'Muffe'!$Z$111,M$3)*Muffe!$D$3+VLOOKUP($C99,Nyanlæg!$C$81:'Nyanlæg'!$Z$111,M$3)*Nyanlæg!$D$3)</f>
        <v>0</v>
      </c>
      <c r="N99" s="161">
        <f>IF($C99&lt;Input!$D$48,VLOOKUP($C99,Eksist!$C$81:'Eksist'!$Z$111,N$3), VLOOKUP($C99,Muffe!$C$81:'Muffe'!$Z$111,N$3)*Muffe!$D$3+VLOOKUP($C99,Nyanlæg!$C$81:'Nyanlæg'!$Z$111,N$3)*Nyanlæg!$D$3)</f>
        <v>0</v>
      </c>
      <c r="O99" s="161">
        <f>IF($C99&lt;Input!$D$48,VLOOKUP($C99,Eksist!$C$81:'Eksist'!$Z$111,O$3), VLOOKUP($C99,Muffe!$C$81:'Muffe'!$Z$111,O$3)*Muffe!$D$3+VLOOKUP($C99,Nyanlæg!$C$81:'Nyanlæg'!$Z$111,O$3)*Nyanlæg!$D$3)</f>
        <v>0</v>
      </c>
      <c r="P99" s="161">
        <f>IF($C99&lt;Input!$D$48,VLOOKUP($C99,Eksist!$C$81:'Eksist'!$Z$111,P$3), VLOOKUP($C99,Muffe!$C$81:'Muffe'!$Z$111,P$3)*Muffe!$D$3+VLOOKUP($C99,Nyanlæg!$C$81:'Nyanlæg'!$Z$111,P$3)*Nyanlæg!$D$3)</f>
        <v>0</v>
      </c>
      <c r="Q99" s="161">
        <f>IF($C99&lt;Input!$D$48,VLOOKUP($C99,Eksist!$C$81:'Eksist'!$Z$111,Q$3), VLOOKUP($C99,Muffe!$C$81:'Muffe'!$Z$111,Q$3)*Muffe!$D$3+VLOOKUP($C99,Nyanlæg!$C$81:'Nyanlæg'!$Z$111,Q$3)*Nyanlæg!$D$3)</f>
        <v>0</v>
      </c>
      <c r="R99" s="161">
        <f>IF($C99&lt;Input!$D$48,VLOOKUP($C99,Eksist!$C$81:'Eksist'!$Z$111,R$3), VLOOKUP($C99,Muffe!$C$81:'Muffe'!$Z$111,R$3)*Muffe!$D$3+VLOOKUP($C99,Nyanlæg!$C$81:'Nyanlæg'!$Z$111,R$3)*Nyanlæg!$D$3)</f>
        <v>0</v>
      </c>
      <c r="S99" s="161">
        <f>IF($C99&lt;Input!$D$48,VLOOKUP($C99,Eksist!$C$81:'Eksist'!$Z$111,S$3), VLOOKUP($C99,Muffe!$C$81:'Muffe'!$Z$111,S$3)*Muffe!$D$3+VLOOKUP($C99,Nyanlæg!$C$81:'Nyanlæg'!$Z$111,S$3)*Nyanlæg!$D$3)</f>
        <v>0</v>
      </c>
      <c r="T99" s="161">
        <f>IF($C99&lt;Input!$D$48,VLOOKUP($C99,Eksist!$C$81:'Eksist'!$Z$111,T$3), VLOOKUP($C99,Muffe!$C$81:'Muffe'!$Z$111,T$3)*Muffe!$D$3+VLOOKUP($C99,Nyanlæg!$C$81:'Nyanlæg'!$Z$111,T$3)*Nyanlæg!$D$3)</f>
        <v>0</v>
      </c>
      <c r="U99" s="161">
        <f>IF($C99&lt;Input!$D$48,VLOOKUP($C99,Eksist!$C$81:'Eksist'!$Z$111,U$3), VLOOKUP($C99,Muffe!$C$81:'Muffe'!$Z$111,U$3)*Muffe!$D$3+VLOOKUP($C99,Nyanlæg!$C$81:'Nyanlæg'!$Z$111,U$3)*Nyanlæg!$D$3)</f>
        <v>0</v>
      </c>
      <c r="V99" s="161">
        <f>IF($C99&lt;Input!$D$48,VLOOKUP($C99,Eksist!$C$81:'Eksist'!$Z$111,V$3), VLOOKUP($C99,Muffe!$C$81:'Muffe'!$Z$111,V$3)*Muffe!$D$3+VLOOKUP($C99,Nyanlæg!$C$81:'Nyanlæg'!$Z$111,V$3)*Nyanlæg!$D$3)</f>
        <v>0</v>
      </c>
      <c r="W99" s="161">
        <f>IF($C99&lt;Input!$D$48,VLOOKUP($C99,Eksist!$C$81:'Eksist'!$Z$111,W$3), VLOOKUP($C99,Muffe!$C$81:'Muffe'!$Z$111,W$3)*Muffe!$D$3+VLOOKUP($C99,Nyanlæg!$C$81:'Nyanlæg'!$Z$111,W$3)*Nyanlæg!$D$3)</f>
        <v>0</v>
      </c>
      <c r="X99" s="161">
        <f>IF($C99&lt;Input!$D$48,VLOOKUP($C99,Eksist!$C$81:'Eksist'!$Z$111,X$3), VLOOKUP($C99,Muffe!$C$81:'Muffe'!$Z$111,X$3)*Muffe!$D$3+VLOOKUP($C99,Nyanlæg!$C$81:'Nyanlæg'!$Z$111,X$3)*Nyanlæg!$D$3)</f>
        <v>0</v>
      </c>
      <c r="Y99" s="161">
        <f>IF($C99&lt;Input!$D$48,VLOOKUP($C99,Eksist!$C$81:'Eksist'!$Z$111,Y$3), VLOOKUP($C99,Muffe!$C$81:'Muffe'!$Z$111,Y$3)*Muffe!$D$3+VLOOKUP($C99,Nyanlæg!$C$81:'Nyanlæg'!$Z$111,Y$3)*Nyanlæg!$D$3)</f>
        <v>0</v>
      </c>
      <c r="Z99" s="161">
        <f>IF($C99&lt;Input!$D$48,VLOOKUP($C99,Eksist!$C$81:'Eksist'!$Z$111,Z$3), VLOOKUP($C99,Muffe!$C$81:'Muffe'!$Z$111,Z$3)*Muffe!$D$3+VLOOKUP($C99,Nyanlæg!$C$81:'Nyanlæg'!$Z$111,Z$3)*Nyanlæg!$D$3)</f>
        <v>0</v>
      </c>
      <c r="AA99" s="1"/>
      <c r="AB99" s="3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9"/>
      <c r="BB99" s="159"/>
      <c r="BC99" s="159"/>
      <c r="BD99" s="159"/>
      <c r="BE99" s="159"/>
      <c r="BF99" s="158"/>
      <c r="BG99" s="158"/>
      <c r="BH99" s="158"/>
      <c r="BI99" s="158"/>
      <c r="BJ99" s="158"/>
      <c r="BK99" s="158"/>
      <c r="BL99" s="158"/>
      <c r="BM99" s="158"/>
      <c r="BN99" s="158"/>
      <c r="BO99" s="158"/>
      <c r="BP99" s="158"/>
      <c r="BQ99" s="158"/>
      <c r="BR99" s="158"/>
      <c r="BS99" s="158"/>
      <c r="BT99" s="158"/>
      <c r="BU99" s="158"/>
    </row>
    <row r="100" spans="1:73" x14ac:dyDescent="0.15">
      <c r="A100" s="1"/>
      <c r="B100" s="20"/>
      <c r="C100" s="156">
        <f>Eksist!C100</f>
        <v>19</v>
      </c>
      <c r="D100" s="2"/>
      <c r="E100" s="161"/>
      <c r="F100" s="169">
        <f t="shared" si="4"/>
        <v>0.14700000000000002</v>
      </c>
      <c r="G100" s="161">
        <f>IF($C100&lt;Input!$D$48,VLOOKUP($C100,Eksist!$C$81:'Eksist'!$Z$111,G$3), VLOOKUP($C100,Muffe!$C$81:'Muffe'!$Z$111,G$3)*Muffe!$D$2+VLOOKUP($C100,Nyanlæg!$C$81:'Nyanlæg'!$Z$111,G$3)*Nyanlæg!$D$2)</f>
        <v>0</v>
      </c>
      <c r="H100" s="161">
        <f>IF($C100&lt;Input!$D$48,VLOOKUP($C100,Eksist!$C$81:'Eksist'!$Z$111,H$3), VLOOKUP($C100,Muffe!$C$81:'Muffe'!$Z$111,H$3)*Muffe!$D$3+VLOOKUP($C100,Nyanlæg!$C$81:'Nyanlæg'!$Z$111,H$3)*Nyanlæg!$D$3)</f>
        <v>7.350000000000001E-2</v>
      </c>
      <c r="I100" s="161">
        <f>IF($C100&lt;Input!$D$48,VLOOKUP($C100,Eksist!$C$81:'Eksist'!$Z$111,I$3), VLOOKUP($C100,Muffe!$C$81:'Muffe'!$Z$111,I$3)*Muffe!$D$3+VLOOKUP($C100,Nyanlæg!$C$81:'Nyanlæg'!$Z$111,I$3)*Nyanlæg!$D$3)</f>
        <v>7.350000000000001E-2</v>
      </c>
      <c r="J100" s="161">
        <f>IF($C100&lt;Input!$D$48,VLOOKUP($C100,Eksist!$C$81:'Eksist'!$Z$111,J$3), VLOOKUP($C100,Muffe!$C$81:'Muffe'!$Z$111,J$3)*Muffe!$D$3+VLOOKUP($C100,Nyanlæg!$C$81:'Nyanlæg'!$Z$111,J$3)*Nyanlæg!$D$3)</f>
        <v>0</v>
      </c>
      <c r="K100" s="161">
        <f>IF($C100&lt;Input!$D$48,VLOOKUP($C100,Eksist!$C$81:'Eksist'!$Z$111,K$3), VLOOKUP($C100,Muffe!$C$81:'Muffe'!$Z$111,K$3)*Muffe!$D$3+VLOOKUP($C100,Nyanlæg!$C$81:'Nyanlæg'!$Z$111,K$3)*Nyanlæg!$D$3)</f>
        <v>0</v>
      </c>
      <c r="L100" s="161">
        <f>IF($C100&lt;Input!$D$48,VLOOKUP($C100,Eksist!$C$81:'Eksist'!$Z$111,L$3), VLOOKUP($C100,Muffe!$C$81:'Muffe'!$Z$111,L$3)*Muffe!$D$3+VLOOKUP($C100,Nyanlæg!$C$81:'Nyanlæg'!$Z$111,L$3)*Nyanlæg!$D$3)</f>
        <v>0</v>
      </c>
      <c r="M100" s="161">
        <f>IF($C100&lt;Input!$D$48,VLOOKUP($C100,Eksist!$C$81:'Eksist'!$Z$111,M$3), VLOOKUP($C100,Muffe!$C$81:'Muffe'!$Z$111,M$3)*Muffe!$D$3+VLOOKUP($C100,Nyanlæg!$C$81:'Nyanlæg'!$Z$111,M$3)*Nyanlæg!$D$3)</f>
        <v>0</v>
      </c>
      <c r="N100" s="161">
        <f>IF($C100&lt;Input!$D$48,VLOOKUP($C100,Eksist!$C$81:'Eksist'!$Z$111,N$3), VLOOKUP($C100,Muffe!$C$81:'Muffe'!$Z$111,N$3)*Muffe!$D$3+VLOOKUP($C100,Nyanlæg!$C$81:'Nyanlæg'!$Z$111,N$3)*Nyanlæg!$D$3)</f>
        <v>0</v>
      </c>
      <c r="O100" s="161">
        <f>IF($C100&lt;Input!$D$48,VLOOKUP($C100,Eksist!$C$81:'Eksist'!$Z$111,O$3), VLOOKUP($C100,Muffe!$C$81:'Muffe'!$Z$111,O$3)*Muffe!$D$3+VLOOKUP($C100,Nyanlæg!$C$81:'Nyanlæg'!$Z$111,O$3)*Nyanlæg!$D$3)</f>
        <v>0</v>
      </c>
      <c r="P100" s="161">
        <f>IF($C100&lt;Input!$D$48,VLOOKUP($C100,Eksist!$C$81:'Eksist'!$Z$111,P$3), VLOOKUP($C100,Muffe!$C$81:'Muffe'!$Z$111,P$3)*Muffe!$D$3+VLOOKUP($C100,Nyanlæg!$C$81:'Nyanlæg'!$Z$111,P$3)*Nyanlæg!$D$3)</f>
        <v>0</v>
      </c>
      <c r="Q100" s="161">
        <f>IF($C100&lt;Input!$D$48,VLOOKUP($C100,Eksist!$C$81:'Eksist'!$Z$111,Q$3), VLOOKUP($C100,Muffe!$C$81:'Muffe'!$Z$111,Q$3)*Muffe!$D$3+VLOOKUP($C100,Nyanlæg!$C$81:'Nyanlæg'!$Z$111,Q$3)*Nyanlæg!$D$3)</f>
        <v>0</v>
      </c>
      <c r="R100" s="161">
        <f>IF($C100&lt;Input!$D$48,VLOOKUP($C100,Eksist!$C$81:'Eksist'!$Z$111,R$3), VLOOKUP($C100,Muffe!$C$81:'Muffe'!$Z$111,R$3)*Muffe!$D$3+VLOOKUP($C100,Nyanlæg!$C$81:'Nyanlæg'!$Z$111,R$3)*Nyanlæg!$D$3)</f>
        <v>0</v>
      </c>
      <c r="S100" s="161">
        <f>IF($C100&lt;Input!$D$48,VLOOKUP($C100,Eksist!$C$81:'Eksist'!$Z$111,S$3), VLOOKUP($C100,Muffe!$C$81:'Muffe'!$Z$111,S$3)*Muffe!$D$3+VLOOKUP($C100,Nyanlæg!$C$81:'Nyanlæg'!$Z$111,S$3)*Nyanlæg!$D$3)</f>
        <v>0</v>
      </c>
      <c r="T100" s="161">
        <f>IF($C100&lt;Input!$D$48,VLOOKUP($C100,Eksist!$C$81:'Eksist'!$Z$111,T$3), VLOOKUP($C100,Muffe!$C$81:'Muffe'!$Z$111,T$3)*Muffe!$D$3+VLOOKUP($C100,Nyanlæg!$C$81:'Nyanlæg'!$Z$111,T$3)*Nyanlæg!$D$3)</f>
        <v>0</v>
      </c>
      <c r="U100" s="161">
        <f>IF($C100&lt;Input!$D$48,VLOOKUP($C100,Eksist!$C$81:'Eksist'!$Z$111,U$3), VLOOKUP($C100,Muffe!$C$81:'Muffe'!$Z$111,U$3)*Muffe!$D$3+VLOOKUP($C100,Nyanlæg!$C$81:'Nyanlæg'!$Z$111,U$3)*Nyanlæg!$D$3)</f>
        <v>0</v>
      </c>
      <c r="V100" s="161">
        <f>IF($C100&lt;Input!$D$48,VLOOKUP($C100,Eksist!$C$81:'Eksist'!$Z$111,V$3), VLOOKUP($C100,Muffe!$C$81:'Muffe'!$Z$111,V$3)*Muffe!$D$3+VLOOKUP($C100,Nyanlæg!$C$81:'Nyanlæg'!$Z$111,V$3)*Nyanlæg!$D$3)</f>
        <v>0</v>
      </c>
      <c r="W100" s="161">
        <f>IF($C100&lt;Input!$D$48,VLOOKUP($C100,Eksist!$C$81:'Eksist'!$Z$111,W$3), VLOOKUP($C100,Muffe!$C$81:'Muffe'!$Z$111,W$3)*Muffe!$D$3+VLOOKUP($C100,Nyanlæg!$C$81:'Nyanlæg'!$Z$111,W$3)*Nyanlæg!$D$3)</f>
        <v>0</v>
      </c>
      <c r="X100" s="161">
        <f>IF($C100&lt;Input!$D$48,VLOOKUP($C100,Eksist!$C$81:'Eksist'!$Z$111,X$3), VLOOKUP($C100,Muffe!$C$81:'Muffe'!$Z$111,X$3)*Muffe!$D$3+VLOOKUP($C100,Nyanlæg!$C$81:'Nyanlæg'!$Z$111,X$3)*Nyanlæg!$D$3)</f>
        <v>0</v>
      </c>
      <c r="Y100" s="161">
        <f>IF($C100&lt;Input!$D$48,VLOOKUP($C100,Eksist!$C$81:'Eksist'!$Z$111,Y$3), VLOOKUP($C100,Muffe!$C$81:'Muffe'!$Z$111,Y$3)*Muffe!$D$3+VLOOKUP($C100,Nyanlæg!$C$81:'Nyanlæg'!$Z$111,Y$3)*Nyanlæg!$D$3)</f>
        <v>0</v>
      </c>
      <c r="Z100" s="161">
        <f>IF($C100&lt;Input!$D$48,VLOOKUP($C100,Eksist!$C$81:'Eksist'!$Z$111,Z$3), VLOOKUP($C100,Muffe!$C$81:'Muffe'!$Z$111,Z$3)*Muffe!$D$3+VLOOKUP($C100,Nyanlæg!$C$81:'Nyanlæg'!$Z$111,Z$3)*Nyanlæg!$D$3)</f>
        <v>0</v>
      </c>
      <c r="AA100" s="1"/>
      <c r="AB100" s="3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9"/>
      <c r="BB100" s="159"/>
      <c r="BC100" s="159"/>
      <c r="BD100" s="159"/>
      <c r="BE100" s="159"/>
      <c r="BF100" s="158"/>
      <c r="BG100" s="158"/>
      <c r="BH100" s="158"/>
      <c r="BI100" s="158"/>
      <c r="BJ100" s="158"/>
      <c r="BK100" s="158"/>
      <c r="BL100" s="158"/>
      <c r="BM100" s="158"/>
      <c r="BN100" s="158"/>
      <c r="BO100" s="158"/>
      <c r="BP100" s="158"/>
      <c r="BQ100" s="158"/>
      <c r="BR100" s="158"/>
      <c r="BS100" s="158"/>
      <c r="BT100" s="158"/>
      <c r="BU100" s="158"/>
    </row>
    <row r="101" spans="1:73" x14ac:dyDescent="0.15">
      <c r="A101" s="1"/>
      <c r="B101" s="20" t="s">
        <v>188</v>
      </c>
      <c r="C101" s="156">
        <f>Eksist!C101</f>
        <v>20</v>
      </c>
      <c r="D101" s="2"/>
      <c r="E101" s="161"/>
      <c r="F101" s="169">
        <f t="shared" si="4"/>
        <v>0.15</v>
      </c>
      <c r="G101" s="161">
        <f>IF($C101&lt;Input!$D$48,VLOOKUP($C101,Eksist!$C$81:'Eksist'!$Z$111,G$3), VLOOKUP($C101,Muffe!$C$81:'Muffe'!$Z$111,G$3)*Muffe!$D$2+VLOOKUP($C101,Nyanlæg!$C$81:'Nyanlæg'!$Z$111,G$3)*Nyanlæg!$D$2)</f>
        <v>0</v>
      </c>
      <c r="H101" s="161">
        <f>IF($C101&lt;Input!$D$48,VLOOKUP($C101,Eksist!$C$81:'Eksist'!$Z$111,H$3), VLOOKUP($C101,Muffe!$C$81:'Muffe'!$Z$111,H$3)*Muffe!$D$3+VLOOKUP($C101,Nyanlæg!$C$81:'Nyanlæg'!$Z$111,H$3)*Nyanlæg!$D$3)</f>
        <v>7.4999999999999997E-2</v>
      </c>
      <c r="I101" s="161">
        <f>IF($C101&lt;Input!$D$48,VLOOKUP($C101,Eksist!$C$81:'Eksist'!$Z$111,I$3), VLOOKUP($C101,Muffe!$C$81:'Muffe'!$Z$111,I$3)*Muffe!$D$3+VLOOKUP($C101,Nyanlæg!$C$81:'Nyanlæg'!$Z$111,I$3)*Nyanlæg!$D$3)</f>
        <v>7.4999999999999997E-2</v>
      </c>
      <c r="J101" s="161">
        <f>IF($C101&lt;Input!$D$48,VLOOKUP($C101,Eksist!$C$81:'Eksist'!$Z$111,J$3), VLOOKUP($C101,Muffe!$C$81:'Muffe'!$Z$111,J$3)*Muffe!$D$3+VLOOKUP($C101,Nyanlæg!$C$81:'Nyanlæg'!$Z$111,J$3)*Nyanlæg!$D$3)</f>
        <v>0</v>
      </c>
      <c r="K101" s="161">
        <f>IF($C101&lt;Input!$D$48,VLOOKUP($C101,Eksist!$C$81:'Eksist'!$Z$111,K$3), VLOOKUP($C101,Muffe!$C$81:'Muffe'!$Z$111,K$3)*Muffe!$D$3+VLOOKUP($C101,Nyanlæg!$C$81:'Nyanlæg'!$Z$111,K$3)*Nyanlæg!$D$3)</f>
        <v>0</v>
      </c>
      <c r="L101" s="161">
        <f>IF($C101&lt;Input!$D$48,VLOOKUP($C101,Eksist!$C$81:'Eksist'!$Z$111,L$3), VLOOKUP($C101,Muffe!$C$81:'Muffe'!$Z$111,L$3)*Muffe!$D$3+VLOOKUP($C101,Nyanlæg!$C$81:'Nyanlæg'!$Z$111,L$3)*Nyanlæg!$D$3)</f>
        <v>0</v>
      </c>
      <c r="M101" s="161">
        <f>IF($C101&lt;Input!$D$48,VLOOKUP($C101,Eksist!$C$81:'Eksist'!$Z$111,M$3), VLOOKUP($C101,Muffe!$C$81:'Muffe'!$Z$111,M$3)*Muffe!$D$3+VLOOKUP($C101,Nyanlæg!$C$81:'Nyanlæg'!$Z$111,M$3)*Nyanlæg!$D$3)</f>
        <v>0</v>
      </c>
      <c r="N101" s="161">
        <f>IF($C101&lt;Input!$D$48,VLOOKUP($C101,Eksist!$C$81:'Eksist'!$Z$111,N$3), VLOOKUP($C101,Muffe!$C$81:'Muffe'!$Z$111,N$3)*Muffe!$D$3+VLOOKUP($C101,Nyanlæg!$C$81:'Nyanlæg'!$Z$111,N$3)*Nyanlæg!$D$3)</f>
        <v>0</v>
      </c>
      <c r="O101" s="161">
        <f>IF($C101&lt;Input!$D$48,VLOOKUP($C101,Eksist!$C$81:'Eksist'!$Z$111,O$3), VLOOKUP($C101,Muffe!$C$81:'Muffe'!$Z$111,O$3)*Muffe!$D$3+VLOOKUP($C101,Nyanlæg!$C$81:'Nyanlæg'!$Z$111,O$3)*Nyanlæg!$D$3)</f>
        <v>0</v>
      </c>
      <c r="P101" s="161">
        <f>IF($C101&lt;Input!$D$48,VLOOKUP($C101,Eksist!$C$81:'Eksist'!$Z$111,P$3), VLOOKUP($C101,Muffe!$C$81:'Muffe'!$Z$111,P$3)*Muffe!$D$3+VLOOKUP($C101,Nyanlæg!$C$81:'Nyanlæg'!$Z$111,P$3)*Nyanlæg!$D$3)</f>
        <v>0</v>
      </c>
      <c r="Q101" s="161">
        <f>IF($C101&lt;Input!$D$48,VLOOKUP($C101,Eksist!$C$81:'Eksist'!$Z$111,Q$3), VLOOKUP($C101,Muffe!$C$81:'Muffe'!$Z$111,Q$3)*Muffe!$D$3+VLOOKUP($C101,Nyanlæg!$C$81:'Nyanlæg'!$Z$111,Q$3)*Nyanlæg!$D$3)</f>
        <v>0</v>
      </c>
      <c r="R101" s="161">
        <f>IF($C101&lt;Input!$D$48,VLOOKUP($C101,Eksist!$C$81:'Eksist'!$Z$111,R$3), VLOOKUP($C101,Muffe!$C$81:'Muffe'!$Z$111,R$3)*Muffe!$D$3+VLOOKUP($C101,Nyanlæg!$C$81:'Nyanlæg'!$Z$111,R$3)*Nyanlæg!$D$3)</f>
        <v>0</v>
      </c>
      <c r="S101" s="161">
        <f>IF($C101&lt;Input!$D$48,VLOOKUP($C101,Eksist!$C$81:'Eksist'!$Z$111,S$3), VLOOKUP($C101,Muffe!$C$81:'Muffe'!$Z$111,S$3)*Muffe!$D$3+VLOOKUP($C101,Nyanlæg!$C$81:'Nyanlæg'!$Z$111,S$3)*Nyanlæg!$D$3)</f>
        <v>0</v>
      </c>
      <c r="T101" s="161">
        <f>IF($C101&lt;Input!$D$48,VLOOKUP($C101,Eksist!$C$81:'Eksist'!$Z$111,T$3), VLOOKUP($C101,Muffe!$C$81:'Muffe'!$Z$111,T$3)*Muffe!$D$3+VLOOKUP($C101,Nyanlæg!$C$81:'Nyanlæg'!$Z$111,T$3)*Nyanlæg!$D$3)</f>
        <v>0</v>
      </c>
      <c r="U101" s="161">
        <f>IF($C101&lt;Input!$D$48,VLOOKUP($C101,Eksist!$C$81:'Eksist'!$Z$111,U$3), VLOOKUP($C101,Muffe!$C$81:'Muffe'!$Z$111,U$3)*Muffe!$D$3+VLOOKUP($C101,Nyanlæg!$C$81:'Nyanlæg'!$Z$111,U$3)*Nyanlæg!$D$3)</f>
        <v>0</v>
      </c>
      <c r="V101" s="161">
        <f>IF($C101&lt;Input!$D$48,VLOOKUP($C101,Eksist!$C$81:'Eksist'!$Z$111,V$3), VLOOKUP($C101,Muffe!$C$81:'Muffe'!$Z$111,V$3)*Muffe!$D$3+VLOOKUP($C101,Nyanlæg!$C$81:'Nyanlæg'!$Z$111,V$3)*Nyanlæg!$D$3)</f>
        <v>0</v>
      </c>
      <c r="W101" s="161">
        <f>IF($C101&lt;Input!$D$48,VLOOKUP($C101,Eksist!$C$81:'Eksist'!$Z$111,W$3), VLOOKUP($C101,Muffe!$C$81:'Muffe'!$Z$111,W$3)*Muffe!$D$3+VLOOKUP($C101,Nyanlæg!$C$81:'Nyanlæg'!$Z$111,W$3)*Nyanlæg!$D$3)</f>
        <v>0</v>
      </c>
      <c r="X101" s="161">
        <f>IF($C101&lt;Input!$D$48,VLOOKUP($C101,Eksist!$C$81:'Eksist'!$Z$111,X$3), VLOOKUP($C101,Muffe!$C$81:'Muffe'!$Z$111,X$3)*Muffe!$D$3+VLOOKUP($C101,Nyanlæg!$C$81:'Nyanlæg'!$Z$111,X$3)*Nyanlæg!$D$3)</f>
        <v>0</v>
      </c>
      <c r="Y101" s="161">
        <f>IF($C101&lt;Input!$D$48,VLOOKUP($C101,Eksist!$C$81:'Eksist'!$Z$111,Y$3), VLOOKUP($C101,Muffe!$C$81:'Muffe'!$Z$111,Y$3)*Muffe!$D$3+VLOOKUP($C101,Nyanlæg!$C$81:'Nyanlæg'!$Z$111,Y$3)*Nyanlæg!$D$3)</f>
        <v>0</v>
      </c>
      <c r="Z101" s="161">
        <f>IF($C101&lt;Input!$D$48,VLOOKUP($C101,Eksist!$C$81:'Eksist'!$Z$111,Z$3), VLOOKUP($C101,Muffe!$C$81:'Muffe'!$Z$111,Z$3)*Muffe!$D$3+VLOOKUP($C101,Nyanlæg!$C$81:'Nyanlæg'!$Z$111,Z$3)*Nyanlæg!$D$3)</f>
        <v>0</v>
      </c>
      <c r="AA101" s="1"/>
      <c r="AB101" s="3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9"/>
      <c r="BB101" s="159"/>
      <c r="BC101" s="159"/>
      <c r="BD101" s="159"/>
      <c r="BE101" s="159"/>
      <c r="BF101" s="158"/>
      <c r="BG101" s="158"/>
      <c r="BH101" s="158"/>
      <c r="BI101" s="158"/>
      <c r="BJ101" s="158"/>
      <c r="BK101" s="158"/>
      <c r="BL101" s="158"/>
      <c r="BM101" s="158"/>
      <c r="BN101" s="158"/>
      <c r="BO101" s="158"/>
      <c r="BP101" s="158"/>
      <c r="BQ101" s="158"/>
      <c r="BR101" s="158"/>
      <c r="BS101" s="158"/>
      <c r="BT101" s="158"/>
      <c r="BU101" s="158"/>
    </row>
    <row r="102" spans="1:73" x14ac:dyDescent="0.15">
      <c r="A102" s="1"/>
      <c r="B102" s="20"/>
      <c r="C102" s="156">
        <f>Eksist!C102</f>
        <v>21</v>
      </c>
      <c r="D102" s="2"/>
      <c r="E102" s="161"/>
      <c r="F102" s="169">
        <f t="shared" si="4"/>
        <v>0.155</v>
      </c>
      <c r="G102" s="161">
        <f>IF($C102&lt;Input!$D$48,VLOOKUP($C102,Eksist!$C$81:'Eksist'!$Z$111,G$3), VLOOKUP($C102,Muffe!$C$81:'Muffe'!$Z$111,G$3)*Muffe!$D$2+VLOOKUP($C102,Nyanlæg!$C$81:'Nyanlæg'!$Z$111,G$3)*Nyanlæg!$D$2)</f>
        <v>0</v>
      </c>
      <c r="H102" s="161">
        <f>IF($C102&lt;Input!$D$48,VLOOKUP($C102,Eksist!$C$81:'Eksist'!$Z$111,H$3), VLOOKUP($C102,Muffe!$C$81:'Muffe'!$Z$111,H$3)*Muffe!$D$3+VLOOKUP($C102,Nyanlæg!$C$81:'Nyanlæg'!$Z$111,H$3)*Nyanlæg!$D$3)</f>
        <v>7.7499999999999999E-2</v>
      </c>
      <c r="I102" s="161">
        <f>IF($C102&lt;Input!$D$48,VLOOKUP($C102,Eksist!$C$81:'Eksist'!$Z$111,I$3), VLOOKUP($C102,Muffe!$C$81:'Muffe'!$Z$111,I$3)*Muffe!$D$3+VLOOKUP($C102,Nyanlæg!$C$81:'Nyanlæg'!$Z$111,I$3)*Nyanlæg!$D$3)</f>
        <v>7.7499999999999999E-2</v>
      </c>
      <c r="J102" s="161">
        <f>IF($C102&lt;Input!$D$48,VLOOKUP($C102,Eksist!$C$81:'Eksist'!$Z$111,J$3), VLOOKUP($C102,Muffe!$C$81:'Muffe'!$Z$111,J$3)*Muffe!$D$3+VLOOKUP($C102,Nyanlæg!$C$81:'Nyanlæg'!$Z$111,J$3)*Nyanlæg!$D$3)</f>
        <v>0</v>
      </c>
      <c r="K102" s="161">
        <f>IF($C102&lt;Input!$D$48,VLOOKUP($C102,Eksist!$C$81:'Eksist'!$Z$111,K$3), VLOOKUP($C102,Muffe!$C$81:'Muffe'!$Z$111,K$3)*Muffe!$D$3+VLOOKUP($C102,Nyanlæg!$C$81:'Nyanlæg'!$Z$111,K$3)*Nyanlæg!$D$3)</f>
        <v>0</v>
      </c>
      <c r="L102" s="161">
        <f>IF($C102&lt;Input!$D$48,VLOOKUP($C102,Eksist!$C$81:'Eksist'!$Z$111,L$3), VLOOKUP($C102,Muffe!$C$81:'Muffe'!$Z$111,L$3)*Muffe!$D$3+VLOOKUP($C102,Nyanlæg!$C$81:'Nyanlæg'!$Z$111,L$3)*Nyanlæg!$D$3)</f>
        <v>0</v>
      </c>
      <c r="M102" s="161">
        <f>IF($C102&lt;Input!$D$48,VLOOKUP($C102,Eksist!$C$81:'Eksist'!$Z$111,M$3), VLOOKUP($C102,Muffe!$C$81:'Muffe'!$Z$111,M$3)*Muffe!$D$3+VLOOKUP($C102,Nyanlæg!$C$81:'Nyanlæg'!$Z$111,M$3)*Nyanlæg!$D$3)</f>
        <v>0</v>
      </c>
      <c r="N102" s="161">
        <f>IF($C102&lt;Input!$D$48,VLOOKUP($C102,Eksist!$C$81:'Eksist'!$Z$111,N$3), VLOOKUP($C102,Muffe!$C$81:'Muffe'!$Z$111,N$3)*Muffe!$D$3+VLOOKUP($C102,Nyanlæg!$C$81:'Nyanlæg'!$Z$111,N$3)*Nyanlæg!$D$3)</f>
        <v>0</v>
      </c>
      <c r="O102" s="161">
        <f>IF($C102&lt;Input!$D$48,VLOOKUP($C102,Eksist!$C$81:'Eksist'!$Z$111,O$3), VLOOKUP($C102,Muffe!$C$81:'Muffe'!$Z$111,O$3)*Muffe!$D$3+VLOOKUP($C102,Nyanlæg!$C$81:'Nyanlæg'!$Z$111,O$3)*Nyanlæg!$D$3)</f>
        <v>0</v>
      </c>
      <c r="P102" s="161">
        <f>IF($C102&lt;Input!$D$48,VLOOKUP($C102,Eksist!$C$81:'Eksist'!$Z$111,P$3), VLOOKUP($C102,Muffe!$C$81:'Muffe'!$Z$111,P$3)*Muffe!$D$3+VLOOKUP($C102,Nyanlæg!$C$81:'Nyanlæg'!$Z$111,P$3)*Nyanlæg!$D$3)</f>
        <v>0</v>
      </c>
      <c r="Q102" s="161">
        <f>IF($C102&lt;Input!$D$48,VLOOKUP($C102,Eksist!$C$81:'Eksist'!$Z$111,Q$3), VLOOKUP($C102,Muffe!$C$81:'Muffe'!$Z$111,Q$3)*Muffe!$D$3+VLOOKUP($C102,Nyanlæg!$C$81:'Nyanlæg'!$Z$111,Q$3)*Nyanlæg!$D$3)</f>
        <v>0</v>
      </c>
      <c r="R102" s="161">
        <f>IF($C102&lt;Input!$D$48,VLOOKUP($C102,Eksist!$C$81:'Eksist'!$Z$111,R$3), VLOOKUP($C102,Muffe!$C$81:'Muffe'!$Z$111,R$3)*Muffe!$D$3+VLOOKUP($C102,Nyanlæg!$C$81:'Nyanlæg'!$Z$111,R$3)*Nyanlæg!$D$3)</f>
        <v>0</v>
      </c>
      <c r="S102" s="161">
        <f>IF($C102&lt;Input!$D$48,VLOOKUP($C102,Eksist!$C$81:'Eksist'!$Z$111,S$3), VLOOKUP($C102,Muffe!$C$81:'Muffe'!$Z$111,S$3)*Muffe!$D$3+VLOOKUP($C102,Nyanlæg!$C$81:'Nyanlæg'!$Z$111,S$3)*Nyanlæg!$D$3)</f>
        <v>0</v>
      </c>
      <c r="T102" s="161">
        <f>IF($C102&lt;Input!$D$48,VLOOKUP($C102,Eksist!$C$81:'Eksist'!$Z$111,T$3), VLOOKUP($C102,Muffe!$C$81:'Muffe'!$Z$111,T$3)*Muffe!$D$3+VLOOKUP($C102,Nyanlæg!$C$81:'Nyanlæg'!$Z$111,T$3)*Nyanlæg!$D$3)</f>
        <v>0</v>
      </c>
      <c r="U102" s="161">
        <f>IF($C102&lt;Input!$D$48,VLOOKUP($C102,Eksist!$C$81:'Eksist'!$Z$111,U$3), VLOOKUP($C102,Muffe!$C$81:'Muffe'!$Z$111,U$3)*Muffe!$D$3+VLOOKUP($C102,Nyanlæg!$C$81:'Nyanlæg'!$Z$111,U$3)*Nyanlæg!$D$3)</f>
        <v>0</v>
      </c>
      <c r="V102" s="161">
        <f>IF($C102&lt;Input!$D$48,VLOOKUP($C102,Eksist!$C$81:'Eksist'!$Z$111,V$3), VLOOKUP($C102,Muffe!$C$81:'Muffe'!$Z$111,V$3)*Muffe!$D$3+VLOOKUP($C102,Nyanlæg!$C$81:'Nyanlæg'!$Z$111,V$3)*Nyanlæg!$D$3)</f>
        <v>0</v>
      </c>
      <c r="W102" s="161">
        <f>IF($C102&lt;Input!$D$48,VLOOKUP($C102,Eksist!$C$81:'Eksist'!$Z$111,W$3), VLOOKUP($C102,Muffe!$C$81:'Muffe'!$Z$111,W$3)*Muffe!$D$3+VLOOKUP($C102,Nyanlæg!$C$81:'Nyanlæg'!$Z$111,W$3)*Nyanlæg!$D$3)</f>
        <v>0</v>
      </c>
      <c r="X102" s="161">
        <f>IF($C102&lt;Input!$D$48,VLOOKUP($C102,Eksist!$C$81:'Eksist'!$Z$111,X$3), VLOOKUP($C102,Muffe!$C$81:'Muffe'!$Z$111,X$3)*Muffe!$D$3+VLOOKUP($C102,Nyanlæg!$C$81:'Nyanlæg'!$Z$111,X$3)*Nyanlæg!$D$3)</f>
        <v>0</v>
      </c>
      <c r="Y102" s="161">
        <f>IF($C102&lt;Input!$D$48,VLOOKUP($C102,Eksist!$C$81:'Eksist'!$Z$111,Y$3), VLOOKUP($C102,Muffe!$C$81:'Muffe'!$Z$111,Y$3)*Muffe!$D$3+VLOOKUP($C102,Nyanlæg!$C$81:'Nyanlæg'!$Z$111,Y$3)*Nyanlæg!$D$3)</f>
        <v>0</v>
      </c>
      <c r="Z102" s="161">
        <f>IF($C102&lt;Input!$D$48,VLOOKUP($C102,Eksist!$C$81:'Eksist'!$Z$111,Z$3), VLOOKUP($C102,Muffe!$C$81:'Muffe'!$Z$111,Z$3)*Muffe!$D$3+VLOOKUP($C102,Nyanlæg!$C$81:'Nyanlæg'!$Z$111,Z$3)*Nyanlæg!$D$3)</f>
        <v>0</v>
      </c>
      <c r="AA102" s="1"/>
      <c r="AB102" s="3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9"/>
      <c r="BB102" s="159"/>
      <c r="BC102" s="159"/>
      <c r="BD102" s="159"/>
      <c r="BE102" s="159"/>
      <c r="BF102" s="158"/>
      <c r="BG102" s="158"/>
      <c r="BH102" s="158"/>
      <c r="BI102" s="158"/>
      <c r="BJ102" s="158"/>
      <c r="BK102" s="158"/>
      <c r="BL102" s="158"/>
      <c r="BM102" s="158"/>
      <c r="BN102" s="158"/>
      <c r="BO102" s="158"/>
      <c r="BP102" s="158"/>
      <c r="BQ102" s="158"/>
      <c r="BR102" s="158"/>
      <c r="BS102" s="158"/>
      <c r="BT102" s="158"/>
      <c r="BU102" s="158"/>
    </row>
    <row r="103" spans="1:73" x14ac:dyDescent="0.15">
      <c r="A103" s="1"/>
      <c r="B103" s="20"/>
      <c r="C103" s="156">
        <f>Eksist!C103</f>
        <v>22</v>
      </c>
      <c r="D103" s="2"/>
      <c r="E103" s="161"/>
      <c r="F103" s="169">
        <f t="shared" si="4"/>
        <v>0.16</v>
      </c>
      <c r="G103" s="161">
        <f>IF($C103&lt;Input!$D$48,VLOOKUP($C103,Eksist!$C$81:'Eksist'!$Z$111,G$3), VLOOKUP($C103,Muffe!$C$81:'Muffe'!$Z$111,G$3)*Muffe!$D$2+VLOOKUP($C103,Nyanlæg!$C$81:'Nyanlæg'!$Z$111,G$3)*Nyanlæg!$D$2)</f>
        <v>0</v>
      </c>
      <c r="H103" s="161">
        <f>IF($C103&lt;Input!$D$48,VLOOKUP($C103,Eksist!$C$81:'Eksist'!$Z$111,H$3), VLOOKUP($C103,Muffe!$C$81:'Muffe'!$Z$111,H$3)*Muffe!$D$3+VLOOKUP($C103,Nyanlæg!$C$81:'Nyanlæg'!$Z$111,H$3)*Nyanlæg!$D$3)</f>
        <v>0.08</v>
      </c>
      <c r="I103" s="161">
        <f>IF($C103&lt;Input!$D$48,VLOOKUP($C103,Eksist!$C$81:'Eksist'!$Z$111,I$3), VLOOKUP($C103,Muffe!$C$81:'Muffe'!$Z$111,I$3)*Muffe!$D$3+VLOOKUP($C103,Nyanlæg!$C$81:'Nyanlæg'!$Z$111,I$3)*Nyanlæg!$D$3)</f>
        <v>0.08</v>
      </c>
      <c r="J103" s="161">
        <f>IF($C103&lt;Input!$D$48,VLOOKUP($C103,Eksist!$C$81:'Eksist'!$Z$111,J$3), VLOOKUP($C103,Muffe!$C$81:'Muffe'!$Z$111,J$3)*Muffe!$D$3+VLOOKUP($C103,Nyanlæg!$C$81:'Nyanlæg'!$Z$111,J$3)*Nyanlæg!$D$3)</f>
        <v>0</v>
      </c>
      <c r="K103" s="161">
        <f>IF($C103&lt;Input!$D$48,VLOOKUP($C103,Eksist!$C$81:'Eksist'!$Z$111,K$3), VLOOKUP($C103,Muffe!$C$81:'Muffe'!$Z$111,K$3)*Muffe!$D$3+VLOOKUP($C103,Nyanlæg!$C$81:'Nyanlæg'!$Z$111,K$3)*Nyanlæg!$D$3)</f>
        <v>0</v>
      </c>
      <c r="L103" s="161">
        <f>IF($C103&lt;Input!$D$48,VLOOKUP($C103,Eksist!$C$81:'Eksist'!$Z$111,L$3), VLOOKUP($C103,Muffe!$C$81:'Muffe'!$Z$111,L$3)*Muffe!$D$3+VLOOKUP($C103,Nyanlæg!$C$81:'Nyanlæg'!$Z$111,L$3)*Nyanlæg!$D$3)</f>
        <v>0</v>
      </c>
      <c r="M103" s="161">
        <f>IF($C103&lt;Input!$D$48,VLOOKUP($C103,Eksist!$C$81:'Eksist'!$Z$111,M$3), VLOOKUP($C103,Muffe!$C$81:'Muffe'!$Z$111,M$3)*Muffe!$D$3+VLOOKUP($C103,Nyanlæg!$C$81:'Nyanlæg'!$Z$111,M$3)*Nyanlæg!$D$3)</f>
        <v>0</v>
      </c>
      <c r="N103" s="161">
        <f>IF($C103&lt;Input!$D$48,VLOOKUP($C103,Eksist!$C$81:'Eksist'!$Z$111,N$3), VLOOKUP($C103,Muffe!$C$81:'Muffe'!$Z$111,N$3)*Muffe!$D$3+VLOOKUP($C103,Nyanlæg!$C$81:'Nyanlæg'!$Z$111,N$3)*Nyanlæg!$D$3)</f>
        <v>0</v>
      </c>
      <c r="O103" s="161">
        <f>IF($C103&lt;Input!$D$48,VLOOKUP($C103,Eksist!$C$81:'Eksist'!$Z$111,O$3), VLOOKUP($C103,Muffe!$C$81:'Muffe'!$Z$111,O$3)*Muffe!$D$3+VLOOKUP($C103,Nyanlæg!$C$81:'Nyanlæg'!$Z$111,O$3)*Nyanlæg!$D$3)</f>
        <v>0</v>
      </c>
      <c r="P103" s="161">
        <f>IF($C103&lt;Input!$D$48,VLOOKUP($C103,Eksist!$C$81:'Eksist'!$Z$111,P$3), VLOOKUP($C103,Muffe!$C$81:'Muffe'!$Z$111,P$3)*Muffe!$D$3+VLOOKUP($C103,Nyanlæg!$C$81:'Nyanlæg'!$Z$111,P$3)*Nyanlæg!$D$3)</f>
        <v>0</v>
      </c>
      <c r="Q103" s="161">
        <f>IF($C103&lt;Input!$D$48,VLOOKUP($C103,Eksist!$C$81:'Eksist'!$Z$111,Q$3), VLOOKUP($C103,Muffe!$C$81:'Muffe'!$Z$111,Q$3)*Muffe!$D$3+VLOOKUP($C103,Nyanlæg!$C$81:'Nyanlæg'!$Z$111,Q$3)*Nyanlæg!$D$3)</f>
        <v>0</v>
      </c>
      <c r="R103" s="161">
        <f>IF($C103&lt;Input!$D$48,VLOOKUP($C103,Eksist!$C$81:'Eksist'!$Z$111,R$3), VLOOKUP($C103,Muffe!$C$81:'Muffe'!$Z$111,R$3)*Muffe!$D$3+VLOOKUP($C103,Nyanlæg!$C$81:'Nyanlæg'!$Z$111,R$3)*Nyanlæg!$D$3)</f>
        <v>0</v>
      </c>
      <c r="S103" s="161">
        <f>IF($C103&lt;Input!$D$48,VLOOKUP($C103,Eksist!$C$81:'Eksist'!$Z$111,S$3), VLOOKUP($C103,Muffe!$C$81:'Muffe'!$Z$111,S$3)*Muffe!$D$3+VLOOKUP($C103,Nyanlæg!$C$81:'Nyanlæg'!$Z$111,S$3)*Nyanlæg!$D$3)</f>
        <v>0</v>
      </c>
      <c r="T103" s="161">
        <f>IF($C103&lt;Input!$D$48,VLOOKUP($C103,Eksist!$C$81:'Eksist'!$Z$111,T$3), VLOOKUP($C103,Muffe!$C$81:'Muffe'!$Z$111,T$3)*Muffe!$D$3+VLOOKUP($C103,Nyanlæg!$C$81:'Nyanlæg'!$Z$111,T$3)*Nyanlæg!$D$3)</f>
        <v>0</v>
      </c>
      <c r="U103" s="161">
        <f>IF($C103&lt;Input!$D$48,VLOOKUP($C103,Eksist!$C$81:'Eksist'!$Z$111,U$3), VLOOKUP($C103,Muffe!$C$81:'Muffe'!$Z$111,U$3)*Muffe!$D$3+VLOOKUP($C103,Nyanlæg!$C$81:'Nyanlæg'!$Z$111,U$3)*Nyanlæg!$D$3)</f>
        <v>0</v>
      </c>
      <c r="V103" s="161">
        <f>IF($C103&lt;Input!$D$48,VLOOKUP($C103,Eksist!$C$81:'Eksist'!$Z$111,V$3), VLOOKUP($C103,Muffe!$C$81:'Muffe'!$Z$111,V$3)*Muffe!$D$3+VLOOKUP($C103,Nyanlæg!$C$81:'Nyanlæg'!$Z$111,V$3)*Nyanlæg!$D$3)</f>
        <v>0</v>
      </c>
      <c r="W103" s="161">
        <f>IF($C103&lt;Input!$D$48,VLOOKUP($C103,Eksist!$C$81:'Eksist'!$Z$111,W$3), VLOOKUP($C103,Muffe!$C$81:'Muffe'!$Z$111,W$3)*Muffe!$D$3+VLOOKUP($C103,Nyanlæg!$C$81:'Nyanlæg'!$Z$111,W$3)*Nyanlæg!$D$3)</f>
        <v>0</v>
      </c>
      <c r="X103" s="161">
        <f>IF($C103&lt;Input!$D$48,VLOOKUP($C103,Eksist!$C$81:'Eksist'!$Z$111,X$3), VLOOKUP($C103,Muffe!$C$81:'Muffe'!$Z$111,X$3)*Muffe!$D$3+VLOOKUP($C103,Nyanlæg!$C$81:'Nyanlæg'!$Z$111,X$3)*Nyanlæg!$D$3)</f>
        <v>0</v>
      </c>
      <c r="Y103" s="161">
        <f>IF($C103&lt;Input!$D$48,VLOOKUP($C103,Eksist!$C$81:'Eksist'!$Z$111,Y$3), VLOOKUP($C103,Muffe!$C$81:'Muffe'!$Z$111,Y$3)*Muffe!$D$3+VLOOKUP($C103,Nyanlæg!$C$81:'Nyanlæg'!$Z$111,Y$3)*Nyanlæg!$D$3)</f>
        <v>0</v>
      </c>
      <c r="Z103" s="161">
        <f>IF($C103&lt;Input!$D$48,VLOOKUP($C103,Eksist!$C$81:'Eksist'!$Z$111,Z$3), VLOOKUP($C103,Muffe!$C$81:'Muffe'!$Z$111,Z$3)*Muffe!$D$3+VLOOKUP($C103,Nyanlæg!$C$81:'Nyanlæg'!$Z$111,Z$3)*Nyanlæg!$D$3)</f>
        <v>0</v>
      </c>
      <c r="AA103" s="1"/>
      <c r="AB103" s="3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9"/>
      <c r="BB103" s="159"/>
      <c r="BC103" s="159"/>
      <c r="BD103" s="159"/>
      <c r="BE103" s="159"/>
      <c r="BF103" s="158"/>
      <c r="BG103" s="158"/>
      <c r="BH103" s="158"/>
      <c r="BI103" s="158"/>
      <c r="BJ103" s="158"/>
      <c r="BK103" s="158"/>
      <c r="BL103" s="158"/>
      <c r="BM103" s="158"/>
      <c r="BN103" s="158"/>
      <c r="BO103" s="158"/>
      <c r="BP103" s="158"/>
      <c r="BQ103" s="158"/>
      <c r="BR103" s="158"/>
      <c r="BS103" s="158"/>
      <c r="BT103" s="158"/>
      <c r="BU103" s="158"/>
    </row>
    <row r="104" spans="1:73" x14ac:dyDescent="0.15">
      <c r="A104" s="1"/>
      <c r="B104" s="20"/>
      <c r="C104" s="156">
        <f>Eksist!C104</f>
        <v>23</v>
      </c>
      <c r="D104" s="2"/>
      <c r="E104" s="161"/>
      <c r="F104" s="169">
        <f t="shared" si="4"/>
        <v>0.16500000000000001</v>
      </c>
      <c r="G104" s="161">
        <f>IF($C104&lt;Input!$D$48,VLOOKUP($C104,Eksist!$C$81:'Eksist'!$Z$111,G$3), VLOOKUP($C104,Muffe!$C$81:'Muffe'!$Z$111,G$3)*Muffe!$D$2+VLOOKUP($C104,Nyanlæg!$C$81:'Nyanlæg'!$Z$111,G$3)*Nyanlæg!$D$2)</f>
        <v>0</v>
      </c>
      <c r="H104" s="161">
        <f>IF($C104&lt;Input!$D$48,VLOOKUP($C104,Eksist!$C$81:'Eksist'!$Z$111,H$3), VLOOKUP($C104,Muffe!$C$81:'Muffe'!$Z$111,H$3)*Muffe!$D$3+VLOOKUP($C104,Nyanlæg!$C$81:'Nyanlæg'!$Z$111,H$3)*Nyanlæg!$D$3)</f>
        <v>8.2500000000000004E-2</v>
      </c>
      <c r="I104" s="161">
        <f>IF($C104&lt;Input!$D$48,VLOOKUP($C104,Eksist!$C$81:'Eksist'!$Z$111,I$3), VLOOKUP($C104,Muffe!$C$81:'Muffe'!$Z$111,I$3)*Muffe!$D$3+VLOOKUP($C104,Nyanlæg!$C$81:'Nyanlæg'!$Z$111,I$3)*Nyanlæg!$D$3)</f>
        <v>8.2500000000000004E-2</v>
      </c>
      <c r="J104" s="161">
        <f>IF($C104&lt;Input!$D$48,VLOOKUP($C104,Eksist!$C$81:'Eksist'!$Z$111,J$3), VLOOKUP($C104,Muffe!$C$81:'Muffe'!$Z$111,J$3)*Muffe!$D$3+VLOOKUP($C104,Nyanlæg!$C$81:'Nyanlæg'!$Z$111,J$3)*Nyanlæg!$D$3)</f>
        <v>0</v>
      </c>
      <c r="K104" s="161">
        <f>IF($C104&lt;Input!$D$48,VLOOKUP($C104,Eksist!$C$81:'Eksist'!$Z$111,K$3), VLOOKUP($C104,Muffe!$C$81:'Muffe'!$Z$111,K$3)*Muffe!$D$3+VLOOKUP($C104,Nyanlæg!$C$81:'Nyanlæg'!$Z$111,K$3)*Nyanlæg!$D$3)</f>
        <v>0</v>
      </c>
      <c r="L104" s="161">
        <f>IF($C104&lt;Input!$D$48,VLOOKUP($C104,Eksist!$C$81:'Eksist'!$Z$111,L$3), VLOOKUP($C104,Muffe!$C$81:'Muffe'!$Z$111,L$3)*Muffe!$D$3+VLOOKUP($C104,Nyanlæg!$C$81:'Nyanlæg'!$Z$111,L$3)*Nyanlæg!$D$3)</f>
        <v>0</v>
      </c>
      <c r="M104" s="161">
        <f>IF($C104&lt;Input!$D$48,VLOOKUP($C104,Eksist!$C$81:'Eksist'!$Z$111,M$3), VLOOKUP($C104,Muffe!$C$81:'Muffe'!$Z$111,M$3)*Muffe!$D$3+VLOOKUP($C104,Nyanlæg!$C$81:'Nyanlæg'!$Z$111,M$3)*Nyanlæg!$D$3)</f>
        <v>0</v>
      </c>
      <c r="N104" s="161">
        <f>IF($C104&lt;Input!$D$48,VLOOKUP($C104,Eksist!$C$81:'Eksist'!$Z$111,N$3), VLOOKUP($C104,Muffe!$C$81:'Muffe'!$Z$111,N$3)*Muffe!$D$3+VLOOKUP($C104,Nyanlæg!$C$81:'Nyanlæg'!$Z$111,N$3)*Nyanlæg!$D$3)</f>
        <v>0</v>
      </c>
      <c r="O104" s="161">
        <f>IF($C104&lt;Input!$D$48,VLOOKUP($C104,Eksist!$C$81:'Eksist'!$Z$111,O$3), VLOOKUP($C104,Muffe!$C$81:'Muffe'!$Z$111,O$3)*Muffe!$D$3+VLOOKUP($C104,Nyanlæg!$C$81:'Nyanlæg'!$Z$111,O$3)*Nyanlæg!$D$3)</f>
        <v>0</v>
      </c>
      <c r="P104" s="161">
        <f>IF($C104&lt;Input!$D$48,VLOOKUP($C104,Eksist!$C$81:'Eksist'!$Z$111,P$3), VLOOKUP($C104,Muffe!$C$81:'Muffe'!$Z$111,P$3)*Muffe!$D$3+VLOOKUP($C104,Nyanlæg!$C$81:'Nyanlæg'!$Z$111,P$3)*Nyanlæg!$D$3)</f>
        <v>0</v>
      </c>
      <c r="Q104" s="161">
        <f>IF($C104&lt;Input!$D$48,VLOOKUP($C104,Eksist!$C$81:'Eksist'!$Z$111,Q$3), VLOOKUP($C104,Muffe!$C$81:'Muffe'!$Z$111,Q$3)*Muffe!$D$3+VLOOKUP($C104,Nyanlæg!$C$81:'Nyanlæg'!$Z$111,Q$3)*Nyanlæg!$D$3)</f>
        <v>0</v>
      </c>
      <c r="R104" s="161">
        <f>IF($C104&lt;Input!$D$48,VLOOKUP($C104,Eksist!$C$81:'Eksist'!$Z$111,R$3), VLOOKUP($C104,Muffe!$C$81:'Muffe'!$Z$111,R$3)*Muffe!$D$3+VLOOKUP($C104,Nyanlæg!$C$81:'Nyanlæg'!$Z$111,R$3)*Nyanlæg!$D$3)</f>
        <v>0</v>
      </c>
      <c r="S104" s="161">
        <f>IF($C104&lt;Input!$D$48,VLOOKUP($C104,Eksist!$C$81:'Eksist'!$Z$111,S$3), VLOOKUP($C104,Muffe!$C$81:'Muffe'!$Z$111,S$3)*Muffe!$D$3+VLOOKUP($C104,Nyanlæg!$C$81:'Nyanlæg'!$Z$111,S$3)*Nyanlæg!$D$3)</f>
        <v>0</v>
      </c>
      <c r="T104" s="161">
        <f>IF($C104&lt;Input!$D$48,VLOOKUP($C104,Eksist!$C$81:'Eksist'!$Z$111,T$3), VLOOKUP($C104,Muffe!$C$81:'Muffe'!$Z$111,T$3)*Muffe!$D$3+VLOOKUP($C104,Nyanlæg!$C$81:'Nyanlæg'!$Z$111,T$3)*Nyanlæg!$D$3)</f>
        <v>0</v>
      </c>
      <c r="U104" s="161">
        <f>IF($C104&lt;Input!$D$48,VLOOKUP($C104,Eksist!$C$81:'Eksist'!$Z$111,U$3), VLOOKUP($C104,Muffe!$C$81:'Muffe'!$Z$111,U$3)*Muffe!$D$3+VLOOKUP($C104,Nyanlæg!$C$81:'Nyanlæg'!$Z$111,U$3)*Nyanlæg!$D$3)</f>
        <v>0</v>
      </c>
      <c r="V104" s="161">
        <f>IF($C104&lt;Input!$D$48,VLOOKUP($C104,Eksist!$C$81:'Eksist'!$Z$111,V$3), VLOOKUP($C104,Muffe!$C$81:'Muffe'!$Z$111,V$3)*Muffe!$D$3+VLOOKUP($C104,Nyanlæg!$C$81:'Nyanlæg'!$Z$111,V$3)*Nyanlæg!$D$3)</f>
        <v>0</v>
      </c>
      <c r="W104" s="161">
        <f>IF($C104&lt;Input!$D$48,VLOOKUP($C104,Eksist!$C$81:'Eksist'!$Z$111,W$3), VLOOKUP($C104,Muffe!$C$81:'Muffe'!$Z$111,W$3)*Muffe!$D$3+VLOOKUP($C104,Nyanlæg!$C$81:'Nyanlæg'!$Z$111,W$3)*Nyanlæg!$D$3)</f>
        <v>0</v>
      </c>
      <c r="X104" s="161">
        <f>IF($C104&lt;Input!$D$48,VLOOKUP($C104,Eksist!$C$81:'Eksist'!$Z$111,X$3), VLOOKUP($C104,Muffe!$C$81:'Muffe'!$Z$111,X$3)*Muffe!$D$3+VLOOKUP($C104,Nyanlæg!$C$81:'Nyanlæg'!$Z$111,X$3)*Nyanlæg!$D$3)</f>
        <v>0</v>
      </c>
      <c r="Y104" s="161">
        <f>IF($C104&lt;Input!$D$48,VLOOKUP($C104,Eksist!$C$81:'Eksist'!$Z$111,Y$3), VLOOKUP($C104,Muffe!$C$81:'Muffe'!$Z$111,Y$3)*Muffe!$D$3+VLOOKUP($C104,Nyanlæg!$C$81:'Nyanlæg'!$Z$111,Y$3)*Nyanlæg!$D$3)</f>
        <v>0</v>
      </c>
      <c r="Z104" s="161">
        <f>IF($C104&lt;Input!$D$48,VLOOKUP($C104,Eksist!$C$81:'Eksist'!$Z$111,Z$3), VLOOKUP($C104,Muffe!$C$81:'Muffe'!$Z$111,Z$3)*Muffe!$D$3+VLOOKUP($C104,Nyanlæg!$C$81:'Nyanlæg'!$Z$111,Z$3)*Nyanlæg!$D$3)</f>
        <v>0</v>
      </c>
      <c r="AA104" s="1"/>
      <c r="AB104" s="3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9"/>
      <c r="BB104" s="159"/>
      <c r="BC104" s="159"/>
      <c r="BD104" s="159"/>
      <c r="BE104" s="159"/>
      <c r="BF104" s="158"/>
      <c r="BG104" s="158"/>
      <c r="BH104" s="158"/>
      <c r="BI104" s="158"/>
      <c r="BJ104" s="158"/>
      <c r="BK104" s="158"/>
      <c r="BL104" s="158"/>
      <c r="BM104" s="158"/>
      <c r="BN104" s="158"/>
      <c r="BO104" s="158"/>
      <c r="BP104" s="158"/>
      <c r="BQ104" s="158"/>
      <c r="BR104" s="158"/>
      <c r="BS104" s="158"/>
      <c r="BT104" s="158"/>
      <c r="BU104" s="158"/>
    </row>
    <row r="105" spans="1:73" x14ac:dyDescent="0.15">
      <c r="A105" s="1"/>
      <c r="B105" s="20"/>
      <c r="C105" s="156">
        <f>Eksist!C105</f>
        <v>24</v>
      </c>
      <c r="D105" s="2"/>
      <c r="E105" s="161"/>
      <c r="F105" s="169">
        <f t="shared" si="4"/>
        <v>0.17</v>
      </c>
      <c r="G105" s="161">
        <f>IF($C105&lt;Input!$D$48,VLOOKUP($C105,Eksist!$C$81:'Eksist'!$Z$111,G$3), VLOOKUP($C105,Muffe!$C$81:'Muffe'!$Z$111,G$3)*Muffe!$D$2+VLOOKUP($C105,Nyanlæg!$C$81:'Nyanlæg'!$Z$111,G$3)*Nyanlæg!$D$2)</f>
        <v>0</v>
      </c>
      <c r="H105" s="161">
        <f>IF($C105&lt;Input!$D$48,VLOOKUP($C105,Eksist!$C$81:'Eksist'!$Z$111,H$3), VLOOKUP($C105,Muffe!$C$81:'Muffe'!$Z$111,H$3)*Muffe!$D$3+VLOOKUP($C105,Nyanlæg!$C$81:'Nyanlæg'!$Z$111,H$3)*Nyanlæg!$D$3)</f>
        <v>8.5000000000000006E-2</v>
      </c>
      <c r="I105" s="161">
        <f>IF($C105&lt;Input!$D$48,VLOOKUP($C105,Eksist!$C$81:'Eksist'!$Z$111,I$3), VLOOKUP($C105,Muffe!$C$81:'Muffe'!$Z$111,I$3)*Muffe!$D$3+VLOOKUP($C105,Nyanlæg!$C$81:'Nyanlæg'!$Z$111,I$3)*Nyanlæg!$D$3)</f>
        <v>8.5000000000000006E-2</v>
      </c>
      <c r="J105" s="161">
        <f>IF($C105&lt;Input!$D$48,VLOOKUP($C105,Eksist!$C$81:'Eksist'!$Z$111,J$3), VLOOKUP($C105,Muffe!$C$81:'Muffe'!$Z$111,J$3)*Muffe!$D$3+VLOOKUP($C105,Nyanlæg!$C$81:'Nyanlæg'!$Z$111,J$3)*Nyanlæg!$D$3)</f>
        <v>0</v>
      </c>
      <c r="K105" s="161">
        <f>IF($C105&lt;Input!$D$48,VLOOKUP($C105,Eksist!$C$81:'Eksist'!$Z$111,K$3), VLOOKUP($C105,Muffe!$C$81:'Muffe'!$Z$111,K$3)*Muffe!$D$3+VLOOKUP($C105,Nyanlæg!$C$81:'Nyanlæg'!$Z$111,K$3)*Nyanlæg!$D$3)</f>
        <v>0</v>
      </c>
      <c r="L105" s="161">
        <f>IF($C105&lt;Input!$D$48,VLOOKUP($C105,Eksist!$C$81:'Eksist'!$Z$111,L$3), VLOOKUP($C105,Muffe!$C$81:'Muffe'!$Z$111,L$3)*Muffe!$D$3+VLOOKUP($C105,Nyanlæg!$C$81:'Nyanlæg'!$Z$111,L$3)*Nyanlæg!$D$3)</f>
        <v>0</v>
      </c>
      <c r="M105" s="161">
        <f>IF($C105&lt;Input!$D$48,VLOOKUP($C105,Eksist!$C$81:'Eksist'!$Z$111,M$3), VLOOKUP($C105,Muffe!$C$81:'Muffe'!$Z$111,M$3)*Muffe!$D$3+VLOOKUP($C105,Nyanlæg!$C$81:'Nyanlæg'!$Z$111,M$3)*Nyanlæg!$D$3)</f>
        <v>0</v>
      </c>
      <c r="N105" s="161">
        <f>IF($C105&lt;Input!$D$48,VLOOKUP($C105,Eksist!$C$81:'Eksist'!$Z$111,N$3), VLOOKUP($C105,Muffe!$C$81:'Muffe'!$Z$111,N$3)*Muffe!$D$3+VLOOKUP($C105,Nyanlæg!$C$81:'Nyanlæg'!$Z$111,N$3)*Nyanlæg!$D$3)</f>
        <v>0</v>
      </c>
      <c r="O105" s="161">
        <f>IF($C105&lt;Input!$D$48,VLOOKUP($C105,Eksist!$C$81:'Eksist'!$Z$111,O$3), VLOOKUP($C105,Muffe!$C$81:'Muffe'!$Z$111,O$3)*Muffe!$D$3+VLOOKUP($C105,Nyanlæg!$C$81:'Nyanlæg'!$Z$111,O$3)*Nyanlæg!$D$3)</f>
        <v>0</v>
      </c>
      <c r="P105" s="161">
        <f>IF($C105&lt;Input!$D$48,VLOOKUP($C105,Eksist!$C$81:'Eksist'!$Z$111,P$3), VLOOKUP($C105,Muffe!$C$81:'Muffe'!$Z$111,P$3)*Muffe!$D$3+VLOOKUP($C105,Nyanlæg!$C$81:'Nyanlæg'!$Z$111,P$3)*Nyanlæg!$D$3)</f>
        <v>0</v>
      </c>
      <c r="Q105" s="161">
        <f>IF($C105&lt;Input!$D$48,VLOOKUP($C105,Eksist!$C$81:'Eksist'!$Z$111,Q$3), VLOOKUP($C105,Muffe!$C$81:'Muffe'!$Z$111,Q$3)*Muffe!$D$3+VLOOKUP($C105,Nyanlæg!$C$81:'Nyanlæg'!$Z$111,Q$3)*Nyanlæg!$D$3)</f>
        <v>0</v>
      </c>
      <c r="R105" s="161">
        <f>IF($C105&lt;Input!$D$48,VLOOKUP($C105,Eksist!$C$81:'Eksist'!$Z$111,R$3), VLOOKUP($C105,Muffe!$C$81:'Muffe'!$Z$111,R$3)*Muffe!$D$3+VLOOKUP($C105,Nyanlæg!$C$81:'Nyanlæg'!$Z$111,R$3)*Nyanlæg!$D$3)</f>
        <v>0</v>
      </c>
      <c r="S105" s="161">
        <f>IF($C105&lt;Input!$D$48,VLOOKUP($C105,Eksist!$C$81:'Eksist'!$Z$111,S$3), VLOOKUP($C105,Muffe!$C$81:'Muffe'!$Z$111,S$3)*Muffe!$D$3+VLOOKUP($C105,Nyanlæg!$C$81:'Nyanlæg'!$Z$111,S$3)*Nyanlæg!$D$3)</f>
        <v>0</v>
      </c>
      <c r="T105" s="161">
        <f>IF($C105&lt;Input!$D$48,VLOOKUP($C105,Eksist!$C$81:'Eksist'!$Z$111,T$3), VLOOKUP($C105,Muffe!$C$81:'Muffe'!$Z$111,T$3)*Muffe!$D$3+VLOOKUP($C105,Nyanlæg!$C$81:'Nyanlæg'!$Z$111,T$3)*Nyanlæg!$D$3)</f>
        <v>0</v>
      </c>
      <c r="U105" s="161">
        <f>IF($C105&lt;Input!$D$48,VLOOKUP($C105,Eksist!$C$81:'Eksist'!$Z$111,U$3), VLOOKUP($C105,Muffe!$C$81:'Muffe'!$Z$111,U$3)*Muffe!$D$3+VLOOKUP($C105,Nyanlæg!$C$81:'Nyanlæg'!$Z$111,U$3)*Nyanlæg!$D$3)</f>
        <v>0</v>
      </c>
      <c r="V105" s="161">
        <f>IF($C105&lt;Input!$D$48,VLOOKUP($C105,Eksist!$C$81:'Eksist'!$Z$111,V$3), VLOOKUP($C105,Muffe!$C$81:'Muffe'!$Z$111,V$3)*Muffe!$D$3+VLOOKUP($C105,Nyanlæg!$C$81:'Nyanlæg'!$Z$111,V$3)*Nyanlæg!$D$3)</f>
        <v>0</v>
      </c>
      <c r="W105" s="161">
        <f>IF($C105&lt;Input!$D$48,VLOOKUP($C105,Eksist!$C$81:'Eksist'!$Z$111,W$3), VLOOKUP($C105,Muffe!$C$81:'Muffe'!$Z$111,W$3)*Muffe!$D$3+VLOOKUP($C105,Nyanlæg!$C$81:'Nyanlæg'!$Z$111,W$3)*Nyanlæg!$D$3)</f>
        <v>0</v>
      </c>
      <c r="X105" s="161">
        <f>IF($C105&lt;Input!$D$48,VLOOKUP($C105,Eksist!$C$81:'Eksist'!$Z$111,X$3), VLOOKUP($C105,Muffe!$C$81:'Muffe'!$Z$111,X$3)*Muffe!$D$3+VLOOKUP($C105,Nyanlæg!$C$81:'Nyanlæg'!$Z$111,X$3)*Nyanlæg!$D$3)</f>
        <v>0</v>
      </c>
      <c r="Y105" s="161">
        <f>IF($C105&lt;Input!$D$48,VLOOKUP($C105,Eksist!$C$81:'Eksist'!$Z$111,Y$3), VLOOKUP($C105,Muffe!$C$81:'Muffe'!$Z$111,Y$3)*Muffe!$D$3+VLOOKUP($C105,Nyanlæg!$C$81:'Nyanlæg'!$Z$111,Y$3)*Nyanlæg!$D$3)</f>
        <v>0</v>
      </c>
      <c r="Z105" s="161">
        <f>IF($C105&lt;Input!$D$48,VLOOKUP($C105,Eksist!$C$81:'Eksist'!$Z$111,Z$3), VLOOKUP($C105,Muffe!$C$81:'Muffe'!$Z$111,Z$3)*Muffe!$D$3+VLOOKUP($C105,Nyanlæg!$C$81:'Nyanlæg'!$Z$111,Z$3)*Nyanlæg!$D$3)</f>
        <v>0</v>
      </c>
      <c r="AA105" s="1"/>
      <c r="AB105" s="3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8"/>
      <c r="AV105" s="158"/>
      <c r="AW105" s="158"/>
      <c r="AX105" s="158"/>
      <c r="AY105" s="158"/>
      <c r="AZ105" s="158"/>
      <c r="BA105" s="159"/>
      <c r="BB105" s="159"/>
      <c r="BC105" s="159"/>
      <c r="BD105" s="159"/>
      <c r="BE105" s="159"/>
      <c r="BF105" s="158"/>
      <c r="BG105" s="158"/>
      <c r="BH105" s="158"/>
      <c r="BI105" s="158"/>
      <c r="BJ105" s="158"/>
      <c r="BK105" s="158"/>
      <c r="BL105" s="158"/>
      <c r="BM105" s="158"/>
      <c r="BN105" s="158"/>
      <c r="BO105" s="158"/>
      <c r="BP105" s="158"/>
      <c r="BQ105" s="158"/>
      <c r="BR105" s="158"/>
      <c r="BS105" s="158"/>
      <c r="BT105" s="158"/>
      <c r="BU105" s="158"/>
    </row>
    <row r="106" spans="1:73" x14ac:dyDescent="0.15">
      <c r="A106" s="1"/>
      <c r="B106" s="20"/>
      <c r="C106" s="156">
        <f>Eksist!C106</f>
        <v>25</v>
      </c>
      <c r="D106" s="2"/>
      <c r="E106" s="161"/>
      <c r="F106" s="169">
        <f t="shared" si="4"/>
        <v>0.17500000000000002</v>
      </c>
      <c r="G106" s="161">
        <f>IF($C106&lt;Input!$D$48,VLOOKUP($C106,Eksist!$C$81:'Eksist'!$Z$111,G$3), VLOOKUP($C106,Muffe!$C$81:'Muffe'!$Z$111,G$3)*Muffe!$D$2+VLOOKUP($C106,Nyanlæg!$C$81:'Nyanlæg'!$Z$111,G$3)*Nyanlæg!$D$2)</f>
        <v>0</v>
      </c>
      <c r="H106" s="161">
        <f>IF($C106&lt;Input!$D$48,VLOOKUP($C106,Eksist!$C$81:'Eksist'!$Z$111,H$3), VLOOKUP($C106,Muffe!$C$81:'Muffe'!$Z$111,H$3)*Muffe!$D$3+VLOOKUP($C106,Nyanlæg!$C$81:'Nyanlæg'!$Z$111,H$3)*Nyanlæg!$D$3)</f>
        <v>8.7500000000000008E-2</v>
      </c>
      <c r="I106" s="161">
        <f>IF($C106&lt;Input!$D$48,VLOOKUP($C106,Eksist!$C$81:'Eksist'!$Z$111,I$3), VLOOKUP($C106,Muffe!$C$81:'Muffe'!$Z$111,I$3)*Muffe!$D$3+VLOOKUP($C106,Nyanlæg!$C$81:'Nyanlæg'!$Z$111,I$3)*Nyanlæg!$D$3)</f>
        <v>8.7500000000000008E-2</v>
      </c>
      <c r="J106" s="161">
        <f>IF($C106&lt;Input!$D$48,VLOOKUP($C106,Eksist!$C$81:'Eksist'!$Z$111,J$3), VLOOKUP($C106,Muffe!$C$81:'Muffe'!$Z$111,J$3)*Muffe!$D$3+VLOOKUP($C106,Nyanlæg!$C$81:'Nyanlæg'!$Z$111,J$3)*Nyanlæg!$D$3)</f>
        <v>0</v>
      </c>
      <c r="K106" s="161">
        <f>IF($C106&lt;Input!$D$48,VLOOKUP($C106,Eksist!$C$81:'Eksist'!$Z$111,K$3), VLOOKUP($C106,Muffe!$C$81:'Muffe'!$Z$111,K$3)*Muffe!$D$3+VLOOKUP($C106,Nyanlæg!$C$81:'Nyanlæg'!$Z$111,K$3)*Nyanlæg!$D$3)</f>
        <v>0</v>
      </c>
      <c r="L106" s="161">
        <f>IF($C106&lt;Input!$D$48,VLOOKUP($C106,Eksist!$C$81:'Eksist'!$Z$111,L$3), VLOOKUP($C106,Muffe!$C$81:'Muffe'!$Z$111,L$3)*Muffe!$D$3+VLOOKUP($C106,Nyanlæg!$C$81:'Nyanlæg'!$Z$111,L$3)*Nyanlæg!$D$3)</f>
        <v>0</v>
      </c>
      <c r="M106" s="161">
        <f>IF($C106&lt;Input!$D$48,VLOOKUP($C106,Eksist!$C$81:'Eksist'!$Z$111,M$3), VLOOKUP($C106,Muffe!$C$81:'Muffe'!$Z$111,M$3)*Muffe!$D$3+VLOOKUP($C106,Nyanlæg!$C$81:'Nyanlæg'!$Z$111,M$3)*Nyanlæg!$D$3)</f>
        <v>0</v>
      </c>
      <c r="N106" s="161">
        <f>IF($C106&lt;Input!$D$48,VLOOKUP($C106,Eksist!$C$81:'Eksist'!$Z$111,N$3), VLOOKUP($C106,Muffe!$C$81:'Muffe'!$Z$111,N$3)*Muffe!$D$3+VLOOKUP($C106,Nyanlæg!$C$81:'Nyanlæg'!$Z$111,N$3)*Nyanlæg!$D$3)</f>
        <v>0</v>
      </c>
      <c r="O106" s="161">
        <f>IF($C106&lt;Input!$D$48,VLOOKUP($C106,Eksist!$C$81:'Eksist'!$Z$111,O$3), VLOOKUP($C106,Muffe!$C$81:'Muffe'!$Z$111,O$3)*Muffe!$D$3+VLOOKUP($C106,Nyanlæg!$C$81:'Nyanlæg'!$Z$111,O$3)*Nyanlæg!$D$3)</f>
        <v>0</v>
      </c>
      <c r="P106" s="161">
        <f>IF($C106&lt;Input!$D$48,VLOOKUP($C106,Eksist!$C$81:'Eksist'!$Z$111,P$3), VLOOKUP($C106,Muffe!$C$81:'Muffe'!$Z$111,P$3)*Muffe!$D$3+VLOOKUP($C106,Nyanlæg!$C$81:'Nyanlæg'!$Z$111,P$3)*Nyanlæg!$D$3)</f>
        <v>0</v>
      </c>
      <c r="Q106" s="161">
        <f>IF($C106&lt;Input!$D$48,VLOOKUP($C106,Eksist!$C$81:'Eksist'!$Z$111,Q$3), VLOOKUP($C106,Muffe!$C$81:'Muffe'!$Z$111,Q$3)*Muffe!$D$3+VLOOKUP($C106,Nyanlæg!$C$81:'Nyanlæg'!$Z$111,Q$3)*Nyanlæg!$D$3)</f>
        <v>0</v>
      </c>
      <c r="R106" s="161">
        <f>IF($C106&lt;Input!$D$48,VLOOKUP($C106,Eksist!$C$81:'Eksist'!$Z$111,R$3), VLOOKUP($C106,Muffe!$C$81:'Muffe'!$Z$111,R$3)*Muffe!$D$3+VLOOKUP($C106,Nyanlæg!$C$81:'Nyanlæg'!$Z$111,R$3)*Nyanlæg!$D$3)</f>
        <v>0</v>
      </c>
      <c r="S106" s="161">
        <f>IF($C106&lt;Input!$D$48,VLOOKUP($C106,Eksist!$C$81:'Eksist'!$Z$111,S$3), VLOOKUP($C106,Muffe!$C$81:'Muffe'!$Z$111,S$3)*Muffe!$D$3+VLOOKUP($C106,Nyanlæg!$C$81:'Nyanlæg'!$Z$111,S$3)*Nyanlæg!$D$3)</f>
        <v>0</v>
      </c>
      <c r="T106" s="161">
        <f>IF($C106&lt;Input!$D$48,VLOOKUP($C106,Eksist!$C$81:'Eksist'!$Z$111,T$3), VLOOKUP($C106,Muffe!$C$81:'Muffe'!$Z$111,T$3)*Muffe!$D$3+VLOOKUP($C106,Nyanlæg!$C$81:'Nyanlæg'!$Z$111,T$3)*Nyanlæg!$D$3)</f>
        <v>0</v>
      </c>
      <c r="U106" s="161">
        <f>IF($C106&lt;Input!$D$48,VLOOKUP($C106,Eksist!$C$81:'Eksist'!$Z$111,U$3), VLOOKUP($C106,Muffe!$C$81:'Muffe'!$Z$111,U$3)*Muffe!$D$3+VLOOKUP($C106,Nyanlæg!$C$81:'Nyanlæg'!$Z$111,U$3)*Nyanlæg!$D$3)</f>
        <v>0</v>
      </c>
      <c r="V106" s="161">
        <f>IF($C106&lt;Input!$D$48,VLOOKUP($C106,Eksist!$C$81:'Eksist'!$Z$111,V$3), VLOOKUP($C106,Muffe!$C$81:'Muffe'!$Z$111,V$3)*Muffe!$D$3+VLOOKUP($C106,Nyanlæg!$C$81:'Nyanlæg'!$Z$111,V$3)*Nyanlæg!$D$3)</f>
        <v>0</v>
      </c>
      <c r="W106" s="161">
        <f>IF($C106&lt;Input!$D$48,VLOOKUP($C106,Eksist!$C$81:'Eksist'!$Z$111,W$3), VLOOKUP($C106,Muffe!$C$81:'Muffe'!$Z$111,W$3)*Muffe!$D$3+VLOOKUP($C106,Nyanlæg!$C$81:'Nyanlæg'!$Z$111,W$3)*Nyanlæg!$D$3)</f>
        <v>0</v>
      </c>
      <c r="X106" s="161">
        <f>IF($C106&lt;Input!$D$48,VLOOKUP($C106,Eksist!$C$81:'Eksist'!$Z$111,X$3), VLOOKUP($C106,Muffe!$C$81:'Muffe'!$Z$111,X$3)*Muffe!$D$3+VLOOKUP($C106,Nyanlæg!$C$81:'Nyanlæg'!$Z$111,X$3)*Nyanlæg!$D$3)</f>
        <v>0</v>
      </c>
      <c r="Y106" s="161">
        <f>IF($C106&lt;Input!$D$48,VLOOKUP($C106,Eksist!$C$81:'Eksist'!$Z$111,Y$3), VLOOKUP($C106,Muffe!$C$81:'Muffe'!$Z$111,Y$3)*Muffe!$D$3+VLOOKUP($C106,Nyanlæg!$C$81:'Nyanlæg'!$Z$111,Y$3)*Nyanlæg!$D$3)</f>
        <v>0</v>
      </c>
      <c r="Z106" s="161">
        <f>IF($C106&lt;Input!$D$48,VLOOKUP($C106,Eksist!$C$81:'Eksist'!$Z$111,Z$3), VLOOKUP($C106,Muffe!$C$81:'Muffe'!$Z$111,Z$3)*Muffe!$D$3+VLOOKUP($C106,Nyanlæg!$C$81:'Nyanlæg'!$Z$111,Z$3)*Nyanlæg!$D$3)</f>
        <v>0</v>
      </c>
      <c r="AA106" s="1"/>
      <c r="AB106" s="3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9"/>
      <c r="BB106" s="159"/>
      <c r="BC106" s="159"/>
      <c r="BD106" s="159"/>
      <c r="BE106" s="159"/>
      <c r="BF106" s="158"/>
      <c r="BG106" s="158"/>
      <c r="BH106" s="158"/>
      <c r="BI106" s="158"/>
      <c r="BJ106" s="158"/>
      <c r="BK106" s="158"/>
      <c r="BL106" s="158"/>
      <c r="BM106" s="158"/>
      <c r="BN106" s="158"/>
      <c r="BO106" s="158"/>
      <c r="BP106" s="158"/>
      <c r="BQ106" s="158"/>
      <c r="BR106" s="158"/>
      <c r="BS106" s="158"/>
      <c r="BT106" s="158"/>
      <c r="BU106" s="158"/>
    </row>
    <row r="107" spans="1:73" x14ac:dyDescent="0.15">
      <c r="A107" s="1"/>
      <c r="B107" s="20"/>
      <c r="C107" s="156">
        <f>Eksist!C107</f>
        <v>26</v>
      </c>
      <c r="D107" s="2"/>
      <c r="E107" s="161"/>
      <c r="F107" s="169">
        <f t="shared" si="4"/>
        <v>0.18000000000000002</v>
      </c>
      <c r="G107" s="161">
        <f>IF($C107&lt;Input!$D$48,VLOOKUP($C107,Eksist!$C$81:'Eksist'!$Z$111,G$3), VLOOKUP($C107,Muffe!$C$81:'Muffe'!$Z$111,G$3)*Muffe!$D$2+VLOOKUP($C107,Nyanlæg!$C$81:'Nyanlæg'!$Z$111,G$3)*Nyanlæg!$D$2)</f>
        <v>0</v>
      </c>
      <c r="H107" s="161">
        <f>IF($C107&lt;Input!$D$48,VLOOKUP($C107,Eksist!$C$81:'Eksist'!$Z$111,H$3), VLOOKUP($C107,Muffe!$C$81:'Muffe'!$Z$111,H$3)*Muffe!$D$3+VLOOKUP($C107,Nyanlæg!$C$81:'Nyanlæg'!$Z$111,H$3)*Nyanlæg!$D$3)</f>
        <v>9.0000000000000011E-2</v>
      </c>
      <c r="I107" s="161">
        <f>IF($C107&lt;Input!$D$48,VLOOKUP($C107,Eksist!$C$81:'Eksist'!$Z$111,I$3), VLOOKUP($C107,Muffe!$C$81:'Muffe'!$Z$111,I$3)*Muffe!$D$3+VLOOKUP($C107,Nyanlæg!$C$81:'Nyanlæg'!$Z$111,I$3)*Nyanlæg!$D$3)</f>
        <v>9.0000000000000011E-2</v>
      </c>
      <c r="J107" s="161">
        <f>IF($C107&lt;Input!$D$48,VLOOKUP($C107,Eksist!$C$81:'Eksist'!$Z$111,J$3), VLOOKUP($C107,Muffe!$C$81:'Muffe'!$Z$111,J$3)*Muffe!$D$3+VLOOKUP($C107,Nyanlæg!$C$81:'Nyanlæg'!$Z$111,J$3)*Nyanlæg!$D$3)</f>
        <v>0</v>
      </c>
      <c r="K107" s="161">
        <f>IF($C107&lt;Input!$D$48,VLOOKUP($C107,Eksist!$C$81:'Eksist'!$Z$111,K$3), VLOOKUP($C107,Muffe!$C$81:'Muffe'!$Z$111,K$3)*Muffe!$D$3+VLOOKUP($C107,Nyanlæg!$C$81:'Nyanlæg'!$Z$111,K$3)*Nyanlæg!$D$3)</f>
        <v>0</v>
      </c>
      <c r="L107" s="161">
        <f>IF($C107&lt;Input!$D$48,VLOOKUP($C107,Eksist!$C$81:'Eksist'!$Z$111,L$3), VLOOKUP($C107,Muffe!$C$81:'Muffe'!$Z$111,L$3)*Muffe!$D$3+VLOOKUP($C107,Nyanlæg!$C$81:'Nyanlæg'!$Z$111,L$3)*Nyanlæg!$D$3)</f>
        <v>0</v>
      </c>
      <c r="M107" s="161">
        <f>IF($C107&lt;Input!$D$48,VLOOKUP($C107,Eksist!$C$81:'Eksist'!$Z$111,M$3), VLOOKUP($C107,Muffe!$C$81:'Muffe'!$Z$111,M$3)*Muffe!$D$3+VLOOKUP($C107,Nyanlæg!$C$81:'Nyanlæg'!$Z$111,M$3)*Nyanlæg!$D$3)</f>
        <v>0</v>
      </c>
      <c r="N107" s="161">
        <f>IF($C107&lt;Input!$D$48,VLOOKUP($C107,Eksist!$C$81:'Eksist'!$Z$111,N$3), VLOOKUP($C107,Muffe!$C$81:'Muffe'!$Z$111,N$3)*Muffe!$D$3+VLOOKUP($C107,Nyanlæg!$C$81:'Nyanlæg'!$Z$111,N$3)*Nyanlæg!$D$3)</f>
        <v>0</v>
      </c>
      <c r="O107" s="161">
        <f>IF($C107&lt;Input!$D$48,VLOOKUP($C107,Eksist!$C$81:'Eksist'!$Z$111,O$3), VLOOKUP($C107,Muffe!$C$81:'Muffe'!$Z$111,O$3)*Muffe!$D$3+VLOOKUP($C107,Nyanlæg!$C$81:'Nyanlæg'!$Z$111,O$3)*Nyanlæg!$D$3)</f>
        <v>0</v>
      </c>
      <c r="P107" s="161">
        <f>IF($C107&lt;Input!$D$48,VLOOKUP($C107,Eksist!$C$81:'Eksist'!$Z$111,P$3), VLOOKUP($C107,Muffe!$C$81:'Muffe'!$Z$111,P$3)*Muffe!$D$3+VLOOKUP($C107,Nyanlæg!$C$81:'Nyanlæg'!$Z$111,P$3)*Nyanlæg!$D$3)</f>
        <v>0</v>
      </c>
      <c r="Q107" s="161">
        <f>IF($C107&lt;Input!$D$48,VLOOKUP($C107,Eksist!$C$81:'Eksist'!$Z$111,Q$3), VLOOKUP($C107,Muffe!$C$81:'Muffe'!$Z$111,Q$3)*Muffe!$D$3+VLOOKUP($C107,Nyanlæg!$C$81:'Nyanlæg'!$Z$111,Q$3)*Nyanlæg!$D$3)</f>
        <v>0</v>
      </c>
      <c r="R107" s="161">
        <f>IF($C107&lt;Input!$D$48,VLOOKUP($C107,Eksist!$C$81:'Eksist'!$Z$111,R$3), VLOOKUP($C107,Muffe!$C$81:'Muffe'!$Z$111,R$3)*Muffe!$D$3+VLOOKUP($C107,Nyanlæg!$C$81:'Nyanlæg'!$Z$111,R$3)*Nyanlæg!$D$3)</f>
        <v>0</v>
      </c>
      <c r="S107" s="161">
        <f>IF($C107&lt;Input!$D$48,VLOOKUP($C107,Eksist!$C$81:'Eksist'!$Z$111,S$3), VLOOKUP($C107,Muffe!$C$81:'Muffe'!$Z$111,S$3)*Muffe!$D$3+VLOOKUP($C107,Nyanlæg!$C$81:'Nyanlæg'!$Z$111,S$3)*Nyanlæg!$D$3)</f>
        <v>0</v>
      </c>
      <c r="T107" s="161">
        <f>IF($C107&lt;Input!$D$48,VLOOKUP($C107,Eksist!$C$81:'Eksist'!$Z$111,T$3), VLOOKUP($C107,Muffe!$C$81:'Muffe'!$Z$111,T$3)*Muffe!$D$3+VLOOKUP($C107,Nyanlæg!$C$81:'Nyanlæg'!$Z$111,T$3)*Nyanlæg!$D$3)</f>
        <v>0</v>
      </c>
      <c r="U107" s="161">
        <f>IF($C107&lt;Input!$D$48,VLOOKUP($C107,Eksist!$C$81:'Eksist'!$Z$111,U$3), VLOOKUP($C107,Muffe!$C$81:'Muffe'!$Z$111,U$3)*Muffe!$D$3+VLOOKUP($C107,Nyanlæg!$C$81:'Nyanlæg'!$Z$111,U$3)*Nyanlæg!$D$3)</f>
        <v>0</v>
      </c>
      <c r="V107" s="161">
        <f>IF($C107&lt;Input!$D$48,VLOOKUP($C107,Eksist!$C$81:'Eksist'!$Z$111,V$3), VLOOKUP($C107,Muffe!$C$81:'Muffe'!$Z$111,V$3)*Muffe!$D$3+VLOOKUP($C107,Nyanlæg!$C$81:'Nyanlæg'!$Z$111,V$3)*Nyanlæg!$D$3)</f>
        <v>0</v>
      </c>
      <c r="W107" s="161">
        <f>IF($C107&lt;Input!$D$48,VLOOKUP($C107,Eksist!$C$81:'Eksist'!$Z$111,W$3), VLOOKUP($C107,Muffe!$C$81:'Muffe'!$Z$111,W$3)*Muffe!$D$3+VLOOKUP($C107,Nyanlæg!$C$81:'Nyanlæg'!$Z$111,W$3)*Nyanlæg!$D$3)</f>
        <v>0</v>
      </c>
      <c r="X107" s="161">
        <f>IF($C107&lt;Input!$D$48,VLOOKUP($C107,Eksist!$C$81:'Eksist'!$Z$111,X$3), VLOOKUP($C107,Muffe!$C$81:'Muffe'!$Z$111,X$3)*Muffe!$D$3+VLOOKUP($C107,Nyanlæg!$C$81:'Nyanlæg'!$Z$111,X$3)*Nyanlæg!$D$3)</f>
        <v>0</v>
      </c>
      <c r="Y107" s="161">
        <f>IF($C107&lt;Input!$D$48,VLOOKUP($C107,Eksist!$C$81:'Eksist'!$Z$111,Y$3), VLOOKUP($C107,Muffe!$C$81:'Muffe'!$Z$111,Y$3)*Muffe!$D$3+VLOOKUP($C107,Nyanlæg!$C$81:'Nyanlæg'!$Z$111,Y$3)*Nyanlæg!$D$3)</f>
        <v>0</v>
      </c>
      <c r="Z107" s="161">
        <f>IF($C107&lt;Input!$D$48,VLOOKUP($C107,Eksist!$C$81:'Eksist'!$Z$111,Z$3), VLOOKUP($C107,Muffe!$C$81:'Muffe'!$Z$111,Z$3)*Muffe!$D$3+VLOOKUP($C107,Nyanlæg!$C$81:'Nyanlæg'!$Z$111,Z$3)*Nyanlæg!$D$3)</f>
        <v>0</v>
      </c>
      <c r="AA107" s="1"/>
      <c r="AB107" s="3"/>
      <c r="AC107" s="158"/>
      <c r="AD107" s="158"/>
      <c r="AE107" s="158"/>
      <c r="AF107" s="158"/>
      <c r="AG107" s="158"/>
      <c r="AH107" s="158"/>
      <c r="AI107" s="158"/>
      <c r="AJ107" s="158"/>
      <c r="AK107" s="158"/>
      <c r="AL107" s="158"/>
      <c r="AM107" s="158"/>
      <c r="AN107" s="158"/>
      <c r="AO107" s="158"/>
      <c r="AP107" s="158"/>
      <c r="AQ107" s="158"/>
      <c r="AR107" s="158"/>
      <c r="AS107" s="158"/>
      <c r="AT107" s="158"/>
      <c r="AU107" s="158"/>
      <c r="AV107" s="158"/>
      <c r="AW107" s="158"/>
      <c r="AX107" s="158"/>
      <c r="AY107" s="158"/>
      <c r="AZ107" s="158"/>
      <c r="BA107" s="159"/>
      <c r="BB107" s="159"/>
      <c r="BC107" s="159"/>
      <c r="BD107" s="159"/>
      <c r="BE107" s="159"/>
      <c r="BF107" s="158"/>
      <c r="BG107" s="158"/>
      <c r="BH107" s="158"/>
      <c r="BI107" s="158"/>
      <c r="BJ107" s="158"/>
      <c r="BK107" s="158"/>
      <c r="BL107" s="158"/>
      <c r="BM107" s="158"/>
      <c r="BN107" s="158"/>
      <c r="BO107" s="158"/>
      <c r="BP107" s="158"/>
      <c r="BQ107" s="158"/>
      <c r="BR107" s="158"/>
      <c r="BS107" s="158"/>
      <c r="BT107" s="158"/>
      <c r="BU107" s="158"/>
    </row>
    <row r="108" spans="1:73" x14ac:dyDescent="0.15">
      <c r="A108" s="1"/>
      <c r="B108" s="20"/>
      <c r="C108" s="156">
        <f>Eksist!C108</f>
        <v>27</v>
      </c>
      <c r="D108" s="2"/>
      <c r="E108" s="161"/>
      <c r="F108" s="169">
        <f t="shared" si="4"/>
        <v>0.18500000000000003</v>
      </c>
      <c r="G108" s="161">
        <f>IF($C108&lt;Input!$D$48,VLOOKUP($C108,Eksist!$C$81:'Eksist'!$Z$111,G$3), VLOOKUP($C108,Muffe!$C$81:'Muffe'!$Z$111,G$3)*Muffe!$D$2+VLOOKUP($C108,Nyanlæg!$C$81:'Nyanlæg'!$Z$111,G$3)*Nyanlæg!$D$2)</f>
        <v>0</v>
      </c>
      <c r="H108" s="161">
        <f>IF($C108&lt;Input!$D$48,VLOOKUP($C108,Eksist!$C$81:'Eksist'!$Z$111,H$3), VLOOKUP($C108,Muffe!$C$81:'Muffe'!$Z$111,H$3)*Muffe!$D$3+VLOOKUP($C108,Nyanlæg!$C$81:'Nyanlæg'!$Z$111,H$3)*Nyanlæg!$D$3)</f>
        <v>9.2500000000000013E-2</v>
      </c>
      <c r="I108" s="161">
        <f>IF($C108&lt;Input!$D$48,VLOOKUP($C108,Eksist!$C$81:'Eksist'!$Z$111,I$3), VLOOKUP($C108,Muffe!$C$81:'Muffe'!$Z$111,I$3)*Muffe!$D$3+VLOOKUP($C108,Nyanlæg!$C$81:'Nyanlæg'!$Z$111,I$3)*Nyanlæg!$D$3)</f>
        <v>9.2500000000000013E-2</v>
      </c>
      <c r="J108" s="161">
        <f>IF($C108&lt;Input!$D$48,VLOOKUP($C108,Eksist!$C$81:'Eksist'!$Z$111,J$3), VLOOKUP($C108,Muffe!$C$81:'Muffe'!$Z$111,J$3)*Muffe!$D$3+VLOOKUP($C108,Nyanlæg!$C$81:'Nyanlæg'!$Z$111,J$3)*Nyanlæg!$D$3)</f>
        <v>0</v>
      </c>
      <c r="K108" s="161">
        <f>IF($C108&lt;Input!$D$48,VLOOKUP($C108,Eksist!$C$81:'Eksist'!$Z$111,K$3), VLOOKUP($C108,Muffe!$C$81:'Muffe'!$Z$111,K$3)*Muffe!$D$3+VLOOKUP($C108,Nyanlæg!$C$81:'Nyanlæg'!$Z$111,K$3)*Nyanlæg!$D$3)</f>
        <v>0</v>
      </c>
      <c r="L108" s="161">
        <f>IF($C108&lt;Input!$D$48,VLOOKUP($C108,Eksist!$C$81:'Eksist'!$Z$111,L$3), VLOOKUP($C108,Muffe!$C$81:'Muffe'!$Z$111,L$3)*Muffe!$D$3+VLOOKUP($C108,Nyanlæg!$C$81:'Nyanlæg'!$Z$111,L$3)*Nyanlæg!$D$3)</f>
        <v>0</v>
      </c>
      <c r="M108" s="161">
        <f>IF($C108&lt;Input!$D$48,VLOOKUP($C108,Eksist!$C$81:'Eksist'!$Z$111,M$3), VLOOKUP($C108,Muffe!$C$81:'Muffe'!$Z$111,M$3)*Muffe!$D$3+VLOOKUP($C108,Nyanlæg!$C$81:'Nyanlæg'!$Z$111,M$3)*Nyanlæg!$D$3)</f>
        <v>0</v>
      </c>
      <c r="N108" s="161">
        <f>IF($C108&lt;Input!$D$48,VLOOKUP($C108,Eksist!$C$81:'Eksist'!$Z$111,N$3), VLOOKUP($C108,Muffe!$C$81:'Muffe'!$Z$111,N$3)*Muffe!$D$3+VLOOKUP($C108,Nyanlæg!$C$81:'Nyanlæg'!$Z$111,N$3)*Nyanlæg!$D$3)</f>
        <v>0</v>
      </c>
      <c r="O108" s="161">
        <f>IF($C108&lt;Input!$D$48,VLOOKUP($C108,Eksist!$C$81:'Eksist'!$Z$111,O$3), VLOOKUP($C108,Muffe!$C$81:'Muffe'!$Z$111,O$3)*Muffe!$D$3+VLOOKUP($C108,Nyanlæg!$C$81:'Nyanlæg'!$Z$111,O$3)*Nyanlæg!$D$3)</f>
        <v>0</v>
      </c>
      <c r="P108" s="161">
        <f>IF($C108&lt;Input!$D$48,VLOOKUP($C108,Eksist!$C$81:'Eksist'!$Z$111,P$3), VLOOKUP($C108,Muffe!$C$81:'Muffe'!$Z$111,P$3)*Muffe!$D$3+VLOOKUP($C108,Nyanlæg!$C$81:'Nyanlæg'!$Z$111,P$3)*Nyanlæg!$D$3)</f>
        <v>0</v>
      </c>
      <c r="Q108" s="161">
        <f>IF($C108&lt;Input!$D$48,VLOOKUP($C108,Eksist!$C$81:'Eksist'!$Z$111,Q$3), VLOOKUP($C108,Muffe!$C$81:'Muffe'!$Z$111,Q$3)*Muffe!$D$3+VLOOKUP($C108,Nyanlæg!$C$81:'Nyanlæg'!$Z$111,Q$3)*Nyanlæg!$D$3)</f>
        <v>0</v>
      </c>
      <c r="R108" s="161">
        <f>IF($C108&lt;Input!$D$48,VLOOKUP($C108,Eksist!$C$81:'Eksist'!$Z$111,R$3), VLOOKUP($C108,Muffe!$C$81:'Muffe'!$Z$111,R$3)*Muffe!$D$3+VLOOKUP($C108,Nyanlæg!$C$81:'Nyanlæg'!$Z$111,R$3)*Nyanlæg!$D$3)</f>
        <v>0</v>
      </c>
      <c r="S108" s="161">
        <f>IF($C108&lt;Input!$D$48,VLOOKUP($C108,Eksist!$C$81:'Eksist'!$Z$111,S$3), VLOOKUP($C108,Muffe!$C$81:'Muffe'!$Z$111,S$3)*Muffe!$D$3+VLOOKUP($C108,Nyanlæg!$C$81:'Nyanlæg'!$Z$111,S$3)*Nyanlæg!$D$3)</f>
        <v>0</v>
      </c>
      <c r="T108" s="161">
        <f>IF($C108&lt;Input!$D$48,VLOOKUP($C108,Eksist!$C$81:'Eksist'!$Z$111,T$3), VLOOKUP($C108,Muffe!$C$81:'Muffe'!$Z$111,T$3)*Muffe!$D$3+VLOOKUP($C108,Nyanlæg!$C$81:'Nyanlæg'!$Z$111,T$3)*Nyanlæg!$D$3)</f>
        <v>0</v>
      </c>
      <c r="U108" s="161">
        <f>IF($C108&lt;Input!$D$48,VLOOKUP($C108,Eksist!$C$81:'Eksist'!$Z$111,U$3), VLOOKUP($C108,Muffe!$C$81:'Muffe'!$Z$111,U$3)*Muffe!$D$3+VLOOKUP($C108,Nyanlæg!$C$81:'Nyanlæg'!$Z$111,U$3)*Nyanlæg!$D$3)</f>
        <v>0</v>
      </c>
      <c r="V108" s="161">
        <f>IF($C108&lt;Input!$D$48,VLOOKUP($C108,Eksist!$C$81:'Eksist'!$Z$111,V$3), VLOOKUP($C108,Muffe!$C$81:'Muffe'!$Z$111,V$3)*Muffe!$D$3+VLOOKUP($C108,Nyanlæg!$C$81:'Nyanlæg'!$Z$111,V$3)*Nyanlæg!$D$3)</f>
        <v>0</v>
      </c>
      <c r="W108" s="161">
        <f>IF($C108&lt;Input!$D$48,VLOOKUP($C108,Eksist!$C$81:'Eksist'!$Z$111,W$3), VLOOKUP($C108,Muffe!$C$81:'Muffe'!$Z$111,W$3)*Muffe!$D$3+VLOOKUP($C108,Nyanlæg!$C$81:'Nyanlæg'!$Z$111,W$3)*Nyanlæg!$D$3)</f>
        <v>0</v>
      </c>
      <c r="X108" s="161">
        <f>IF($C108&lt;Input!$D$48,VLOOKUP($C108,Eksist!$C$81:'Eksist'!$Z$111,X$3), VLOOKUP($C108,Muffe!$C$81:'Muffe'!$Z$111,X$3)*Muffe!$D$3+VLOOKUP($C108,Nyanlæg!$C$81:'Nyanlæg'!$Z$111,X$3)*Nyanlæg!$D$3)</f>
        <v>0</v>
      </c>
      <c r="Y108" s="161">
        <f>IF($C108&lt;Input!$D$48,VLOOKUP($C108,Eksist!$C$81:'Eksist'!$Z$111,Y$3), VLOOKUP($C108,Muffe!$C$81:'Muffe'!$Z$111,Y$3)*Muffe!$D$3+VLOOKUP($C108,Nyanlæg!$C$81:'Nyanlæg'!$Z$111,Y$3)*Nyanlæg!$D$3)</f>
        <v>0</v>
      </c>
      <c r="Z108" s="161">
        <f>IF($C108&lt;Input!$D$48,VLOOKUP($C108,Eksist!$C$81:'Eksist'!$Z$111,Z$3), VLOOKUP($C108,Muffe!$C$81:'Muffe'!$Z$111,Z$3)*Muffe!$D$3+VLOOKUP($C108,Nyanlæg!$C$81:'Nyanlæg'!$Z$111,Z$3)*Nyanlæg!$D$3)</f>
        <v>0</v>
      </c>
      <c r="AA108" s="1"/>
      <c r="AB108" s="3"/>
      <c r="AC108" s="158"/>
      <c r="AD108" s="158"/>
      <c r="AE108" s="158"/>
      <c r="AF108" s="158"/>
      <c r="AG108" s="158"/>
      <c r="AH108" s="158"/>
      <c r="AI108" s="158"/>
      <c r="AJ108" s="158"/>
      <c r="AK108" s="158"/>
      <c r="AL108" s="158"/>
      <c r="AM108" s="158"/>
      <c r="AN108" s="158"/>
      <c r="AO108" s="158"/>
      <c r="AP108" s="158"/>
      <c r="AQ108" s="158"/>
      <c r="AR108" s="158"/>
      <c r="AS108" s="158"/>
      <c r="AT108" s="158"/>
      <c r="AU108" s="158"/>
      <c r="AV108" s="158"/>
      <c r="AW108" s="158"/>
      <c r="AX108" s="158"/>
      <c r="AY108" s="158"/>
      <c r="AZ108" s="158"/>
      <c r="BA108" s="159"/>
      <c r="BB108" s="159"/>
      <c r="BC108" s="159"/>
      <c r="BD108" s="159"/>
      <c r="BE108" s="159"/>
      <c r="BF108" s="158"/>
      <c r="BG108" s="158"/>
      <c r="BH108" s="158"/>
      <c r="BI108" s="158"/>
      <c r="BJ108" s="158"/>
      <c r="BK108" s="158"/>
      <c r="BL108" s="158"/>
      <c r="BM108" s="158"/>
      <c r="BN108" s="158"/>
      <c r="BO108" s="158"/>
      <c r="BP108" s="158"/>
      <c r="BQ108" s="158"/>
      <c r="BR108" s="158"/>
      <c r="BS108" s="158"/>
      <c r="BT108" s="158"/>
      <c r="BU108" s="158"/>
    </row>
    <row r="109" spans="1:73" x14ac:dyDescent="0.15">
      <c r="A109" s="1"/>
      <c r="B109" s="20"/>
      <c r="C109" s="156">
        <f>Eksist!C109</f>
        <v>28</v>
      </c>
      <c r="D109" s="2"/>
      <c r="E109" s="161"/>
      <c r="F109" s="169">
        <f t="shared" si="4"/>
        <v>0.19000000000000003</v>
      </c>
      <c r="G109" s="161">
        <f>IF($C109&lt;Input!$D$48,VLOOKUP($C109,Eksist!$C$81:'Eksist'!$Z$111,G$3), VLOOKUP($C109,Muffe!$C$81:'Muffe'!$Z$111,G$3)*Muffe!$D$2+VLOOKUP($C109,Nyanlæg!$C$81:'Nyanlæg'!$Z$111,G$3)*Nyanlæg!$D$2)</f>
        <v>0</v>
      </c>
      <c r="H109" s="161">
        <f>IF($C109&lt;Input!$D$48,VLOOKUP($C109,Eksist!$C$81:'Eksist'!$Z$111,H$3), VLOOKUP($C109,Muffe!$C$81:'Muffe'!$Z$111,H$3)*Muffe!$D$3+VLOOKUP($C109,Nyanlæg!$C$81:'Nyanlæg'!$Z$111,H$3)*Nyanlæg!$D$3)</f>
        <v>9.5000000000000015E-2</v>
      </c>
      <c r="I109" s="161">
        <f>IF($C109&lt;Input!$D$48,VLOOKUP($C109,Eksist!$C$81:'Eksist'!$Z$111,I$3), VLOOKUP($C109,Muffe!$C$81:'Muffe'!$Z$111,I$3)*Muffe!$D$3+VLOOKUP($C109,Nyanlæg!$C$81:'Nyanlæg'!$Z$111,I$3)*Nyanlæg!$D$3)</f>
        <v>9.5000000000000015E-2</v>
      </c>
      <c r="J109" s="161">
        <f>IF($C109&lt;Input!$D$48,VLOOKUP($C109,Eksist!$C$81:'Eksist'!$Z$111,J$3), VLOOKUP($C109,Muffe!$C$81:'Muffe'!$Z$111,J$3)*Muffe!$D$3+VLOOKUP($C109,Nyanlæg!$C$81:'Nyanlæg'!$Z$111,J$3)*Nyanlæg!$D$3)</f>
        <v>0</v>
      </c>
      <c r="K109" s="161">
        <f>IF($C109&lt;Input!$D$48,VLOOKUP($C109,Eksist!$C$81:'Eksist'!$Z$111,K$3), VLOOKUP($C109,Muffe!$C$81:'Muffe'!$Z$111,K$3)*Muffe!$D$3+VLOOKUP($C109,Nyanlæg!$C$81:'Nyanlæg'!$Z$111,K$3)*Nyanlæg!$D$3)</f>
        <v>0</v>
      </c>
      <c r="L109" s="161">
        <f>IF($C109&lt;Input!$D$48,VLOOKUP($C109,Eksist!$C$81:'Eksist'!$Z$111,L$3), VLOOKUP($C109,Muffe!$C$81:'Muffe'!$Z$111,L$3)*Muffe!$D$3+VLOOKUP($C109,Nyanlæg!$C$81:'Nyanlæg'!$Z$111,L$3)*Nyanlæg!$D$3)</f>
        <v>0</v>
      </c>
      <c r="M109" s="161">
        <f>IF($C109&lt;Input!$D$48,VLOOKUP($C109,Eksist!$C$81:'Eksist'!$Z$111,M$3), VLOOKUP($C109,Muffe!$C$81:'Muffe'!$Z$111,M$3)*Muffe!$D$3+VLOOKUP($C109,Nyanlæg!$C$81:'Nyanlæg'!$Z$111,M$3)*Nyanlæg!$D$3)</f>
        <v>0</v>
      </c>
      <c r="N109" s="161">
        <f>IF($C109&lt;Input!$D$48,VLOOKUP($C109,Eksist!$C$81:'Eksist'!$Z$111,N$3), VLOOKUP($C109,Muffe!$C$81:'Muffe'!$Z$111,N$3)*Muffe!$D$3+VLOOKUP($C109,Nyanlæg!$C$81:'Nyanlæg'!$Z$111,N$3)*Nyanlæg!$D$3)</f>
        <v>0</v>
      </c>
      <c r="O109" s="161">
        <f>IF($C109&lt;Input!$D$48,VLOOKUP($C109,Eksist!$C$81:'Eksist'!$Z$111,O$3), VLOOKUP($C109,Muffe!$C$81:'Muffe'!$Z$111,O$3)*Muffe!$D$3+VLOOKUP($C109,Nyanlæg!$C$81:'Nyanlæg'!$Z$111,O$3)*Nyanlæg!$D$3)</f>
        <v>0</v>
      </c>
      <c r="P109" s="161">
        <f>IF($C109&lt;Input!$D$48,VLOOKUP($C109,Eksist!$C$81:'Eksist'!$Z$111,P$3), VLOOKUP($C109,Muffe!$C$81:'Muffe'!$Z$111,P$3)*Muffe!$D$3+VLOOKUP($C109,Nyanlæg!$C$81:'Nyanlæg'!$Z$111,P$3)*Nyanlæg!$D$3)</f>
        <v>0</v>
      </c>
      <c r="Q109" s="161">
        <f>IF($C109&lt;Input!$D$48,VLOOKUP($C109,Eksist!$C$81:'Eksist'!$Z$111,Q$3), VLOOKUP($C109,Muffe!$C$81:'Muffe'!$Z$111,Q$3)*Muffe!$D$3+VLOOKUP($C109,Nyanlæg!$C$81:'Nyanlæg'!$Z$111,Q$3)*Nyanlæg!$D$3)</f>
        <v>0</v>
      </c>
      <c r="R109" s="161">
        <f>IF($C109&lt;Input!$D$48,VLOOKUP($C109,Eksist!$C$81:'Eksist'!$Z$111,R$3), VLOOKUP($C109,Muffe!$C$81:'Muffe'!$Z$111,R$3)*Muffe!$D$3+VLOOKUP($C109,Nyanlæg!$C$81:'Nyanlæg'!$Z$111,R$3)*Nyanlæg!$D$3)</f>
        <v>0</v>
      </c>
      <c r="S109" s="161">
        <f>IF($C109&lt;Input!$D$48,VLOOKUP($C109,Eksist!$C$81:'Eksist'!$Z$111,S$3), VLOOKUP($C109,Muffe!$C$81:'Muffe'!$Z$111,S$3)*Muffe!$D$3+VLOOKUP($C109,Nyanlæg!$C$81:'Nyanlæg'!$Z$111,S$3)*Nyanlæg!$D$3)</f>
        <v>0</v>
      </c>
      <c r="T109" s="161">
        <f>IF($C109&lt;Input!$D$48,VLOOKUP($C109,Eksist!$C$81:'Eksist'!$Z$111,T$3), VLOOKUP($C109,Muffe!$C$81:'Muffe'!$Z$111,T$3)*Muffe!$D$3+VLOOKUP($C109,Nyanlæg!$C$81:'Nyanlæg'!$Z$111,T$3)*Nyanlæg!$D$3)</f>
        <v>0</v>
      </c>
      <c r="U109" s="161">
        <f>IF($C109&lt;Input!$D$48,VLOOKUP($C109,Eksist!$C$81:'Eksist'!$Z$111,U$3), VLOOKUP($C109,Muffe!$C$81:'Muffe'!$Z$111,U$3)*Muffe!$D$3+VLOOKUP($C109,Nyanlæg!$C$81:'Nyanlæg'!$Z$111,U$3)*Nyanlæg!$D$3)</f>
        <v>0</v>
      </c>
      <c r="V109" s="161">
        <f>IF($C109&lt;Input!$D$48,VLOOKUP($C109,Eksist!$C$81:'Eksist'!$Z$111,V$3), VLOOKUP($C109,Muffe!$C$81:'Muffe'!$Z$111,V$3)*Muffe!$D$3+VLOOKUP($C109,Nyanlæg!$C$81:'Nyanlæg'!$Z$111,V$3)*Nyanlæg!$D$3)</f>
        <v>0</v>
      </c>
      <c r="W109" s="161">
        <f>IF($C109&lt;Input!$D$48,VLOOKUP($C109,Eksist!$C$81:'Eksist'!$Z$111,W$3), VLOOKUP($C109,Muffe!$C$81:'Muffe'!$Z$111,W$3)*Muffe!$D$3+VLOOKUP($C109,Nyanlæg!$C$81:'Nyanlæg'!$Z$111,W$3)*Nyanlæg!$D$3)</f>
        <v>0</v>
      </c>
      <c r="X109" s="161">
        <f>IF($C109&lt;Input!$D$48,VLOOKUP($C109,Eksist!$C$81:'Eksist'!$Z$111,X$3), VLOOKUP($C109,Muffe!$C$81:'Muffe'!$Z$111,X$3)*Muffe!$D$3+VLOOKUP($C109,Nyanlæg!$C$81:'Nyanlæg'!$Z$111,X$3)*Nyanlæg!$D$3)</f>
        <v>0</v>
      </c>
      <c r="Y109" s="161">
        <f>IF($C109&lt;Input!$D$48,VLOOKUP($C109,Eksist!$C$81:'Eksist'!$Z$111,Y$3), VLOOKUP($C109,Muffe!$C$81:'Muffe'!$Z$111,Y$3)*Muffe!$D$3+VLOOKUP($C109,Nyanlæg!$C$81:'Nyanlæg'!$Z$111,Y$3)*Nyanlæg!$D$3)</f>
        <v>0</v>
      </c>
      <c r="Z109" s="161">
        <f>IF($C109&lt;Input!$D$48,VLOOKUP($C109,Eksist!$C$81:'Eksist'!$Z$111,Z$3), VLOOKUP($C109,Muffe!$C$81:'Muffe'!$Z$111,Z$3)*Muffe!$D$3+VLOOKUP($C109,Nyanlæg!$C$81:'Nyanlæg'!$Z$111,Z$3)*Nyanlæg!$D$3)</f>
        <v>0</v>
      </c>
      <c r="AA109" s="1"/>
      <c r="AB109" s="3"/>
      <c r="AC109" s="158"/>
      <c r="AD109" s="158"/>
      <c r="AE109" s="158"/>
      <c r="AF109" s="158"/>
      <c r="AG109" s="158"/>
      <c r="AH109" s="158"/>
      <c r="AI109" s="158"/>
      <c r="AJ109" s="158"/>
      <c r="AK109" s="158"/>
      <c r="AL109" s="158"/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  <c r="AW109" s="158"/>
      <c r="AX109" s="158"/>
      <c r="AY109" s="158"/>
      <c r="AZ109" s="158"/>
      <c r="BA109" s="159"/>
      <c r="BB109" s="159"/>
      <c r="BC109" s="159"/>
      <c r="BD109" s="159"/>
      <c r="BE109" s="159"/>
      <c r="BF109" s="158"/>
      <c r="BG109" s="158"/>
      <c r="BH109" s="158"/>
      <c r="BI109" s="158"/>
      <c r="BJ109" s="158"/>
      <c r="BK109" s="158"/>
      <c r="BL109" s="158"/>
      <c r="BM109" s="158"/>
      <c r="BN109" s="158"/>
      <c r="BO109" s="158"/>
      <c r="BP109" s="158"/>
      <c r="BQ109" s="158"/>
      <c r="BR109" s="158"/>
      <c r="BS109" s="158"/>
      <c r="BT109" s="158"/>
      <c r="BU109" s="158"/>
    </row>
    <row r="110" spans="1:73" x14ac:dyDescent="0.15">
      <c r="A110" s="1"/>
      <c r="B110" s="20"/>
      <c r="C110" s="156">
        <f>Eksist!C110</f>
        <v>29</v>
      </c>
      <c r="D110" s="2"/>
      <c r="E110" s="161"/>
      <c r="F110" s="169">
        <f t="shared" si="4"/>
        <v>0.19500000000000003</v>
      </c>
      <c r="G110" s="161">
        <f>IF($C110&lt;Input!$D$48,VLOOKUP($C110,Eksist!$C$81:'Eksist'!$Z$111,G$3), VLOOKUP($C110,Muffe!$C$81:'Muffe'!$Z$111,G$3)*Muffe!$D$2+VLOOKUP($C110,Nyanlæg!$C$81:'Nyanlæg'!$Z$111,G$3)*Nyanlæg!$D$2)</f>
        <v>0</v>
      </c>
      <c r="H110" s="161">
        <f>IF($C110&lt;Input!$D$48,VLOOKUP($C110,Eksist!$C$81:'Eksist'!$Z$111,H$3), VLOOKUP($C110,Muffe!$C$81:'Muffe'!$Z$111,H$3)*Muffe!$D$3+VLOOKUP($C110,Nyanlæg!$C$81:'Nyanlæg'!$Z$111,H$3)*Nyanlæg!$D$3)</f>
        <v>9.7500000000000017E-2</v>
      </c>
      <c r="I110" s="161">
        <f>IF($C110&lt;Input!$D$48,VLOOKUP($C110,Eksist!$C$81:'Eksist'!$Z$111,I$3), VLOOKUP($C110,Muffe!$C$81:'Muffe'!$Z$111,I$3)*Muffe!$D$3+VLOOKUP($C110,Nyanlæg!$C$81:'Nyanlæg'!$Z$111,I$3)*Nyanlæg!$D$3)</f>
        <v>9.7500000000000017E-2</v>
      </c>
      <c r="J110" s="161">
        <f>IF($C110&lt;Input!$D$48,VLOOKUP($C110,Eksist!$C$81:'Eksist'!$Z$111,J$3), VLOOKUP($C110,Muffe!$C$81:'Muffe'!$Z$111,J$3)*Muffe!$D$3+VLOOKUP($C110,Nyanlæg!$C$81:'Nyanlæg'!$Z$111,J$3)*Nyanlæg!$D$3)</f>
        <v>0</v>
      </c>
      <c r="K110" s="161">
        <f>IF($C110&lt;Input!$D$48,VLOOKUP($C110,Eksist!$C$81:'Eksist'!$Z$111,K$3), VLOOKUP($C110,Muffe!$C$81:'Muffe'!$Z$111,K$3)*Muffe!$D$3+VLOOKUP($C110,Nyanlæg!$C$81:'Nyanlæg'!$Z$111,K$3)*Nyanlæg!$D$3)</f>
        <v>0</v>
      </c>
      <c r="L110" s="161">
        <f>IF($C110&lt;Input!$D$48,VLOOKUP($C110,Eksist!$C$81:'Eksist'!$Z$111,L$3), VLOOKUP($C110,Muffe!$C$81:'Muffe'!$Z$111,L$3)*Muffe!$D$3+VLOOKUP($C110,Nyanlæg!$C$81:'Nyanlæg'!$Z$111,L$3)*Nyanlæg!$D$3)</f>
        <v>0</v>
      </c>
      <c r="M110" s="161">
        <f>IF($C110&lt;Input!$D$48,VLOOKUP($C110,Eksist!$C$81:'Eksist'!$Z$111,M$3), VLOOKUP($C110,Muffe!$C$81:'Muffe'!$Z$111,M$3)*Muffe!$D$3+VLOOKUP($C110,Nyanlæg!$C$81:'Nyanlæg'!$Z$111,M$3)*Nyanlæg!$D$3)</f>
        <v>0</v>
      </c>
      <c r="N110" s="161">
        <f>IF($C110&lt;Input!$D$48,VLOOKUP($C110,Eksist!$C$81:'Eksist'!$Z$111,N$3), VLOOKUP($C110,Muffe!$C$81:'Muffe'!$Z$111,N$3)*Muffe!$D$3+VLOOKUP($C110,Nyanlæg!$C$81:'Nyanlæg'!$Z$111,N$3)*Nyanlæg!$D$3)</f>
        <v>0</v>
      </c>
      <c r="O110" s="161">
        <f>IF($C110&lt;Input!$D$48,VLOOKUP($C110,Eksist!$C$81:'Eksist'!$Z$111,O$3), VLOOKUP($C110,Muffe!$C$81:'Muffe'!$Z$111,O$3)*Muffe!$D$3+VLOOKUP($C110,Nyanlæg!$C$81:'Nyanlæg'!$Z$111,O$3)*Nyanlæg!$D$3)</f>
        <v>0</v>
      </c>
      <c r="P110" s="161">
        <f>IF($C110&lt;Input!$D$48,VLOOKUP($C110,Eksist!$C$81:'Eksist'!$Z$111,P$3), VLOOKUP($C110,Muffe!$C$81:'Muffe'!$Z$111,P$3)*Muffe!$D$3+VLOOKUP($C110,Nyanlæg!$C$81:'Nyanlæg'!$Z$111,P$3)*Nyanlæg!$D$3)</f>
        <v>0</v>
      </c>
      <c r="Q110" s="161">
        <f>IF($C110&lt;Input!$D$48,VLOOKUP($C110,Eksist!$C$81:'Eksist'!$Z$111,Q$3), VLOOKUP($C110,Muffe!$C$81:'Muffe'!$Z$111,Q$3)*Muffe!$D$3+VLOOKUP($C110,Nyanlæg!$C$81:'Nyanlæg'!$Z$111,Q$3)*Nyanlæg!$D$3)</f>
        <v>0</v>
      </c>
      <c r="R110" s="161">
        <f>IF($C110&lt;Input!$D$48,VLOOKUP($C110,Eksist!$C$81:'Eksist'!$Z$111,R$3), VLOOKUP($C110,Muffe!$C$81:'Muffe'!$Z$111,R$3)*Muffe!$D$3+VLOOKUP($C110,Nyanlæg!$C$81:'Nyanlæg'!$Z$111,R$3)*Nyanlæg!$D$3)</f>
        <v>0</v>
      </c>
      <c r="S110" s="161">
        <f>IF($C110&lt;Input!$D$48,VLOOKUP($C110,Eksist!$C$81:'Eksist'!$Z$111,S$3), VLOOKUP($C110,Muffe!$C$81:'Muffe'!$Z$111,S$3)*Muffe!$D$3+VLOOKUP($C110,Nyanlæg!$C$81:'Nyanlæg'!$Z$111,S$3)*Nyanlæg!$D$3)</f>
        <v>0</v>
      </c>
      <c r="T110" s="161">
        <f>IF($C110&lt;Input!$D$48,VLOOKUP($C110,Eksist!$C$81:'Eksist'!$Z$111,T$3), VLOOKUP($C110,Muffe!$C$81:'Muffe'!$Z$111,T$3)*Muffe!$D$3+VLOOKUP($C110,Nyanlæg!$C$81:'Nyanlæg'!$Z$111,T$3)*Nyanlæg!$D$3)</f>
        <v>0</v>
      </c>
      <c r="U110" s="161">
        <f>IF($C110&lt;Input!$D$48,VLOOKUP($C110,Eksist!$C$81:'Eksist'!$Z$111,U$3), VLOOKUP($C110,Muffe!$C$81:'Muffe'!$Z$111,U$3)*Muffe!$D$3+VLOOKUP($C110,Nyanlæg!$C$81:'Nyanlæg'!$Z$111,U$3)*Nyanlæg!$D$3)</f>
        <v>0</v>
      </c>
      <c r="V110" s="161">
        <f>IF($C110&lt;Input!$D$48,VLOOKUP($C110,Eksist!$C$81:'Eksist'!$Z$111,V$3), VLOOKUP($C110,Muffe!$C$81:'Muffe'!$Z$111,V$3)*Muffe!$D$3+VLOOKUP($C110,Nyanlæg!$C$81:'Nyanlæg'!$Z$111,V$3)*Nyanlæg!$D$3)</f>
        <v>0</v>
      </c>
      <c r="W110" s="161">
        <f>IF($C110&lt;Input!$D$48,VLOOKUP($C110,Eksist!$C$81:'Eksist'!$Z$111,W$3), VLOOKUP($C110,Muffe!$C$81:'Muffe'!$Z$111,W$3)*Muffe!$D$3+VLOOKUP($C110,Nyanlæg!$C$81:'Nyanlæg'!$Z$111,W$3)*Nyanlæg!$D$3)</f>
        <v>0</v>
      </c>
      <c r="X110" s="161">
        <f>IF($C110&lt;Input!$D$48,VLOOKUP($C110,Eksist!$C$81:'Eksist'!$Z$111,X$3), VLOOKUP($C110,Muffe!$C$81:'Muffe'!$Z$111,X$3)*Muffe!$D$3+VLOOKUP($C110,Nyanlæg!$C$81:'Nyanlæg'!$Z$111,X$3)*Nyanlæg!$D$3)</f>
        <v>0</v>
      </c>
      <c r="Y110" s="161">
        <f>IF($C110&lt;Input!$D$48,VLOOKUP($C110,Eksist!$C$81:'Eksist'!$Z$111,Y$3), VLOOKUP($C110,Muffe!$C$81:'Muffe'!$Z$111,Y$3)*Muffe!$D$3+VLOOKUP($C110,Nyanlæg!$C$81:'Nyanlæg'!$Z$111,Y$3)*Nyanlæg!$D$3)</f>
        <v>0</v>
      </c>
      <c r="Z110" s="161">
        <f>IF($C110&lt;Input!$D$48,VLOOKUP($C110,Eksist!$C$81:'Eksist'!$Z$111,Z$3), VLOOKUP($C110,Muffe!$C$81:'Muffe'!$Z$111,Z$3)*Muffe!$D$3+VLOOKUP($C110,Nyanlæg!$C$81:'Nyanlæg'!$Z$111,Z$3)*Nyanlæg!$D$3)</f>
        <v>0</v>
      </c>
      <c r="AA110" s="1"/>
      <c r="AB110" s="3"/>
      <c r="AC110" s="158"/>
      <c r="AD110" s="158"/>
      <c r="AE110" s="158"/>
      <c r="AF110" s="158"/>
      <c r="AG110" s="158"/>
      <c r="AH110" s="158"/>
      <c r="AI110" s="158"/>
      <c r="AJ110" s="158"/>
      <c r="AK110" s="158"/>
      <c r="AL110" s="158"/>
      <c r="AM110" s="158"/>
      <c r="AN110" s="158"/>
      <c r="AO110" s="158"/>
      <c r="AP110" s="158"/>
      <c r="AQ110" s="158"/>
      <c r="AR110" s="158"/>
      <c r="AS110" s="158"/>
      <c r="AT110" s="158"/>
      <c r="AU110" s="158"/>
      <c r="AV110" s="158"/>
      <c r="AW110" s="158"/>
      <c r="AX110" s="158"/>
      <c r="AY110" s="158"/>
      <c r="AZ110" s="158"/>
      <c r="BA110" s="159"/>
      <c r="BB110" s="159"/>
      <c r="BC110" s="159"/>
      <c r="BD110" s="159"/>
      <c r="BE110" s="159"/>
      <c r="BF110" s="158"/>
      <c r="BG110" s="158"/>
      <c r="BH110" s="158"/>
      <c r="BI110" s="158"/>
      <c r="BJ110" s="158"/>
      <c r="BK110" s="158"/>
      <c r="BL110" s="158"/>
      <c r="BM110" s="158"/>
      <c r="BN110" s="158"/>
      <c r="BO110" s="158"/>
      <c r="BP110" s="158"/>
      <c r="BQ110" s="158"/>
      <c r="BR110" s="158"/>
      <c r="BS110" s="158"/>
      <c r="BT110" s="158"/>
      <c r="BU110" s="158"/>
    </row>
    <row r="111" spans="1:73" x14ac:dyDescent="0.15">
      <c r="A111" s="1"/>
      <c r="B111" s="20" t="s">
        <v>189</v>
      </c>
      <c r="C111" s="156">
        <f>Eksist!C111</f>
        <v>30</v>
      </c>
      <c r="D111" s="2"/>
      <c r="E111" s="161"/>
      <c r="F111" s="169">
        <f t="shared" si="4"/>
        <v>0.2</v>
      </c>
      <c r="G111" s="161">
        <f>IF($C111&lt;Input!$D$48,VLOOKUP($C111,Eksist!$C$81:'Eksist'!$Z$111,G$3), VLOOKUP($C111,Muffe!$C$81:'Muffe'!$Z$111,G$3)*Muffe!$D$2+VLOOKUP($C111,Nyanlæg!$C$81:'Nyanlæg'!$Z$111,G$3)*Nyanlæg!$D$2)</f>
        <v>0</v>
      </c>
      <c r="H111" s="161">
        <f>IF($C111&lt;Input!$D$48,VLOOKUP($C111,Eksist!$C$81:'Eksist'!$Z$111,H$3), VLOOKUP($C111,Muffe!$C$81:'Muffe'!$Z$111,H$3)*Muffe!$D$3+VLOOKUP($C111,Nyanlæg!$C$81:'Nyanlæg'!$Z$111,H$3)*Nyanlæg!$D$3)</f>
        <v>0.1</v>
      </c>
      <c r="I111" s="161">
        <f>IF($C111&lt;Input!$D$48,VLOOKUP($C111,Eksist!$C$81:'Eksist'!$Z$111,I$3), VLOOKUP($C111,Muffe!$C$81:'Muffe'!$Z$111,I$3)*Muffe!$D$3+VLOOKUP($C111,Nyanlæg!$C$81:'Nyanlæg'!$Z$111,I$3)*Nyanlæg!$D$3)</f>
        <v>0.1</v>
      </c>
      <c r="J111" s="161">
        <f>IF($C111&lt;Input!$D$48,VLOOKUP($C111,Eksist!$C$81:'Eksist'!$Z$111,J$3), VLOOKUP($C111,Muffe!$C$81:'Muffe'!$Z$111,J$3)*Muffe!$D$3+VLOOKUP($C111,Nyanlæg!$C$81:'Nyanlæg'!$Z$111,J$3)*Nyanlæg!$D$3)</f>
        <v>0</v>
      </c>
      <c r="K111" s="161">
        <f>IF($C111&lt;Input!$D$48,VLOOKUP($C111,Eksist!$C$81:'Eksist'!$Z$111,K$3), VLOOKUP($C111,Muffe!$C$81:'Muffe'!$Z$111,K$3)*Muffe!$D$3+VLOOKUP($C111,Nyanlæg!$C$81:'Nyanlæg'!$Z$111,K$3)*Nyanlæg!$D$3)</f>
        <v>0</v>
      </c>
      <c r="L111" s="161">
        <f>IF($C111&lt;Input!$D$48,VLOOKUP($C111,Eksist!$C$81:'Eksist'!$Z$111,L$3), VLOOKUP($C111,Muffe!$C$81:'Muffe'!$Z$111,L$3)*Muffe!$D$3+VLOOKUP($C111,Nyanlæg!$C$81:'Nyanlæg'!$Z$111,L$3)*Nyanlæg!$D$3)</f>
        <v>0</v>
      </c>
      <c r="M111" s="161">
        <f>IF($C111&lt;Input!$D$48,VLOOKUP($C111,Eksist!$C$81:'Eksist'!$Z$111,M$3), VLOOKUP($C111,Muffe!$C$81:'Muffe'!$Z$111,M$3)*Muffe!$D$3+VLOOKUP($C111,Nyanlæg!$C$81:'Nyanlæg'!$Z$111,M$3)*Nyanlæg!$D$3)</f>
        <v>0</v>
      </c>
      <c r="N111" s="161">
        <f>IF($C111&lt;Input!$D$48,VLOOKUP($C111,Eksist!$C$81:'Eksist'!$Z$111,N$3), VLOOKUP($C111,Muffe!$C$81:'Muffe'!$Z$111,N$3)*Muffe!$D$3+VLOOKUP($C111,Nyanlæg!$C$81:'Nyanlæg'!$Z$111,N$3)*Nyanlæg!$D$3)</f>
        <v>0</v>
      </c>
      <c r="O111" s="161">
        <f>IF($C111&lt;Input!$D$48,VLOOKUP($C111,Eksist!$C$81:'Eksist'!$Z$111,O$3), VLOOKUP($C111,Muffe!$C$81:'Muffe'!$Z$111,O$3)*Muffe!$D$3+VLOOKUP($C111,Nyanlæg!$C$81:'Nyanlæg'!$Z$111,O$3)*Nyanlæg!$D$3)</f>
        <v>0</v>
      </c>
      <c r="P111" s="161">
        <f>IF($C111&lt;Input!$D$48,VLOOKUP($C111,Eksist!$C$81:'Eksist'!$Z$111,P$3), VLOOKUP($C111,Muffe!$C$81:'Muffe'!$Z$111,P$3)*Muffe!$D$3+VLOOKUP($C111,Nyanlæg!$C$81:'Nyanlæg'!$Z$111,P$3)*Nyanlæg!$D$3)</f>
        <v>0</v>
      </c>
      <c r="Q111" s="161">
        <f>IF($C111&lt;Input!$D$48,VLOOKUP($C111,Eksist!$C$81:'Eksist'!$Z$111,Q$3), VLOOKUP($C111,Muffe!$C$81:'Muffe'!$Z$111,Q$3)*Muffe!$D$3+VLOOKUP($C111,Nyanlæg!$C$81:'Nyanlæg'!$Z$111,Q$3)*Nyanlæg!$D$3)</f>
        <v>0</v>
      </c>
      <c r="R111" s="161">
        <f>IF($C111&lt;Input!$D$48,VLOOKUP($C111,Eksist!$C$81:'Eksist'!$Z$111,R$3), VLOOKUP($C111,Muffe!$C$81:'Muffe'!$Z$111,R$3)*Muffe!$D$3+VLOOKUP($C111,Nyanlæg!$C$81:'Nyanlæg'!$Z$111,R$3)*Nyanlæg!$D$3)</f>
        <v>0</v>
      </c>
      <c r="S111" s="161">
        <f>IF($C111&lt;Input!$D$48,VLOOKUP($C111,Eksist!$C$81:'Eksist'!$Z$111,S$3), VLOOKUP($C111,Muffe!$C$81:'Muffe'!$Z$111,S$3)*Muffe!$D$3+VLOOKUP($C111,Nyanlæg!$C$81:'Nyanlæg'!$Z$111,S$3)*Nyanlæg!$D$3)</f>
        <v>0</v>
      </c>
      <c r="T111" s="161">
        <f>IF($C111&lt;Input!$D$48,VLOOKUP($C111,Eksist!$C$81:'Eksist'!$Z$111,T$3), VLOOKUP($C111,Muffe!$C$81:'Muffe'!$Z$111,T$3)*Muffe!$D$3+VLOOKUP($C111,Nyanlæg!$C$81:'Nyanlæg'!$Z$111,T$3)*Nyanlæg!$D$3)</f>
        <v>0</v>
      </c>
      <c r="U111" s="161">
        <f>IF($C111&lt;Input!$D$48,VLOOKUP($C111,Eksist!$C$81:'Eksist'!$Z$111,U$3), VLOOKUP($C111,Muffe!$C$81:'Muffe'!$Z$111,U$3)*Muffe!$D$3+VLOOKUP($C111,Nyanlæg!$C$81:'Nyanlæg'!$Z$111,U$3)*Nyanlæg!$D$3)</f>
        <v>0</v>
      </c>
      <c r="V111" s="161">
        <f>IF($C111&lt;Input!$D$48,VLOOKUP($C111,Eksist!$C$81:'Eksist'!$Z$111,V$3), VLOOKUP($C111,Muffe!$C$81:'Muffe'!$Z$111,V$3)*Muffe!$D$3+VLOOKUP($C111,Nyanlæg!$C$81:'Nyanlæg'!$Z$111,V$3)*Nyanlæg!$D$3)</f>
        <v>0</v>
      </c>
      <c r="W111" s="161">
        <f>IF($C111&lt;Input!$D$48,VLOOKUP($C111,Eksist!$C$81:'Eksist'!$Z$111,W$3), VLOOKUP($C111,Muffe!$C$81:'Muffe'!$Z$111,W$3)*Muffe!$D$3+VLOOKUP($C111,Nyanlæg!$C$81:'Nyanlæg'!$Z$111,W$3)*Nyanlæg!$D$3)</f>
        <v>0</v>
      </c>
      <c r="X111" s="161">
        <f>IF($C111&lt;Input!$D$48,VLOOKUP($C111,Eksist!$C$81:'Eksist'!$Z$111,X$3), VLOOKUP($C111,Muffe!$C$81:'Muffe'!$Z$111,X$3)*Muffe!$D$3+VLOOKUP($C111,Nyanlæg!$C$81:'Nyanlæg'!$Z$111,X$3)*Nyanlæg!$D$3)</f>
        <v>0</v>
      </c>
      <c r="Y111" s="161">
        <f>IF($C111&lt;Input!$D$48,VLOOKUP($C111,Eksist!$C$81:'Eksist'!$Z$111,Y$3), VLOOKUP($C111,Muffe!$C$81:'Muffe'!$Z$111,Y$3)*Muffe!$D$3+VLOOKUP($C111,Nyanlæg!$C$81:'Nyanlæg'!$Z$111,Y$3)*Nyanlæg!$D$3)</f>
        <v>0</v>
      </c>
      <c r="Z111" s="161">
        <f>IF($C111&lt;Input!$D$48,VLOOKUP($C111,Eksist!$C$81:'Eksist'!$Z$111,Z$3), VLOOKUP($C111,Muffe!$C$81:'Muffe'!$Z$111,Z$3)*Muffe!$D$3+VLOOKUP($C111,Nyanlæg!$C$81:'Nyanlæg'!$Z$111,Z$3)*Nyanlæg!$D$3)</f>
        <v>0</v>
      </c>
      <c r="AA111" s="1"/>
      <c r="AB111" s="3"/>
      <c r="AC111" s="158"/>
      <c r="AD111" s="158"/>
      <c r="AE111" s="158"/>
      <c r="AF111" s="158"/>
      <c r="AG111" s="158"/>
      <c r="AH111" s="158"/>
      <c r="AI111" s="158"/>
      <c r="AJ111" s="158"/>
      <c r="AK111" s="158"/>
      <c r="AL111" s="158"/>
      <c r="AM111" s="158"/>
      <c r="AN111" s="158"/>
      <c r="AO111" s="158"/>
      <c r="AP111" s="158"/>
      <c r="AQ111" s="158"/>
      <c r="AR111" s="158"/>
      <c r="AS111" s="158"/>
      <c r="AT111" s="158"/>
      <c r="AU111" s="158"/>
      <c r="AV111" s="158"/>
      <c r="AW111" s="158"/>
      <c r="AX111" s="158"/>
      <c r="AY111" s="158"/>
      <c r="AZ111" s="158"/>
      <c r="BA111" s="159"/>
      <c r="BB111" s="159"/>
      <c r="BC111" s="159"/>
      <c r="BD111" s="159"/>
      <c r="BE111" s="159"/>
      <c r="BF111" s="158"/>
      <c r="BG111" s="158"/>
      <c r="BH111" s="158"/>
      <c r="BI111" s="158"/>
      <c r="BJ111" s="158"/>
      <c r="BK111" s="158"/>
      <c r="BL111" s="158"/>
      <c r="BM111" s="158"/>
      <c r="BN111" s="158"/>
      <c r="BO111" s="158"/>
      <c r="BP111" s="158"/>
      <c r="BQ111" s="158"/>
      <c r="BR111" s="158"/>
      <c r="BS111" s="158"/>
      <c r="BT111" s="158"/>
      <c r="BU111" s="158"/>
    </row>
    <row r="112" spans="1:73" x14ac:dyDescent="0.15">
      <c r="A112" s="1"/>
      <c r="B112" s="20"/>
      <c r="C112" s="2"/>
      <c r="D112" s="2"/>
      <c r="E112" s="2"/>
      <c r="F112" s="1"/>
      <c r="G112" s="1"/>
      <c r="H112" s="2"/>
      <c r="I112" s="2"/>
      <c r="J112" s="2"/>
      <c r="K112" s="2"/>
      <c r="L112" s="2"/>
      <c r="M112" s="2"/>
      <c r="N112" s="2"/>
      <c r="O112" s="2"/>
      <c r="P112" s="135"/>
      <c r="Q112" s="2"/>
      <c r="R112" s="2"/>
      <c r="S112" s="2"/>
      <c r="T112" s="2"/>
      <c r="U112" s="2"/>
      <c r="V112" s="2"/>
      <c r="W112" s="1"/>
      <c r="X112" s="1"/>
      <c r="Y112" s="1"/>
      <c r="Z112" s="3"/>
      <c r="AA112" s="1"/>
      <c r="AB112" s="3"/>
      <c r="AC112" s="158"/>
      <c r="AD112" s="158"/>
      <c r="AE112" s="158"/>
      <c r="AF112" s="158"/>
      <c r="AG112" s="158"/>
      <c r="AH112" s="158"/>
      <c r="AI112" s="158"/>
      <c r="AJ112" s="158"/>
      <c r="AK112" s="158"/>
      <c r="AL112" s="158"/>
      <c r="AM112" s="158"/>
      <c r="AN112" s="158"/>
      <c r="AO112" s="158"/>
      <c r="AP112" s="158"/>
      <c r="AQ112" s="158"/>
      <c r="AR112" s="158"/>
      <c r="AS112" s="158"/>
      <c r="AT112" s="158"/>
      <c r="AU112" s="158"/>
      <c r="AV112" s="158"/>
      <c r="AW112" s="158"/>
      <c r="AX112" s="158"/>
      <c r="AY112" s="158"/>
      <c r="AZ112" s="158"/>
      <c r="BA112" s="159"/>
      <c r="BB112" s="159"/>
      <c r="BC112" s="159"/>
      <c r="BD112" s="159"/>
      <c r="BE112" s="159"/>
      <c r="BF112" s="158"/>
      <c r="BG112" s="158"/>
      <c r="BH112" s="158"/>
      <c r="BI112" s="158"/>
      <c r="BJ112" s="158"/>
      <c r="BK112" s="158"/>
      <c r="BL112" s="158"/>
      <c r="BM112" s="158"/>
      <c r="BN112" s="158"/>
      <c r="BO112" s="158"/>
      <c r="BP112" s="158"/>
      <c r="BQ112" s="158"/>
      <c r="BR112" s="158"/>
      <c r="BS112" s="158"/>
      <c r="BT112" s="158"/>
      <c r="BU112" s="158"/>
    </row>
    <row r="113" spans="1:73" x14ac:dyDescent="0.15">
      <c r="A113" s="1"/>
      <c r="B113" s="1" t="s">
        <v>212</v>
      </c>
      <c r="C113" s="2"/>
      <c r="D113" s="2"/>
      <c r="E113" s="179" t="s">
        <v>206</v>
      </c>
      <c r="F113" s="156" t="s">
        <v>11</v>
      </c>
      <c r="G113" s="156"/>
      <c r="H113" s="2"/>
      <c r="I113" s="2"/>
      <c r="J113" s="2"/>
      <c r="K113" s="2"/>
      <c r="L113" s="2"/>
      <c r="M113" s="2"/>
      <c r="N113" s="2"/>
      <c r="O113" s="2"/>
      <c r="P113" s="135"/>
      <c r="Q113" s="2"/>
      <c r="R113" s="2"/>
      <c r="S113" s="2"/>
      <c r="T113" s="2"/>
      <c r="U113" s="2"/>
      <c r="V113" s="2"/>
      <c r="W113" s="1"/>
      <c r="X113" s="1"/>
      <c r="Y113" s="1"/>
      <c r="Z113" s="3"/>
      <c r="AA113" s="1"/>
      <c r="AB113" s="3"/>
      <c r="AC113" s="158"/>
      <c r="AD113" s="158"/>
      <c r="AE113" s="158"/>
      <c r="AF113" s="158"/>
      <c r="AG113" s="158"/>
      <c r="AH113" s="158"/>
      <c r="AI113" s="158"/>
      <c r="AJ113" s="158"/>
      <c r="AK113" s="158"/>
      <c r="AL113" s="158"/>
      <c r="AM113" s="158"/>
      <c r="AN113" s="158"/>
      <c r="AO113" s="158"/>
      <c r="AP113" s="158"/>
      <c r="AQ113" s="158"/>
      <c r="AR113" s="158"/>
      <c r="AS113" s="158"/>
      <c r="AT113" s="158"/>
      <c r="AU113" s="158"/>
      <c r="AV113" s="158"/>
      <c r="AW113" s="158"/>
      <c r="AX113" s="158"/>
      <c r="AY113" s="158"/>
      <c r="AZ113" s="158"/>
      <c r="BA113" s="159"/>
      <c r="BB113" s="159"/>
      <c r="BC113" s="159"/>
      <c r="BD113" s="159"/>
      <c r="BE113" s="159"/>
      <c r="BF113" s="158"/>
      <c r="BG113" s="158"/>
      <c r="BH113" s="158"/>
      <c r="BI113" s="158"/>
      <c r="BJ113" s="158"/>
      <c r="BK113" s="158"/>
      <c r="BL113" s="158"/>
      <c r="BM113" s="158"/>
      <c r="BN113" s="158"/>
      <c r="BO113" s="158"/>
      <c r="BP113" s="158"/>
      <c r="BQ113" s="158"/>
      <c r="BR113" s="158"/>
      <c r="BS113" s="158"/>
      <c r="BT113" s="158"/>
      <c r="BU113" s="158"/>
    </row>
    <row r="114" spans="1:73" x14ac:dyDescent="0.15">
      <c r="A114" s="1"/>
      <c r="B114" s="20" t="s">
        <v>187</v>
      </c>
      <c r="C114" s="156">
        <f>Eksist!C114</f>
        <v>0</v>
      </c>
      <c r="D114" s="2" t="s">
        <v>99</v>
      </c>
      <c r="E114" s="188">
        <f>(1+Input!$D$53)</f>
        <v>1</v>
      </c>
      <c r="F114" s="156">
        <f>SUM(G114:Z114)</f>
        <v>0</v>
      </c>
      <c r="G114" s="154">
        <f>G81*Input!D$30/1000*$E114</f>
        <v>0</v>
      </c>
      <c r="H114" s="154">
        <f>H81*Input!E$30/1000*$E114</f>
        <v>0</v>
      </c>
      <c r="I114" s="154">
        <f>I81*Input!F$30/1000*$E114</f>
        <v>0</v>
      </c>
      <c r="J114" s="154">
        <f>J81*Input!G$30/1000*$E114</f>
        <v>0</v>
      </c>
      <c r="K114" s="154">
        <f>K81*Input!H$30/1000*$E114</f>
        <v>0</v>
      </c>
      <c r="L114" s="154">
        <f>L81*Input!I$30/1000*$E114</f>
        <v>0</v>
      </c>
      <c r="M114" s="154">
        <f>M81*Input!J$30/1000*$E114</f>
        <v>0</v>
      </c>
      <c r="N114" s="154">
        <f>N81*Input!K$30/1000*$E114</f>
        <v>0</v>
      </c>
      <c r="O114" s="154">
        <f>O81*Input!L$30/1000*$E114</f>
        <v>0</v>
      </c>
      <c r="P114" s="154">
        <f>P81*Input!M$30/1000*$E114</f>
        <v>0</v>
      </c>
      <c r="Q114" s="154">
        <f>Q81*Input!N$30/1000*$E114</f>
        <v>0</v>
      </c>
      <c r="R114" s="154">
        <f>R81*Input!O$30/1000*$E114</f>
        <v>0</v>
      </c>
      <c r="S114" s="154">
        <f>S81*Input!P$30/1000*$E114</f>
        <v>0</v>
      </c>
      <c r="T114" s="154">
        <f>T81*Input!Q$30/1000*$E114</f>
        <v>0</v>
      </c>
      <c r="U114" s="154">
        <f>U81*Input!R$30/1000*$E114</f>
        <v>0</v>
      </c>
      <c r="V114" s="154">
        <f>V81*Input!S$30/1000*$E114</f>
        <v>0</v>
      </c>
      <c r="W114" s="154">
        <f>W81*Input!T$30/1000*$E114</f>
        <v>0</v>
      </c>
      <c r="X114" s="154">
        <f>X81*Input!U$30/1000*$E114</f>
        <v>0</v>
      </c>
      <c r="Y114" s="154">
        <f>Y81*Input!V$30/1000*$E114</f>
        <v>0</v>
      </c>
      <c r="Z114" s="154">
        <f>Z81*Input!W$30/1000*$E114</f>
        <v>0</v>
      </c>
      <c r="AA114" s="1"/>
      <c r="AB114" s="3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9"/>
      <c r="BB114" s="159"/>
      <c r="BC114" s="159"/>
      <c r="BD114" s="159"/>
      <c r="BE114" s="159"/>
      <c r="BF114" s="158"/>
      <c r="BG114" s="158"/>
      <c r="BH114" s="158"/>
      <c r="BI114" s="158"/>
      <c r="BJ114" s="158"/>
      <c r="BK114" s="158"/>
      <c r="BL114" s="158"/>
      <c r="BM114" s="158"/>
      <c r="BN114" s="158"/>
      <c r="BO114" s="158"/>
      <c r="BP114" s="158"/>
      <c r="BQ114" s="158"/>
      <c r="BR114" s="158"/>
      <c r="BS114" s="158"/>
      <c r="BT114" s="158"/>
      <c r="BU114" s="158"/>
    </row>
    <row r="115" spans="1:73" x14ac:dyDescent="0.15">
      <c r="A115" s="1"/>
      <c r="B115" s="20"/>
      <c r="C115" s="156">
        <f>Eksist!C115</f>
        <v>1</v>
      </c>
      <c r="D115" s="2" t="s">
        <v>99</v>
      </c>
      <c r="E115" s="188">
        <f t="shared" ref="E115:E123" si="5">(E$124-E$114)/10+E114</f>
        <v>1.0049999999999999</v>
      </c>
      <c r="F115" s="156">
        <f t="shared" ref="F115:F143" si="6">SUM(G115:Z115)</f>
        <v>0.18089999999999995</v>
      </c>
      <c r="G115" s="154">
        <f>G82*Input!D$30/1000*$E115</f>
        <v>0</v>
      </c>
      <c r="H115" s="154">
        <f>H82*Input!E$30/1000*$E115</f>
        <v>7.8389999999999987E-2</v>
      </c>
      <c r="I115" s="154">
        <f>I82*Input!F$30/1000*$E115</f>
        <v>0.10250999999999998</v>
      </c>
      <c r="J115" s="154">
        <f>J82*Input!G$30/1000*$E115</f>
        <v>0</v>
      </c>
      <c r="K115" s="154">
        <f>K82*Input!H$30/1000*$E115</f>
        <v>0</v>
      </c>
      <c r="L115" s="154">
        <f>L82*Input!I$30/1000*$E115</f>
        <v>0</v>
      </c>
      <c r="M115" s="154">
        <f>M82*Input!J$30/1000*$E115</f>
        <v>0</v>
      </c>
      <c r="N115" s="154">
        <f>N82*Input!K$30/1000*$E115</f>
        <v>0</v>
      </c>
      <c r="O115" s="154">
        <f>O82*Input!L$30/1000*$E115</f>
        <v>0</v>
      </c>
      <c r="P115" s="154">
        <f>P82*Input!M$30/1000*$E115</f>
        <v>0</v>
      </c>
      <c r="Q115" s="154">
        <f>Q82*Input!N$30/1000*$E115</f>
        <v>0</v>
      </c>
      <c r="R115" s="154">
        <f>R82*Input!O$30/1000*$E115</f>
        <v>0</v>
      </c>
      <c r="S115" s="154">
        <f>S82*Input!P$30/1000*$E115</f>
        <v>0</v>
      </c>
      <c r="T115" s="154">
        <f>T82*Input!Q$30/1000*$E115</f>
        <v>0</v>
      </c>
      <c r="U115" s="154">
        <f>U82*Input!R$30/1000*$E115</f>
        <v>0</v>
      </c>
      <c r="V115" s="154">
        <f>V82*Input!S$30/1000*$E115</f>
        <v>0</v>
      </c>
      <c r="W115" s="154">
        <f>W82*Input!T$30/1000*$E115</f>
        <v>0</v>
      </c>
      <c r="X115" s="154">
        <f>X82*Input!U$30/1000*$E115</f>
        <v>0</v>
      </c>
      <c r="Y115" s="154">
        <f>Y82*Input!V$30/1000*$E115</f>
        <v>0</v>
      </c>
      <c r="Z115" s="154">
        <f>Z82*Input!W$30/1000*$E115</f>
        <v>0</v>
      </c>
      <c r="AA115" s="1"/>
      <c r="AB115" s="3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9"/>
      <c r="BB115" s="159"/>
      <c r="BC115" s="159"/>
      <c r="BD115" s="159"/>
      <c r="BE115" s="159"/>
      <c r="BF115" s="158"/>
      <c r="BG115" s="158"/>
      <c r="BH115" s="158"/>
      <c r="BI115" s="158"/>
      <c r="BJ115" s="158"/>
      <c r="BK115" s="158"/>
      <c r="BL115" s="158"/>
      <c r="BM115" s="158"/>
      <c r="BN115" s="158"/>
      <c r="BO115" s="158"/>
      <c r="BP115" s="158"/>
      <c r="BQ115" s="158"/>
      <c r="BR115" s="158"/>
      <c r="BS115" s="158"/>
      <c r="BT115" s="158"/>
      <c r="BU115" s="158"/>
    </row>
    <row r="116" spans="1:73" x14ac:dyDescent="0.15">
      <c r="A116" s="1"/>
      <c r="B116" s="20"/>
      <c r="C116" s="156">
        <f>Eksist!C116</f>
        <v>2</v>
      </c>
      <c r="D116" s="2" t="s">
        <v>99</v>
      </c>
      <c r="E116" s="188">
        <f t="shared" si="5"/>
        <v>1.0099999999999998</v>
      </c>
      <c r="F116" s="156">
        <f t="shared" si="6"/>
        <v>0.36359999999999992</v>
      </c>
      <c r="G116" s="154">
        <f>G83*Input!D$30/1000*$E116</f>
        <v>0</v>
      </c>
      <c r="H116" s="154">
        <f>H83*Input!E$30/1000*$E116</f>
        <v>0.15755999999999998</v>
      </c>
      <c r="I116" s="154">
        <f>I83*Input!F$30/1000*$E116</f>
        <v>0.20603999999999995</v>
      </c>
      <c r="J116" s="154">
        <f>J83*Input!G$30/1000*$E116</f>
        <v>0</v>
      </c>
      <c r="K116" s="154">
        <f>K83*Input!H$30/1000*$E116</f>
        <v>0</v>
      </c>
      <c r="L116" s="154">
        <f>L83*Input!I$30/1000*$E116</f>
        <v>0</v>
      </c>
      <c r="M116" s="154">
        <f>M83*Input!J$30/1000*$E116</f>
        <v>0</v>
      </c>
      <c r="N116" s="154">
        <f>N83*Input!K$30/1000*$E116</f>
        <v>0</v>
      </c>
      <c r="O116" s="154">
        <f>O83*Input!L$30/1000*$E116</f>
        <v>0</v>
      </c>
      <c r="P116" s="154">
        <f>P83*Input!M$30/1000*$E116</f>
        <v>0</v>
      </c>
      <c r="Q116" s="154">
        <f>Q83*Input!N$30/1000*$E116</f>
        <v>0</v>
      </c>
      <c r="R116" s="154">
        <f>R83*Input!O$30/1000*$E116</f>
        <v>0</v>
      </c>
      <c r="S116" s="154">
        <f>S83*Input!P$30/1000*$E116</f>
        <v>0</v>
      </c>
      <c r="T116" s="154">
        <f>T83*Input!Q$30/1000*$E116</f>
        <v>0</v>
      </c>
      <c r="U116" s="154">
        <f>U83*Input!R$30/1000*$E116</f>
        <v>0</v>
      </c>
      <c r="V116" s="154">
        <f>V83*Input!S$30/1000*$E116</f>
        <v>0</v>
      </c>
      <c r="W116" s="154">
        <f>W83*Input!T$30/1000*$E116</f>
        <v>0</v>
      </c>
      <c r="X116" s="154">
        <f>X83*Input!U$30/1000*$E116</f>
        <v>0</v>
      </c>
      <c r="Y116" s="154">
        <f>Y83*Input!V$30/1000*$E116</f>
        <v>0</v>
      </c>
      <c r="Z116" s="154">
        <f>Z83*Input!W$30/1000*$E116</f>
        <v>0</v>
      </c>
      <c r="AA116" s="1"/>
      <c r="AB116" s="3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9"/>
      <c r="BB116" s="159"/>
      <c r="BC116" s="159"/>
      <c r="BD116" s="159"/>
      <c r="BE116" s="159"/>
      <c r="BF116" s="158"/>
      <c r="BG116" s="158"/>
      <c r="BH116" s="158"/>
      <c r="BI116" s="158"/>
      <c r="BJ116" s="158"/>
      <c r="BK116" s="158"/>
      <c r="BL116" s="158"/>
      <c r="BM116" s="158"/>
      <c r="BN116" s="158"/>
      <c r="BO116" s="158"/>
      <c r="BP116" s="158"/>
      <c r="BQ116" s="158"/>
      <c r="BR116" s="158"/>
      <c r="BS116" s="158"/>
      <c r="BT116" s="158"/>
      <c r="BU116" s="158"/>
    </row>
    <row r="117" spans="1:73" x14ac:dyDescent="0.15">
      <c r="A117" s="1"/>
      <c r="B117" s="20"/>
      <c r="C117" s="156">
        <f>Eksist!C117</f>
        <v>3</v>
      </c>
      <c r="D117" s="2" t="s">
        <v>99</v>
      </c>
      <c r="E117" s="188">
        <f t="shared" si="5"/>
        <v>1.0149999999999997</v>
      </c>
      <c r="F117" s="156">
        <f t="shared" si="6"/>
        <v>0.54809999999999992</v>
      </c>
      <c r="G117" s="154">
        <f>G84*Input!D$30/1000*$E117</f>
        <v>0</v>
      </c>
      <c r="H117" s="154">
        <f>H84*Input!E$30/1000*$E117</f>
        <v>0.23750999999999997</v>
      </c>
      <c r="I117" s="154">
        <f>I84*Input!F$30/1000*$E117</f>
        <v>0.31058999999999998</v>
      </c>
      <c r="J117" s="154">
        <f>J84*Input!G$30/1000*$E117</f>
        <v>0</v>
      </c>
      <c r="K117" s="154">
        <f>K84*Input!H$30/1000*$E117</f>
        <v>0</v>
      </c>
      <c r="L117" s="154">
        <f>L84*Input!I$30/1000*$E117</f>
        <v>0</v>
      </c>
      <c r="M117" s="154">
        <f>M84*Input!J$30/1000*$E117</f>
        <v>0</v>
      </c>
      <c r="N117" s="154">
        <f>N84*Input!K$30/1000*$E117</f>
        <v>0</v>
      </c>
      <c r="O117" s="154">
        <f>O84*Input!L$30/1000*$E117</f>
        <v>0</v>
      </c>
      <c r="P117" s="154">
        <f>P84*Input!M$30/1000*$E117</f>
        <v>0</v>
      </c>
      <c r="Q117" s="154">
        <f>Q84*Input!N$30/1000*$E117</f>
        <v>0</v>
      </c>
      <c r="R117" s="154">
        <f>R84*Input!O$30/1000*$E117</f>
        <v>0</v>
      </c>
      <c r="S117" s="154">
        <f>S84*Input!P$30/1000*$E117</f>
        <v>0</v>
      </c>
      <c r="T117" s="154">
        <f>T84*Input!Q$30/1000*$E117</f>
        <v>0</v>
      </c>
      <c r="U117" s="154">
        <f>U84*Input!R$30/1000*$E117</f>
        <v>0</v>
      </c>
      <c r="V117" s="154">
        <f>V84*Input!S$30/1000*$E117</f>
        <v>0</v>
      </c>
      <c r="W117" s="154">
        <f>W84*Input!T$30/1000*$E117</f>
        <v>0</v>
      </c>
      <c r="X117" s="154">
        <f>X84*Input!U$30/1000*$E117</f>
        <v>0</v>
      </c>
      <c r="Y117" s="154">
        <f>Y84*Input!V$30/1000*$E117</f>
        <v>0</v>
      </c>
      <c r="Z117" s="154">
        <f>Z84*Input!W$30/1000*$E117</f>
        <v>0</v>
      </c>
      <c r="AA117" s="1"/>
      <c r="AB117" s="3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9"/>
      <c r="BB117" s="159"/>
      <c r="BC117" s="159"/>
      <c r="BD117" s="159"/>
      <c r="BE117" s="159"/>
      <c r="BF117" s="158"/>
      <c r="BG117" s="158"/>
      <c r="BH117" s="158"/>
      <c r="BI117" s="158"/>
      <c r="BJ117" s="158"/>
      <c r="BK117" s="158"/>
      <c r="BL117" s="158"/>
      <c r="BM117" s="158"/>
      <c r="BN117" s="158"/>
      <c r="BO117" s="158"/>
      <c r="BP117" s="158"/>
      <c r="BQ117" s="158"/>
      <c r="BR117" s="158"/>
      <c r="BS117" s="158"/>
      <c r="BT117" s="158"/>
      <c r="BU117" s="158"/>
    </row>
    <row r="118" spans="1:73" x14ac:dyDescent="0.15">
      <c r="A118" s="1"/>
      <c r="B118" s="20"/>
      <c r="C118" s="156">
        <f>Eksist!C118</f>
        <v>4</v>
      </c>
      <c r="D118" s="2" t="s">
        <v>99</v>
      </c>
      <c r="E118" s="188">
        <f t="shared" si="5"/>
        <v>1.0199999999999996</v>
      </c>
      <c r="F118" s="156">
        <f t="shared" si="6"/>
        <v>0.73439999999999972</v>
      </c>
      <c r="G118" s="154">
        <f>G85*Input!D$30/1000*$E118</f>
        <v>0</v>
      </c>
      <c r="H118" s="154">
        <f>H85*Input!E$30/1000*$E118</f>
        <v>0.31823999999999986</v>
      </c>
      <c r="I118" s="154">
        <f>I85*Input!F$30/1000*$E118</f>
        <v>0.41615999999999981</v>
      </c>
      <c r="J118" s="154">
        <f>J85*Input!G$30/1000*$E118</f>
        <v>0</v>
      </c>
      <c r="K118" s="154">
        <f>K85*Input!H$30/1000*$E118</f>
        <v>0</v>
      </c>
      <c r="L118" s="154">
        <f>L85*Input!I$30/1000*$E118</f>
        <v>0</v>
      </c>
      <c r="M118" s="154">
        <f>M85*Input!J$30/1000*$E118</f>
        <v>0</v>
      </c>
      <c r="N118" s="154">
        <f>N85*Input!K$30/1000*$E118</f>
        <v>0</v>
      </c>
      <c r="O118" s="154">
        <f>O85*Input!L$30/1000*$E118</f>
        <v>0</v>
      </c>
      <c r="P118" s="154">
        <f>P85*Input!M$30/1000*$E118</f>
        <v>0</v>
      </c>
      <c r="Q118" s="154">
        <f>Q85*Input!N$30/1000*$E118</f>
        <v>0</v>
      </c>
      <c r="R118" s="154">
        <f>R85*Input!O$30/1000*$E118</f>
        <v>0</v>
      </c>
      <c r="S118" s="154">
        <f>S85*Input!P$30/1000*$E118</f>
        <v>0</v>
      </c>
      <c r="T118" s="154">
        <f>T85*Input!Q$30/1000*$E118</f>
        <v>0</v>
      </c>
      <c r="U118" s="154">
        <f>U85*Input!R$30/1000*$E118</f>
        <v>0</v>
      </c>
      <c r="V118" s="154">
        <f>V85*Input!S$30/1000*$E118</f>
        <v>0</v>
      </c>
      <c r="W118" s="154">
        <f>W85*Input!T$30/1000*$E118</f>
        <v>0</v>
      </c>
      <c r="X118" s="154">
        <f>X85*Input!U$30/1000*$E118</f>
        <v>0</v>
      </c>
      <c r="Y118" s="154">
        <f>Y85*Input!V$30/1000*$E118</f>
        <v>0</v>
      </c>
      <c r="Z118" s="154">
        <f>Z85*Input!W$30/1000*$E118</f>
        <v>0</v>
      </c>
      <c r="AA118" s="1"/>
      <c r="AB118" s="3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9"/>
      <c r="BB118" s="159"/>
      <c r="BC118" s="159"/>
      <c r="BD118" s="159"/>
      <c r="BE118" s="159"/>
      <c r="BF118" s="158"/>
      <c r="BG118" s="158"/>
      <c r="BH118" s="158"/>
      <c r="BI118" s="158"/>
      <c r="BJ118" s="158"/>
      <c r="BK118" s="158"/>
      <c r="BL118" s="158"/>
      <c r="BM118" s="158"/>
      <c r="BN118" s="158"/>
      <c r="BO118" s="158"/>
      <c r="BP118" s="158"/>
      <c r="BQ118" s="158"/>
      <c r="BR118" s="158"/>
      <c r="BS118" s="158"/>
      <c r="BT118" s="158"/>
      <c r="BU118" s="158"/>
    </row>
    <row r="119" spans="1:73" x14ac:dyDescent="0.15">
      <c r="A119" s="1"/>
      <c r="B119" s="20"/>
      <c r="C119" s="156">
        <f>Eksist!C119</f>
        <v>5</v>
      </c>
      <c r="D119" s="2" t="s">
        <v>99</v>
      </c>
      <c r="E119" s="188">
        <f t="shared" si="5"/>
        <v>1.0249999999999995</v>
      </c>
      <c r="F119" s="156">
        <f t="shared" si="6"/>
        <v>0.92249999999999954</v>
      </c>
      <c r="G119" s="154">
        <f>G86*Input!D$30/1000*$E119</f>
        <v>0</v>
      </c>
      <c r="H119" s="154">
        <f>H86*Input!E$30/1000*$E119</f>
        <v>0.39974999999999983</v>
      </c>
      <c r="I119" s="154">
        <f>I86*Input!F$30/1000*$E119</f>
        <v>0.52274999999999971</v>
      </c>
      <c r="J119" s="154">
        <f>J86*Input!G$30/1000*$E119</f>
        <v>0</v>
      </c>
      <c r="K119" s="154">
        <f>K86*Input!H$30/1000*$E119</f>
        <v>0</v>
      </c>
      <c r="L119" s="154">
        <f>L86*Input!I$30/1000*$E119</f>
        <v>0</v>
      </c>
      <c r="M119" s="154">
        <f>M86*Input!J$30/1000*$E119</f>
        <v>0</v>
      </c>
      <c r="N119" s="154">
        <f>N86*Input!K$30/1000*$E119</f>
        <v>0</v>
      </c>
      <c r="O119" s="154">
        <f>O86*Input!L$30/1000*$E119</f>
        <v>0</v>
      </c>
      <c r="P119" s="154">
        <f>P86*Input!M$30/1000*$E119</f>
        <v>0</v>
      </c>
      <c r="Q119" s="154">
        <f>Q86*Input!N$30/1000*$E119</f>
        <v>0</v>
      </c>
      <c r="R119" s="154">
        <f>R86*Input!O$30/1000*$E119</f>
        <v>0</v>
      </c>
      <c r="S119" s="154">
        <f>S86*Input!P$30/1000*$E119</f>
        <v>0</v>
      </c>
      <c r="T119" s="154">
        <f>T86*Input!Q$30/1000*$E119</f>
        <v>0</v>
      </c>
      <c r="U119" s="154">
        <f>U86*Input!R$30/1000*$E119</f>
        <v>0</v>
      </c>
      <c r="V119" s="154">
        <f>V86*Input!S$30/1000*$E119</f>
        <v>0</v>
      </c>
      <c r="W119" s="154">
        <f>W86*Input!T$30/1000*$E119</f>
        <v>0</v>
      </c>
      <c r="X119" s="154">
        <f>X86*Input!U$30/1000*$E119</f>
        <v>0</v>
      </c>
      <c r="Y119" s="154">
        <f>Y86*Input!V$30/1000*$E119</f>
        <v>0</v>
      </c>
      <c r="Z119" s="154">
        <f>Z86*Input!W$30/1000*$E119</f>
        <v>0</v>
      </c>
      <c r="AA119" s="1"/>
      <c r="AB119" s="3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9"/>
      <c r="BB119" s="159"/>
      <c r="BC119" s="159"/>
      <c r="BD119" s="159"/>
      <c r="BE119" s="159"/>
      <c r="BF119" s="158"/>
      <c r="BG119" s="158"/>
      <c r="BH119" s="158"/>
      <c r="BI119" s="158"/>
      <c r="BJ119" s="158"/>
      <c r="BK119" s="158"/>
      <c r="BL119" s="158"/>
      <c r="BM119" s="158"/>
      <c r="BN119" s="158"/>
      <c r="BO119" s="158"/>
      <c r="BP119" s="158"/>
      <c r="BQ119" s="158"/>
      <c r="BR119" s="158"/>
      <c r="BS119" s="158"/>
      <c r="BT119" s="158"/>
      <c r="BU119" s="158"/>
    </row>
    <row r="120" spans="1:73" x14ac:dyDescent="0.15">
      <c r="A120" s="1"/>
      <c r="B120" s="20"/>
      <c r="C120" s="156">
        <f>Eksist!C120</f>
        <v>6</v>
      </c>
      <c r="D120" s="2" t="s">
        <v>99</v>
      </c>
      <c r="E120" s="188">
        <f t="shared" si="5"/>
        <v>1.0299999999999994</v>
      </c>
      <c r="F120" s="156">
        <f t="shared" si="6"/>
        <v>1.1123999999999992</v>
      </c>
      <c r="G120" s="154">
        <f>G87*Input!D$30/1000*$E120</f>
        <v>0</v>
      </c>
      <c r="H120" s="154">
        <f>H87*Input!E$30/1000*$E120</f>
        <v>0.48203999999999964</v>
      </c>
      <c r="I120" s="154">
        <f>I87*Input!F$30/1000*$E120</f>
        <v>0.63035999999999959</v>
      </c>
      <c r="J120" s="154">
        <f>J87*Input!G$30/1000*$E120</f>
        <v>0</v>
      </c>
      <c r="K120" s="154">
        <f>K87*Input!H$30/1000*$E120</f>
        <v>0</v>
      </c>
      <c r="L120" s="154">
        <f>L87*Input!I$30/1000*$E120</f>
        <v>0</v>
      </c>
      <c r="M120" s="154">
        <f>M87*Input!J$30/1000*$E120</f>
        <v>0</v>
      </c>
      <c r="N120" s="154">
        <f>N87*Input!K$30/1000*$E120</f>
        <v>0</v>
      </c>
      <c r="O120" s="154">
        <f>O87*Input!L$30/1000*$E120</f>
        <v>0</v>
      </c>
      <c r="P120" s="154">
        <f>P87*Input!M$30/1000*$E120</f>
        <v>0</v>
      </c>
      <c r="Q120" s="154">
        <f>Q87*Input!N$30/1000*$E120</f>
        <v>0</v>
      </c>
      <c r="R120" s="154">
        <f>R87*Input!O$30/1000*$E120</f>
        <v>0</v>
      </c>
      <c r="S120" s="154">
        <f>S87*Input!P$30/1000*$E120</f>
        <v>0</v>
      </c>
      <c r="T120" s="154">
        <f>T87*Input!Q$30/1000*$E120</f>
        <v>0</v>
      </c>
      <c r="U120" s="154">
        <f>U87*Input!R$30/1000*$E120</f>
        <v>0</v>
      </c>
      <c r="V120" s="154">
        <f>V87*Input!S$30/1000*$E120</f>
        <v>0</v>
      </c>
      <c r="W120" s="154">
        <f>W87*Input!T$30/1000*$E120</f>
        <v>0</v>
      </c>
      <c r="X120" s="154">
        <f>X87*Input!U$30/1000*$E120</f>
        <v>0</v>
      </c>
      <c r="Y120" s="154">
        <f>Y87*Input!V$30/1000*$E120</f>
        <v>0</v>
      </c>
      <c r="Z120" s="154">
        <f>Z87*Input!W$30/1000*$E120</f>
        <v>0</v>
      </c>
      <c r="AA120" s="1"/>
      <c r="AB120" s="3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9"/>
      <c r="BB120" s="159"/>
      <c r="BC120" s="159"/>
      <c r="BD120" s="159"/>
      <c r="BE120" s="159"/>
      <c r="BF120" s="158"/>
      <c r="BG120" s="158"/>
      <c r="BH120" s="158"/>
      <c r="BI120" s="158"/>
      <c r="BJ120" s="158"/>
      <c r="BK120" s="158"/>
      <c r="BL120" s="158"/>
      <c r="BM120" s="158"/>
      <c r="BN120" s="158"/>
      <c r="BO120" s="158"/>
      <c r="BP120" s="158"/>
      <c r="BQ120" s="158"/>
      <c r="BR120" s="158"/>
      <c r="BS120" s="158"/>
      <c r="BT120" s="158"/>
      <c r="BU120" s="158"/>
    </row>
    <row r="121" spans="1:73" x14ac:dyDescent="0.15">
      <c r="A121" s="1"/>
      <c r="B121" s="20"/>
      <c r="C121" s="156">
        <f>Eksist!C121</f>
        <v>7</v>
      </c>
      <c r="D121" s="2" t="s">
        <v>99</v>
      </c>
      <c r="E121" s="188">
        <f t="shared" si="5"/>
        <v>1.0349999999999993</v>
      </c>
      <c r="F121" s="156">
        <f t="shared" si="6"/>
        <v>1.3040999999999991</v>
      </c>
      <c r="G121" s="154">
        <f>G88*Input!D$30/1000*$E121</f>
        <v>0</v>
      </c>
      <c r="H121" s="154">
        <f>H88*Input!E$30/1000*$E121</f>
        <v>0.56510999999999967</v>
      </c>
      <c r="I121" s="154">
        <f>I88*Input!F$30/1000*$E121</f>
        <v>0.73898999999999937</v>
      </c>
      <c r="J121" s="154">
        <f>J88*Input!G$30/1000*$E121</f>
        <v>0</v>
      </c>
      <c r="K121" s="154">
        <f>K88*Input!H$30/1000*$E121</f>
        <v>0</v>
      </c>
      <c r="L121" s="154">
        <f>L88*Input!I$30/1000*$E121</f>
        <v>0</v>
      </c>
      <c r="M121" s="154">
        <f>M88*Input!J$30/1000*$E121</f>
        <v>0</v>
      </c>
      <c r="N121" s="154">
        <f>N88*Input!K$30/1000*$E121</f>
        <v>0</v>
      </c>
      <c r="O121" s="154">
        <f>O88*Input!L$30/1000*$E121</f>
        <v>0</v>
      </c>
      <c r="P121" s="154">
        <f>P88*Input!M$30/1000*$E121</f>
        <v>0</v>
      </c>
      <c r="Q121" s="154">
        <f>Q88*Input!N$30/1000*$E121</f>
        <v>0</v>
      </c>
      <c r="R121" s="154">
        <f>R88*Input!O$30/1000*$E121</f>
        <v>0</v>
      </c>
      <c r="S121" s="154">
        <f>S88*Input!P$30/1000*$E121</f>
        <v>0</v>
      </c>
      <c r="T121" s="154">
        <f>T88*Input!Q$30/1000*$E121</f>
        <v>0</v>
      </c>
      <c r="U121" s="154">
        <f>U88*Input!R$30/1000*$E121</f>
        <v>0</v>
      </c>
      <c r="V121" s="154">
        <f>V88*Input!S$30/1000*$E121</f>
        <v>0</v>
      </c>
      <c r="W121" s="154">
        <f>W88*Input!T$30/1000*$E121</f>
        <v>0</v>
      </c>
      <c r="X121" s="154">
        <f>X88*Input!U$30/1000*$E121</f>
        <v>0</v>
      </c>
      <c r="Y121" s="154">
        <f>Y88*Input!V$30/1000*$E121</f>
        <v>0</v>
      </c>
      <c r="Z121" s="154">
        <f>Z88*Input!W$30/1000*$E121</f>
        <v>0</v>
      </c>
      <c r="AA121" s="1"/>
      <c r="AB121" s="3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9"/>
      <c r="BB121" s="159"/>
      <c r="BC121" s="159"/>
      <c r="BD121" s="159"/>
      <c r="BE121" s="159"/>
      <c r="BF121" s="158"/>
      <c r="BG121" s="158"/>
      <c r="BH121" s="158"/>
      <c r="BI121" s="158"/>
      <c r="BJ121" s="158"/>
      <c r="BK121" s="158"/>
      <c r="BL121" s="158"/>
      <c r="BM121" s="158"/>
      <c r="BN121" s="158"/>
      <c r="BO121" s="158"/>
      <c r="BP121" s="158"/>
      <c r="BQ121" s="158"/>
      <c r="BR121" s="158"/>
      <c r="BS121" s="158"/>
      <c r="BT121" s="158"/>
      <c r="BU121" s="158"/>
    </row>
    <row r="122" spans="1:73" x14ac:dyDescent="0.15">
      <c r="A122" s="1"/>
      <c r="B122" s="20"/>
      <c r="C122" s="156">
        <f>Eksist!C122</f>
        <v>8</v>
      </c>
      <c r="D122" s="2" t="s">
        <v>99</v>
      </c>
      <c r="E122" s="188">
        <f t="shared" si="5"/>
        <v>1.0399999999999991</v>
      </c>
      <c r="F122" s="156">
        <f t="shared" si="6"/>
        <v>1.4975999999999985</v>
      </c>
      <c r="G122" s="154">
        <f>G89*Input!D$30/1000*$E122</f>
        <v>0</v>
      </c>
      <c r="H122" s="154">
        <f>H89*Input!E$30/1000*$E122</f>
        <v>0.64895999999999932</v>
      </c>
      <c r="I122" s="154">
        <f>I89*Input!F$30/1000*$E122</f>
        <v>0.84863999999999917</v>
      </c>
      <c r="J122" s="154">
        <f>J89*Input!G$30/1000*$E122</f>
        <v>0</v>
      </c>
      <c r="K122" s="154">
        <f>K89*Input!H$30/1000*$E122</f>
        <v>0</v>
      </c>
      <c r="L122" s="154">
        <f>L89*Input!I$30/1000*$E122</f>
        <v>0</v>
      </c>
      <c r="M122" s="154">
        <f>M89*Input!J$30/1000*$E122</f>
        <v>0</v>
      </c>
      <c r="N122" s="154">
        <f>N89*Input!K$30/1000*$E122</f>
        <v>0</v>
      </c>
      <c r="O122" s="154">
        <f>O89*Input!L$30/1000*$E122</f>
        <v>0</v>
      </c>
      <c r="P122" s="154">
        <f>P89*Input!M$30/1000*$E122</f>
        <v>0</v>
      </c>
      <c r="Q122" s="154">
        <f>Q89*Input!N$30/1000*$E122</f>
        <v>0</v>
      </c>
      <c r="R122" s="154">
        <f>R89*Input!O$30/1000*$E122</f>
        <v>0</v>
      </c>
      <c r="S122" s="154">
        <f>S89*Input!P$30/1000*$E122</f>
        <v>0</v>
      </c>
      <c r="T122" s="154">
        <f>T89*Input!Q$30/1000*$E122</f>
        <v>0</v>
      </c>
      <c r="U122" s="154">
        <f>U89*Input!R$30/1000*$E122</f>
        <v>0</v>
      </c>
      <c r="V122" s="154">
        <f>V89*Input!S$30/1000*$E122</f>
        <v>0</v>
      </c>
      <c r="W122" s="154">
        <f>W89*Input!T$30/1000*$E122</f>
        <v>0</v>
      </c>
      <c r="X122" s="154">
        <f>X89*Input!U$30/1000*$E122</f>
        <v>0</v>
      </c>
      <c r="Y122" s="154">
        <f>Y89*Input!V$30/1000*$E122</f>
        <v>0</v>
      </c>
      <c r="Z122" s="154">
        <f>Z89*Input!W$30/1000*$E122</f>
        <v>0</v>
      </c>
      <c r="AA122" s="1"/>
      <c r="AB122" s="3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8"/>
      <c r="AY122" s="158"/>
      <c r="AZ122" s="158"/>
      <c r="BA122" s="159"/>
      <c r="BB122" s="159"/>
      <c r="BC122" s="159"/>
      <c r="BD122" s="159"/>
      <c r="BE122" s="159"/>
      <c r="BF122" s="158"/>
      <c r="BG122" s="158"/>
      <c r="BH122" s="158"/>
      <c r="BI122" s="158"/>
      <c r="BJ122" s="158"/>
      <c r="BK122" s="158"/>
      <c r="BL122" s="158"/>
      <c r="BM122" s="158"/>
      <c r="BN122" s="158"/>
      <c r="BO122" s="158"/>
      <c r="BP122" s="158"/>
      <c r="BQ122" s="158"/>
      <c r="BR122" s="158"/>
      <c r="BS122" s="158"/>
      <c r="BT122" s="158"/>
      <c r="BU122" s="158"/>
    </row>
    <row r="123" spans="1:73" x14ac:dyDescent="0.15">
      <c r="A123" s="1"/>
      <c r="B123" s="20"/>
      <c r="C123" s="156">
        <f>Eksist!C123</f>
        <v>9</v>
      </c>
      <c r="D123" s="2" t="s">
        <v>99</v>
      </c>
      <c r="E123" s="188">
        <f t="shared" si="5"/>
        <v>1.044999999999999</v>
      </c>
      <c r="F123" s="156">
        <f t="shared" si="6"/>
        <v>1.6928999999999981</v>
      </c>
      <c r="G123" s="154">
        <f>G90*Input!D$30/1000*$E123</f>
        <v>0</v>
      </c>
      <c r="H123" s="154">
        <f>H90*Input!E$30/1000*$E123</f>
        <v>0.73358999999999919</v>
      </c>
      <c r="I123" s="154">
        <f>I90*Input!F$30/1000*$E123</f>
        <v>0.959309999999999</v>
      </c>
      <c r="J123" s="154">
        <f>J90*Input!G$30/1000*$E123</f>
        <v>0</v>
      </c>
      <c r="K123" s="154">
        <f>K90*Input!H$30/1000*$E123</f>
        <v>0</v>
      </c>
      <c r="L123" s="154">
        <f>L90*Input!I$30/1000*$E123</f>
        <v>0</v>
      </c>
      <c r="M123" s="154">
        <f>M90*Input!J$30/1000*$E123</f>
        <v>0</v>
      </c>
      <c r="N123" s="154">
        <f>N90*Input!K$30/1000*$E123</f>
        <v>0</v>
      </c>
      <c r="O123" s="154">
        <f>O90*Input!L$30/1000*$E123</f>
        <v>0</v>
      </c>
      <c r="P123" s="154">
        <f>P90*Input!M$30/1000*$E123</f>
        <v>0</v>
      </c>
      <c r="Q123" s="154">
        <f>Q90*Input!N$30/1000*$E123</f>
        <v>0</v>
      </c>
      <c r="R123" s="154">
        <f>R90*Input!O$30/1000*$E123</f>
        <v>0</v>
      </c>
      <c r="S123" s="154">
        <f>S90*Input!P$30/1000*$E123</f>
        <v>0</v>
      </c>
      <c r="T123" s="154">
        <f>T90*Input!Q$30/1000*$E123</f>
        <v>0</v>
      </c>
      <c r="U123" s="154">
        <f>U90*Input!R$30/1000*$E123</f>
        <v>0</v>
      </c>
      <c r="V123" s="154">
        <f>V90*Input!S$30/1000*$E123</f>
        <v>0</v>
      </c>
      <c r="W123" s="154">
        <f>W90*Input!T$30/1000*$E123</f>
        <v>0</v>
      </c>
      <c r="X123" s="154">
        <f>X90*Input!U$30/1000*$E123</f>
        <v>0</v>
      </c>
      <c r="Y123" s="154">
        <f>Y90*Input!V$30/1000*$E123</f>
        <v>0</v>
      </c>
      <c r="Z123" s="154">
        <f>Z90*Input!W$30/1000*$E123</f>
        <v>0</v>
      </c>
      <c r="AA123" s="1"/>
      <c r="AB123" s="3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  <c r="AU123" s="158"/>
      <c r="AV123" s="158"/>
      <c r="AW123" s="158"/>
      <c r="AX123" s="158"/>
      <c r="AY123" s="158"/>
      <c r="AZ123" s="158"/>
      <c r="BA123" s="159"/>
      <c r="BB123" s="159"/>
      <c r="BC123" s="159"/>
      <c r="BD123" s="159"/>
      <c r="BE123" s="159"/>
      <c r="BF123" s="158"/>
      <c r="BG123" s="158"/>
      <c r="BH123" s="158"/>
      <c r="BI123" s="158"/>
      <c r="BJ123" s="158"/>
      <c r="BK123" s="158"/>
      <c r="BL123" s="158"/>
      <c r="BM123" s="158"/>
      <c r="BN123" s="158"/>
      <c r="BO123" s="158"/>
      <c r="BP123" s="158"/>
      <c r="BQ123" s="158"/>
      <c r="BR123" s="158"/>
      <c r="BS123" s="158"/>
      <c r="BT123" s="158"/>
      <c r="BU123" s="158"/>
    </row>
    <row r="124" spans="1:73" x14ac:dyDescent="0.15">
      <c r="A124" s="1"/>
      <c r="B124" s="20" t="s">
        <v>186</v>
      </c>
      <c r="C124" s="156">
        <f>Eksist!C124</f>
        <v>10</v>
      </c>
      <c r="D124" s="2" t="s">
        <v>99</v>
      </c>
      <c r="E124" s="188">
        <f>(1+Input!$E$53)</f>
        <v>1.05</v>
      </c>
      <c r="F124" s="156">
        <f t="shared" si="6"/>
        <v>1.8900000000000001</v>
      </c>
      <c r="G124" s="154">
        <f>G91*Input!D$30/1000*$E124</f>
        <v>0</v>
      </c>
      <c r="H124" s="154">
        <f>H91*Input!E$30/1000*$E124</f>
        <v>0.81900000000000006</v>
      </c>
      <c r="I124" s="154">
        <f>I91*Input!F$30/1000*$E124</f>
        <v>1.0710000000000002</v>
      </c>
      <c r="J124" s="154">
        <f>J91*Input!G$30/1000*$E124</f>
        <v>0</v>
      </c>
      <c r="K124" s="154">
        <f>K91*Input!H$30/1000*$E124</f>
        <v>0</v>
      </c>
      <c r="L124" s="154">
        <f>L91*Input!I$30/1000*$E124</f>
        <v>0</v>
      </c>
      <c r="M124" s="154">
        <f>M91*Input!J$30/1000*$E124</f>
        <v>0</v>
      </c>
      <c r="N124" s="154">
        <f>N91*Input!K$30/1000*$E124</f>
        <v>0</v>
      </c>
      <c r="O124" s="154">
        <f>O91*Input!L$30/1000*$E124</f>
        <v>0</v>
      </c>
      <c r="P124" s="154">
        <f>P91*Input!M$30/1000*$E124</f>
        <v>0</v>
      </c>
      <c r="Q124" s="154">
        <f>Q91*Input!N$30/1000*$E124</f>
        <v>0</v>
      </c>
      <c r="R124" s="154">
        <f>R91*Input!O$30/1000*$E124</f>
        <v>0</v>
      </c>
      <c r="S124" s="154">
        <f>S91*Input!P$30/1000*$E124</f>
        <v>0</v>
      </c>
      <c r="T124" s="154">
        <f>T91*Input!Q$30/1000*$E124</f>
        <v>0</v>
      </c>
      <c r="U124" s="154">
        <f>U91*Input!R$30/1000*$E124</f>
        <v>0</v>
      </c>
      <c r="V124" s="154">
        <f>V91*Input!S$30/1000*$E124</f>
        <v>0</v>
      </c>
      <c r="W124" s="154">
        <f>W91*Input!T$30/1000*$E124</f>
        <v>0</v>
      </c>
      <c r="X124" s="154">
        <f>X91*Input!U$30/1000*$E124</f>
        <v>0</v>
      </c>
      <c r="Y124" s="154">
        <f>Y91*Input!V$30/1000*$E124</f>
        <v>0</v>
      </c>
      <c r="Z124" s="154">
        <f>Z91*Input!W$30/1000*$E124</f>
        <v>0</v>
      </c>
      <c r="AA124" s="1"/>
      <c r="AB124" s="3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  <c r="AU124" s="158"/>
      <c r="AV124" s="158"/>
      <c r="AW124" s="158"/>
      <c r="AX124" s="158"/>
      <c r="AY124" s="158"/>
      <c r="AZ124" s="158"/>
      <c r="BA124" s="159"/>
      <c r="BB124" s="159"/>
      <c r="BC124" s="159"/>
      <c r="BD124" s="159"/>
      <c r="BE124" s="159"/>
      <c r="BF124" s="158"/>
      <c r="BG124" s="158"/>
      <c r="BH124" s="158"/>
      <c r="BI124" s="158"/>
      <c r="BJ124" s="158"/>
      <c r="BK124" s="158"/>
      <c r="BL124" s="158"/>
      <c r="BM124" s="158"/>
      <c r="BN124" s="158"/>
      <c r="BO124" s="158"/>
      <c r="BP124" s="158"/>
      <c r="BQ124" s="158"/>
      <c r="BR124" s="158"/>
      <c r="BS124" s="158"/>
      <c r="BT124" s="158"/>
      <c r="BU124" s="158"/>
    </row>
    <row r="125" spans="1:73" x14ac:dyDescent="0.15">
      <c r="A125" s="1"/>
      <c r="B125" s="20"/>
      <c r="C125" s="156">
        <f>Eksist!C125</f>
        <v>11</v>
      </c>
      <c r="D125" s="2" t="s">
        <v>99</v>
      </c>
      <c r="E125" s="188">
        <f t="shared" ref="E125:E133" si="7">(E$134-E$124)/10+E124</f>
        <v>1.0550000000000002</v>
      </c>
      <c r="F125" s="156">
        <f t="shared" si="6"/>
        <v>1.9464750000000004</v>
      </c>
      <c r="G125" s="154">
        <f>G92*Input!D$30/1000*$E125</f>
        <v>0</v>
      </c>
      <c r="H125" s="154">
        <f>H92*Input!E$30/1000*$E125</f>
        <v>0.84347250000000007</v>
      </c>
      <c r="I125" s="154">
        <f>I92*Input!F$30/1000*$E125</f>
        <v>1.1030025000000003</v>
      </c>
      <c r="J125" s="154">
        <f>J92*Input!G$30/1000*$E125</f>
        <v>0</v>
      </c>
      <c r="K125" s="154">
        <f>K92*Input!H$30/1000*$E125</f>
        <v>0</v>
      </c>
      <c r="L125" s="154">
        <f>L92*Input!I$30/1000*$E125</f>
        <v>0</v>
      </c>
      <c r="M125" s="154">
        <f>M92*Input!J$30/1000*$E125</f>
        <v>0</v>
      </c>
      <c r="N125" s="154">
        <f>N92*Input!K$30/1000*$E125</f>
        <v>0</v>
      </c>
      <c r="O125" s="154">
        <f>O92*Input!L$30/1000*$E125</f>
        <v>0</v>
      </c>
      <c r="P125" s="154">
        <f>P92*Input!M$30/1000*$E125</f>
        <v>0</v>
      </c>
      <c r="Q125" s="154">
        <f>Q92*Input!N$30/1000*$E125</f>
        <v>0</v>
      </c>
      <c r="R125" s="154">
        <f>R92*Input!O$30/1000*$E125</f>
        <v>0</v>
      </c>
      <c r="S125" s="154">
        <f>S92*Input!P$30/1000*$E125</f>
        <v>0</v>
      </c>
      <c r="T125" s="154">
        <f>T92*Input!Q$30/1000*$E125</f>
        <v>0</v>
      </c>
      <c r="U125" s="154">
        <f>U92*Input!R$30/1000*$E125</f>
        <v>0</v>
      </c>
      <c r="V125" s="154">
        <f>V92*Input!S$30/1000*$E125</f>
        <v>0</v>
      </c>
      <c r="W125" s="154">
        <f>W92*Input!T$30/1000*$E125</f>
        <v>0</v>
      </c>
      <c r="X125" s="154">
        <f>X92*Input!U$30/1000*$E125</f>
        <v>0</v>
      </c>
      <c r="Y125" s="154">
        <f>Y92*Input!V$30/1000*$E125</f>
        <v>0</v>
      </c>
      <c r="Z125" s="154">
        <f>Z92*Input!W$30/1000*$E125</f>
        <v>0</v>
      </c>
      <c r="AA125" s="1"/>
      <c r="AB125" s="3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  <c r="AU125" s="158"/>
      <c r="AV125" s="158"/>
      <c r="AW125" s="158"/>
      <c r="AX125" s="158"/>
      <c r="AY125" s="158"/>
      <c r="AZ125" s="158"/>
      <c r="BA125" s="159"/>
      <c r="BB125" s="159"/>
      <c r="BC125" s="159"/>
      <c r="BD125" s="159"/>
      <c r="BE125" s="159"/>
      <c r="BF125" s="158"/>
      <c r="BG125" s="158"/>
      <c r="BH125" s="158"/>
      <c r="BI125" s="158"/>
      <c r="BJ125" s="158"/>
      <c r="BK125" s="158"/>
      <c r="BL125" s="158"/>
      <c r="BM125" s="158"/>
      <c r="BN125" s="158"/>
      <c r="BO125" s="158"/>
      <c r="BP125" s="158"/>
      <c r="BQ125" s="158"/>
      <c r="BR125" s="158"/>
      <c r="BS125" s="158"/>
      <c r="BT125" s="158"/>
      <c r="BU125" s="158"/>
    </row>
    <row r="126" spans="1:73" x14ac:dyDescent="0.15">
      <c r="A126" s="1"/>
      <c r="B126" s="20"/>
      <c r="C126" s="156">
        <f>Eksist!C126</f>
        <v>12</v>
      </c>
      <c r="D126" s="2" t="s">
        <v>99</v>
      </c>
      <c r="E126" s="188">
        <f t="shared" si="7"/>
        <v>1.06</v>
      </c>
      <c r="F126" s="156">
        <f t="shared" si="6"/>
        <v>2.0034000000000001</v>
      </c>
      <c r="G126" s="154">
        <f>G93*Input!D$30/1000*$E126</f>
        <v>0</v>
      </c>
      <c r="H126" s="154">
        <f>H93*Input!E$30/1000*$E126</f>
        <v>0.86814000000000002</v>
      </c>
      <c r="I126" s="154">
        <f>I93*Input!F$30/1000*$E126</f>
        <v>1.1352599999999999</v>
      </c>
      <c r="J126" s="154">
        <f>J93*Input!G$30/1000*$E126</f>
        <v>0</v>
      </c>
      <c r="K126" s="154">
        <f>K93*Input!H$30/1000*$E126</f>
        <v>0</v>
      </c>
      <c r="L126" s="154">
        <f>L93*Input!I$30/1000*$E126</f>
        <v>0</v>
      </c>
      <c r="M126" s="154">
        <f>M93*Input!J$30/1000*$E126</f>
        <v>0</v>
      </c>
      <c r="N126" s="154">
        <f>N93*Input!K$30/1000*$E126</f>
        <v>0</v>
      </c>
      <c r="O126" s="154">
        <f>O93*Input!L$30/1000*$E126</f>
        <v>0</v>
      </c>
      <c r="P126" s="154">
        <f>P93*Input!M$30/1000*$E126</f>
        <v>0</v>
      </c>
      <c r="Q126" s="154">
        <f>Q93*Input!N$30/1000*$E126</f>
        <v>0</v>
      </c>
      <c r="R126" s="154">
        <f>R93*Input!O$30/1000*$E126</f>
        <v>0</v>
      </c>
      <c r="S126" s="154">
        <f>S93*Input!P$30/1000*$E126</f>
        <v>0</v>
      </c>
      <c r="T126" s="154">
        <f>T93*Input!Q$30/1000*$E126</f>
        <v>0</v>
      </c>
      <c r="U126" s="154">
        <f>U93*Input!R$30/1000*$E126</f>
        <v>0</v>
      </c>
      <c r="V126" s="154">
        <f>V93*Input!S$30/1000*$E126</f>
        <v>0</v>
      </c>
      <c r="W126" s="154">
        <f>W93*Input!T$30/1000*$E126</f>
        <v>0</v>
      </c>
      <c r="X126" s="154">
        <f>X93*Input!U$30/1000*$E126</f>
        <v>0</v>
      </c>
      <c r="Y126" s="154">
        <f>Y93*Input!V$30/1000*$E126</f>
        <v>0</v>
      </c>
      <c r="Z126" s="154">
        <f>Z93*Input!W$30/1000*$E126</f>
        <v>0</v>
      </c>
      <c r="AA126" s="1"/>
      <c r="AB126" s="3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  <c r="AU126" s="158"/>
      <c r="AV126" s="158"/>
      <c r="AW126" s="158"/>
      <c r="AX126" s="158"/>
      <c r="AY126" s="158"/>
      <c r="AZ126" s="158"/>
      <c r="BA126" s="159"/>
      <c r="BB126" s="159"/>
      <c r="BC126" s="159"/>
      <c r="BD126" s="159"/>
      <c r="BE126" s="159"/>
      <c r="BF126" s="158"/>
      <c r="BG126" s="158"/>
      <c r="BH126" s="158"/>
      <c r="BI126" s="158"/>
      <c r="BJ126" s="158"/>
      <c r="BK126" s="158"/>
      <c r="BL126" s="158"/>
      <c r="BM126" s="158"/>
      <c r="BN126" s="158"/>
      <c r="BO126" s="158"/>
      <c r="BP126" s="158"/>
      <c r="BQ126" s="158"/>
      <c r="BR126" s="158"/>
      <c r="BS126" s="158"/>
      <c r="BT126" s="158"/>
      <c r="BU126" s="158"/>
    </row>
    <row r="127" spans="1:73" x14ac:dyDescent="0.15">
      <c r="A127" s="1"/>
      <c r="B127" s="20"/>
      <c r="C127" s="156">
        <f>Eksist!C127</f>
        <v>13</v>
      </c>
      <c r="D127" s="2" t="s">
        <v>99</v>
      </c>
      <c r="E127" s="188">
        <f t="shared" si="7"/>
        <v>1.0649999999999999</v>
      </c>
      <c r="F127" s="156">
        <f t="shared" si="6"/>
        <v>2.060775</v>
      </c>
      <c r="G127" s="154">
        <f>G94*Input!D$30/1000*$E127</f>
        <v>0</v>
      </c>
      <c r="H127" s="154">
        <f>H94*Input!E$30/1000*$E127</f>
        <v>0.89300250000000003</v>
      </c>
      <c r="I127" s="154">
        <f>I94*Input!F$30/1000*$E127</f>
        <v>1.1677724999999999</v>
      </c>
      <c r="J127" s="154">
        <f>J94*Input!G$30/1000*$E127</f>
        <v>0</v>
      </c>
      <c r="K127" s="154">
        <f>K94*Input!H$30/1000*$E127</f>
        <v>0</v>
      </c>
      <c r="L127" s="154">
        <f>L94*Input!I$30/1000*$E127</f>
        <v>0</v>
      </c>
      <c r="M127" s="154">
        <f>M94*Input!J$30/1000*$E127</f>
        <v>0</v>
      </c>
      <c r="N127" s="154">
        <f>N94*Input!K$30/1000*$E127</f>
        <v>0</v>
      </c>
      <c r="O127" s="154">
        <f>O94*Input!L$30/1000*$E127</f>
        <v>0</v>
      </c>
      <c r="P127" s="154">
        <f>P94*Input!M$30/1000*$E127</f>
        <v>0</v>
      </c>
      <c r="Q127" s="154">
        <f>Q94*Input!N$30/1000*$E127</f>
        <v>0</v>
      </c>
      <c r="R127" s="154">
        <f>R94*Input!O$30/1000*$E127</f>
        <v>0</v>
      </c>
      <c r="S127" s="154">
        <f>S94*Input!P$30/1000*$E127</f>
        <v>0</v>
      </c>
      <c r="T127" s="154">
        <f>T94*Input!Q$30/1000*$E127</f>
        <v>0</v>
      </c>
      <c r="U127" s="154">
        <f>U94*Input!R$30/1000*$E127</f>
        <v>0</v>
      </c>
      <c r="V127" s="154">
        <f>V94*Input!S$30/1000*$E127</f>
        <v>0</v>
      </c>
      <c r="W127" s="154">
        <f>W94*Input!T$30/1000*$E127</f>
        <v>0</v>
      </c>
      <c r="X127" s="154">
        <f>X94*Input!U$30/1000*$E127</f>
        <v>0</v>
      </c>
      <c r="Y127" s="154">
        <f>Y94*Input!V$30/1000*$E127</f>
        <v>0</v>
      </c>
      <c r="Z127" s="154">
        <f>Z94*Input!W$30/1000*$E127</f>
        <v>0</v>
      </c>
      <c r="AA127" s="1"/>
      <c r="AB127" s="3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  <c r="AU127" s="158"/>
      <c r="AV127" s="158"/>
      <c r="AW127" s="158"/>
      <c r="AX127" s="158"/>
      <c r="AY127" s="158"/>
      <c r="AZ127" s="158"/>
      <c r="BA127" s="159"/>
      <c r="BB127" s="159"/>
      <c r="BC127" s="159"/>
      <c r="BD127" s="159"/>
      <c r="BE127" s="159"/>
      <c r="BF127" s="158"/>
      <c r="BG127" s="158"/>
      <c r="BH127" s="158"/>
      <c r="BI127" s="158"/>
      <c r="BJ127" s="158"/>
      <c r="BK127" s="158"/>
      <c r="BL127" s="158"/>
      <c r="BM127" s="158"/>
      <c r="BN127" s="158"/>
      <c r="BO127" s="158"/>
      <c r="BP127" s="158"/>
      <c r="BQ127" s="158"/>
      <c r="BR127" s="158"/>
      <c r="BS127" s="158"/>
      <c r="BT127" s="158"/>
      <c r="BU127" s="158"/>
    </row>
    <row r="128" spans="1:73" x14ac:dyDescent="0.15">
      <c r="A128" s="1"/>
      <c r="B128" s="20"/>
      <c r="C128" s="156">
        <f>Eksist!C128</f>
        <v>14</v>
      </c>
      <c r="D128" s="2" t="s">
        <v>99</v>
      </c>
      <c r="E128" s="188">
        <f t="shared" si="7"/>
        <v>1.0699999999999998</v>
      </c>
      <c r="F128" s="156">
        <f t="shared" si="6"/>
        <v>2.1185999999999998</v>
      </c>
      <c r="G128" s="154">
        <f>G95*Input!D$30/1000*$E128</f>
        <v>0</v>
      </c>
      <c r="H128" s="154">
        <f>H95*Input!E$30/1000*$E128</f>
        <v>0.91805999999999988</v>
      </c>
      <c r="I128" s="154">
        <f>I95*Input!F$30/1000*$E128</f>
        <v>1.2005399999999999</v>
      </c>
      <c r="J128" s="154">
        <f>J95*Input!G$30/1000*$E128</f>
        <v>0</v>
      </c>
      <c r="K128" s="154">
        <f>K95*Input!H$30/1000*$E128</f>
        <v>0</v>
      </c>
      <c r="L128" s="154">
        <f>L95*Input!I$30/1000*$E128</f>
        <v>0</v>
      </c>
      <c r="M128" s="154">
        <f>M95*Input!J$30/1000*$E128</f>
        <v>0</v>
      </c>
      <c r="N128" s="154">
        <f>N95*Input!K$30/1000*$E128</f>
        <v>0</v>
      </c>
      <c r="O128" s="154">
        <f>O95*Input!L$30/1000*$E128</f>
        <v>0</v>
      </c>
      <c r="P128" s="154">
        <f>P95*Input!M$30/1000*$E128</f>
        <v>0</v>
      </c>
      <c r="Q128" s="154">
        <f>Q95*Input!N$30/1000*$E128</f>
        <v>0</v>
      </c>
      <c r="R128" s="154">
        <f>R95*Input!O$30/1000*$E128</f>
        <v>0</v>
      </c>
      <c r="S128" s="154">
        <f>S95*Input!P$30/1000*$E128</f>
        <v>0</v>
      </c>
      <c r="T128" s="154">
        <f>T95*Input!Q$30/1000*$E128</f>
        <v>0</v>
      </c>
      <c r="U128" s="154">
        <f>U95*Input!R$30/1000*$E128</f>
        <v>0</v>
      </c>
      <c r="V128" s="154">
        <f>V95*Input!S$30/1000*$E128</f>
        <v>0</v>
      </c>
      <c r="W128" s="154">
        <f>W95*Input!T$30/1000*$E128</f>
        <v>0</v>
      </c>
      <c r="X128" s="154">
        <f>X95*Input!U$30/1000*$E128</f>
        <v>0</v>
      </c>
      <c r="Y128" s="154">
        <f>Y95*Input!V$30/1000*$E128</f>
        <v>0</v>
      </c>
      <c r="Z128" s="154">
        <f>Z95*Input!W$30/1000*$E128</f>
        <v>0</v>
      </c>
      <c r="AA128" s="1"/>
      <c r="AB128" s="3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  <c r="AU128" s="158"/>
      <c r="AV128" s="158"/>
      <c r="AW128" s="158"/>
      <c r="AX128" s="158"/>
      <c r="AY128" s="158"/>
      <c r="AZ128" s="158"/>
      <c r="BA128" s="159"/>
      <c r="BB128" s="159"/>
      <c r="BC128" s="159"/>
      <c r="BD128" s="159"/>
      <c r="BE128" s="159"/>
      <c r="BF128" s="158"/>
      <c r="BG128" s="158"/>
      <c r="BH128" s="158"/>
      <c r="BI128" s="158"/>
      <c r="BJ128" s="158"/>
      <c r="BK128" s="158"/>
      <c r="BL128" s="158"/>
      <c r="BM128" s="158"/>
      <c r="BN128" s="158"/>
      <c r="BO128" s="158"/>
      <c r="BP128" s="158"/>
      <c r="BQ128" s="158"/>
      <c r="BR128" s="158"/>
      <c r="BS128" s="158"/>
      <c r="BT128" s="158"/>
      <c r="BU128" s="158"/>
    </row>
    <row r="129" spans="1:73" x14ac:dyDescent="0.15">
      <c r="A129" s="1"/>
      <c r="B129" s="20"/>
      <c r="C129" s="156">
        <f>Eksist!C129</f>
        <v>15</v>
      </c>
      <c r="D129" s="2" t="s">
        <v>99</v>
      </c>
      <c r="E129" s="188">
        <f t="shared" si="7"/>
        <v>1.0749999999999997</v>
      </c>
      <c r="F129" s="156">
        <f t="shared" si="6"/>
        <v>2.1768749999999999</v>
      </c>
      <c r="G129" s="154">
        <f>G96*Input!D$30/1000*$E129</f>
        <v>0</v>
      </c>
      <c r="H129" s="154">
        <f>H96*Input!E$30/1000*$E129</f>
        <v>0.9433125</v>
      </c>
      <c r="I129" s="154">
        <f>I96*Input!F$30/1000*$E129</f>
        <v>1.2335624999999997</v>
      </c>
      <c r="J129" s="154">
        <f>J96*Input!G$30/1000*$E129</f>
        <v>0</v>
      </c>
      <c r="K129" s="154">
        <f>K96*Input!H$30/1000*$E129</f>
        <v>0</v>
      </c>
      <c r="L129" s="154">
        <f>L96*Input!I$30/1000*$E129</f>
        <v>0</v>
      </c>
      <c r="M129" s="154">
        <f>M96*Input!J$30/1000*$E129</f>
        <v>0</v>
      </c>
      <c r="N129" s="154">
        <f>N96*Input!K$30/1000*$E129</f>
        <v>0</v>
      </c>
      <c r="O129" s="154">
        <f>O96*Input!L$30/1000*$E129</f>
        <v>0</v>
      </c>
      <c r="P129" s="154">
        <f>P96*Input!M$30/1000*$E129</f>
        <v>0</v>
      </c>
      <c r="Q129" s="154">
        <f>Q96*Input!N$30/1000*$E129</f>
        <v>0</v>
      </c>
      <c r="R129" s="154">
        <f>R96*Input!O$30/1000*$E129</f>
        <v>0</v>
      </c>
      <c r="S129" s="154">
        <f>S96*Input!P$30/1000*$E129</f>
        <v>0</v>
      </c>
      <c r="T129" s="154">
        <f>T96*Input!Q$30/1000*$E129</f>
        <v>0</v>
      </c>
      <c r="U129" s="154">
        <f>U96*Input!R$30/1000*$E129</f>
        <v>0</v>
      </c>
      <c r="V129" s="154">
        <f>V96*Input!S$30/1000*$E129</f>
        <v>0</v>
      </c>
      <c r="W129" s="154">
        <f>W96*Input!T$30/1000*$E129</f>
        <v>0</v>
      </c>
      <c r="X129" s="154">
        <f>X96*Input!U$30/1000*$E129</f>
        <v>0</v>
      </c>
      <c r="Y129" s="154">
        <f>Y96*Input!V$30/1000*$E129</f>
        <v>0</v>
      </c>
      <c r="Z129" s="154">
        <f>Z96*Input!W$30/1000*$E129</f>
        <v>0</v>
      </c>
      <c r="AA129" s="1"/>
      <c r="AB129" s="3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  <c r="AU129" s="158"/>
      <c r="AV129" s="158"/>
      <c r="AW129" s="158"/>
      <c r="AX129" s="158"/>
      <c r="AY129" s="158"/>
      <c r="AZ129" s="158"/>
      <c r="BA129" s="159"/>
      <c r="BB129" s="159"/>
      <c r="BC129" s="159"/>
      <c r="BD129" s="159"/>
      <c r="BE129" s="159"/>
      <c r="BF129" s="158"/>
      <c r="BG129" s="158"/>
      <c r="BH129" s="158"/>
      <c r="BI129" s="158"/>
      <c r="BJ129" s="158"/>
      <c r="BK129" s="158"/>
      <c r="BL129" s="158"/>
      <c r="BM129" s="158"/>
      <c r="BN129" s="158"/>
      <c r="BO129" s="158"/>
      <c r="BP129" s="158"/>
      <c r="BQ129" s="158"/>
      <c r="BR129" s="158"/>
      <c r="BS129" s="158"/>
      <c r="BT129" s="158"/>
      <c r="BU129" s="158"/>
    </row>
    <row r="130" spans="1:73" x14ac:dyDescent="0.15">
      <c r="A130" s="1"/>
      <c r="B130" s="20"/>
      <c r="C130" s="156">
        <f>Eksist!C130</f>
        <v>16</v>
      </c>
      <c r="D130" s="2" t="s">
        <v>99</v>
      </c>
      <c r="E130" s="188">
        <f t="shared" si="7"/>
        <v>1.0799999999999996</v>
      </c>
      <c r="F130" s="156">
        <f t="shared" si="6"/>
        <v>2.2355999999999994</v>
      </c>
      <c r="G130" s="154">
        <f>G97*Input!D$30/1000*$E130</f>
        <v>0</v>
      </c>
      <c r="H130" s="154">
        <f>H97*Input!E$30/1000*$E130</f>
        <v>0.96875999999999984</v>
      </c>
      <c r="I130" s="154">
        <f>I97*Input!F$30/1000*$E130</f>
        <v>1.2668399999999995</v>
      </c>
      <c r="J130" s="154">
        <f>J97*Input!G$30/1000*$E130</f>
        <v>0</v>
      </c>
      <c r="K130" s="154">
        <f>K97*Input!H$30/1000*$E130</f>
        <v>0</v>
      </c>
      <c r="L130" s="154">
        <f>L97*Input!I$30/1000*$E130</f>
        <v>0</v>
      </c>
      <c r="M130" s="154">
        <f>M97*Input!J$30/1000*$E130</f>
        <v>0</v>
      </c>
      <c r="N130" s="154">
        <f>N97*Input!K$30/1000*$E130</f>
        <v>0</v>
      </c>
      <c r="O130" s="154">
        <f>O97*Input!L$30/1000*$E130</f>
        <v>0</v>
      </c>
      <c r="P130" s="154">
        <f>P97*Input!M$30/1000*$E130</f>
        <v>0</v>
      </c>
      <c r="Q130" s="154">
        <f>Q97*Input!N$30/1000*$E130</f>
        <v>0</v>
      </c>
      <c r="R130" s="154">
        <f>R97*Input!O$30/1000*$E130</f>
        <v>0</v>
      </c>
      <c r="S130" s="154">
        <f>S97*Input!P$30/1000*$E130</f>
        <v>0</v>
      </c>
      <c r="T130" s="154">
        <f>T97*Input!Q$30/1000*$E130</f>
        <v>0</v>
      </c>
      <c r="U130" s="154">
        <f>U97*Input!R$30/1000*$E130</f>
        <v>0</v>
      </c>
      <c r="V130" s="154">
        <f>V97*Input!S$30/1000*$E130</f>
        <v>0</v>
      </c>
      <c r="W130" s="154">
        <f>W97*Input!T$30/1000*$E130</f>
        <v>0</v>
      </c>
      <c r="X130" s="154">
        <f>X97*Input!U$30/1000*$E130</f>
        <v>0</v>
      </c>
      <c r="Y130" s="154">
        <f>Y97*Input!V$30/1000*$E130</f>
        <v>0</v>
      </c>
      <c r="Z130" s="154">
        <f>Z97*Input!W$30/1000*$E130</f>
        <v>0</v>
      </c>
      <c r="AA130" s="1"/>
      <c r="AB130" s="3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  <c r="AU130" s="158"/>
      <c r="AV130" s="158"/>
      <c r="AW130" s="158"/>
      <c r="AX130" s="158"/>
      <c r="AY130" s="158"/>
      <c r="AZ130" s="158"/>
      <c r="BA130" s="159"/>
      <c r="BB130" s="159"/>
      <c r="BC130" s="159"/>
      <c r="BD130" s="159"/>
      <c r="BE130" s="159"/>
      <c r="BF130" s="158"/>
      <c r="BG130" s="158"/>
      <c r="BH130" s="158"/>
      <c r="BI130" s="158"/>
      <c r="BJ130" s="158"/>
      <c r="BK130" s="158"/>
      <c r="BL130" s="158"/>
      <c r="BM130" s="158"/>
      <c r="BN130" s="158"/>
      <c r="BO130" s="158"/>
      <c r="BP130" s="158"/>
      <c r="BQ130" s="158"/>
      <c r="BR130" s="158"/>
      <c r="BS130" s="158"/>
      <c r="BT130" s="158"/>
      <c r="BU130" s="158"/>
    </row>
    <row r="131" spans="1:73" x14ac:dyDescent="0.15">
      <c r="A131" s="1"/>
      <c r="B131" s="20"/>
      <c r="C131" s="156">
        <f>Eksist!C131</f>
        <v>17</v>
      </c>
      <c r="D131" s="2" t="s">
        <v>99</v>
      </c>
      <c r="E131" s="188">
        <f t="shared" si="7"/>
        <v>1.0849999999999995</v>
      </c>
      <c r="F131" s="156">
        <f t="shared" si="6"/>
        <v>2.2947749999999991</v>
      </c>
      <c r="G131" s="154">
        <f>G98*Input!D$30/1000*$E131</f>
        <v>0</v>
      </c>
      <c r="H131" s="154">
        <f>H98*Input!E$30/1000*$E131</f>
        <v>0.99440249999999963</v>
      </c>
      <c r="I131" s="154">
        <f>I98*Input!F$30/1000*$E131</f>
        <v>1.3003724999999995</v>
      </c>
      <c r="J131" s="154">
        <f>J98*Input!G$30/1000*$E131</f>
        <v>0</v>
      </c>
      <c r="K131" s="154">
        <f>K98*Input!H$30/1000*$E131</f>
        <v>0</v>
      </c>
      <c r="L131" s="154">
        <f>L98*Input!I$30/1000*$E131</f>
        <v>0</v>
      </c>
      <c r="M131" s="154">
        <f>M98*Input!J$30/1000*$E131</f>
        <v>0</v>
      </c>
      <c r="N131" s="154">
        <f>N98*Input!K$30/1000*$E131</f>
        <v>0</v>
      </c>
      <c r="O131" s="154">
        <f>O98*Input!L$30/1000*$E131</f>
        <v>0</v>
      </c>
      <c r="P131" s="154">
        <f>P98*Input!M$30/1000*$E131</f>
        <v>0</v>
      </c>
      <c r="Q131" s="154">
        <f>Q98*Input!N$30/1000*$E131</f>
        <v>0</v>
      </c>
      <c r="R131" s="154">
        <f>R98*Input!O$30/1000*$E131</f>
        <v>0</v>
      </c>
      <c r="S131" s="154">
        <f>S98*Input!P$30/1000*$E131</f>
        <v>0</v>
      </c>
      <c r="T131" s="154">
        <f>T98*Input!Q$30/1000*$E131</f>
        <v>0</v>
      </c>
      <c r="U131" s="154">
        <f>U98*Input!R$30/1000*$E131</f>
        <v>0</v>
      </c>
      <c r="V131" s="154">
        <f>V98*Input!S$30/1000*$E131</f>
        <v>0</v>
      </c>
      <c r="W131" s="154">
        <f>W98*Input!T$30/1000*$E131</f>
        <v>0</v>
      </c>
      <c r="X131" s="154">
        <f>X98*Input!U$30/1000*$E131</f>
        <v>0</v>
      </c>
      <c r="Y131" s="154">
        <f>Y98*Input!V$30/1000*$E131</f>
        <v>0</v>
      </c>
      <c r="Z131" s="154">
        <f>Z98*Input!W$30/1000*$E131</f>
        <v>0</v>
      </c>
      <c r="AA131" s="1"/>
      <c r="AB131" s="3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  <c r="AU131" s="158"/>
      <c r="AV131" s="158"/>
      <c r="AW131" s="158"/>
      <c r="AX131" s="158"/>
      <c r="AY131" s="158"/>
      <c r="AZ131" s="158"/>
      <c r="BA131" s="159"/>
      <c r="BB131" s="159"/>
      <c r="BC131" s="159"/>
      <c r="BD131" s="159"/>
      <c r="BE131" s="159"/>
      <c r="BF131" s="158"/>
      <c r="BG131" s="158"/>
      <c r="BH131" s="158"/>
      <c r="BI131" s="158"/>
      <c r="BJ131" s="158"/>
      <c r="BK131" s="158"/>
      <c r="BL131" s="158"/>
      <c r="BM131" s="158"/>
      <c r="BN131" s="158"/>
      <c r="BO131" s="158"/>
      <c r="BP131" s="158"/>
      <c r="BQ131" s="158"/>
      <c r="BR131" s="158"/>
      <c r="BS131" s="158"/>
      <c r="BT131" s="158"/>
      <c r="BU131" s="158"/>
    </row>
    <row r="132" spans="1:73" x14ac:dyDescent="0.15">
      <c r="A132" s="1"/>
      <c r="B132" s="20"/>
      <c r="C132" s="156">
        <f>Eksist!C132</f>
        <v>18</v>
      </c>
      <c r="D132" s="2" t="s">
        <v>99</v>
      </c>
      <c r="E132" s="188">
        <f t="shared" si="7"/>
        <v>1.0899999999999994</v>
      </c>
      <c r="F132" s="156">
        <f t="shared" si="6"/>
        <v>2.3543999999999992</v>
      </c>
      <c r="G132" s="154">
        <f>G99*Input!D$30/1000*$E132</f>
        <v>0</v>
      </c>
      <c r="H132" s="154">
        <f>H99*Input!E$30/1000*$E132</f>
        <v>1.0202399999999996</v>
      </c>
      <c r="I132" s="154">
        <f>I99*Input!F$30/1000*$E132</f>
        <v>1.3341599999999996</v>
      </c>
      <c r="J132" s="154">
        <f>J99*Input!G$30/1000*$E132</f>
        <v>0</v>
      </c>
      <c r="K132" s="154">
        <f>K99*Input!H$30/1000*$E132</f>
        <v>0</v>
      </c>
      <c r="L132" s="154">
        <f>L99*Input!I$30/1000*$E132</f>
        <v>0</v>
      </c>
      <c r="M132" s="154">
        <f>M99*Input!J$30/1000*$E132</f>
        <v>0</v>
      </c>
      <c r="N132" s="154">
        <f>N99*Input!K$30/1000*$E132</f>
        <v>0</v>
      </c>
      <c r="O132" s="154">
        <f>O99*Input!L$30/1000*$E132</f>
        <v>0</v>
      </c>
      <c r="P132" s="154">
        <f>P99*Input!M$30/1000*$E132</f>
        <v>0</v>
      </c>
      <c r="Q132" s="154">
        <f>Q99*Input!N$30/1000*$E132</f>
        <v>0</v>
      </c>
      <c r="R132" s="154">
        <f>R99*Input!O$30/1000*$E132</f>
        <v>0</v>
      </c>
      <c r="S132" s="154">
        <f>S99*Input!P$30/1000*$E132</f>
        <v>0</v>
      </c>
      <c r="T132" s="154">
        <f>T99*Input!Q$30/1000*$E132</f>
        <v>0</v>
      </c>
      <c r="U132" s="154">
        <f>U99*Input!R$30/1000*$E132</f>
        <v>0</v>
      </c>
      <c r="V132" s="154">
        <f>V99*Input!S$30/1000*$E132</f>
        <v>0</v>
      </c>
      <c r="W132" s="154">
        <f>W99*Input!T$30/1000*$E132</f>
        <v>0</v>
      </c>
      <c r="X132" s="154">
        <f>X99*Input!U$30/1000*$E132</f>
        <v>0</v>
      </c>
      <c r="Y132" s="154">
        <f>Y99*Input!V$30/1000*$E132</f>
        <v>0</v>
      </c>
      <c r="Z132" s="154">
        <f>Z99*Input!W$30/1000*$E132</f>
        <v>0</v>
      </c>
      <c r="AA132" s="1"/>
      <c r="AB132" s="3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9"/>
      <c r="BB132" s="159"/>
      <c r="BC132" s="159"/>
      <c r="BD132" s="159"/>
      <c r="BE132" s="159"/>
      <c r="BF132" s="158"/>
      <c r="BG132" s="158"/>
      <c r="BH132" s="158"/>
      <c r="BI132" s="158"/>
      <c r="BJ132" s="158"/>
      <c r="BK132" s="158"/>
      <c r="BL132" s="158"/>
      <c r="BM132" s="158"/>
      <c r="BN132" s="158"/>
      <c r="BO132" s="158"/>
      <c r="BP132" s="158"/>
      <c r="BQ132" s="158"/>
      <c r="BR132" s="158"/>
      <c r="BS132" s="158"/>
      <c r="BT132" s="158"/>
      <c r="BU132" s="158"/>
    </row>
    <row r="133" spans="1:73" x14ac:dyDescent="0.15">
      <c r="A133" s="1"/>
      <c r="B133" s="20"/>
      <c r="C133" s="156">
        <f>Eksist!C133</f>
        <v>19</v>
      </c>
      <c r="D133" s="2" t="s">
        <v>99</v>
      </c>
      <c r="E133" s="188">
        <f t="shared" si="7"/>
        <v>1.0949999999999993</v>
      </c>
      <c r="F133" s="156">
        <f t="shared" si="6"/>
        <v>2.414474999999999</v>
      </c>
      <c r="G133" s="154">
        <f>G100*Input!D$30/1000*$E133</f>
        <v>0</v>
      </c>
      <c r="H133" s="154">
        <f>H100*Input!E$30/1000*$E133</f>
        <v>1.0462724999999995</v>
      </c>
      <c r="I133" s="154">
        <f>I100*Input!F$30/1000*$E133</f>
        <v>1.3682024999999995</v>
      </c>
      <c r="J133" s="154">
        <f>J100*Input!G$30/1000*$E133</f>
        <v>0</v>
      </c>
      <c r="K133" s="154">
        <f>K100*Input!H$30/1000*$E133</f>
        <v>0</v>
      </c>
      <c r="L133" s="154">
        <f>L100*Input!I$30/1000*$E133</f>
        <v>0</v>
      </c>
      <c r="M133" s="154">
        <f>M100*Input!J$30/1000*$E133</f>
        <v>0</v>
      </c>
      <c r="N133" s="154">
        <f>N100*Input!K$30/1000*$E133</f>
        <v>0</v>
      </c>
      <c r="O133" s="154">
        <f>O100*Input!L$30/1000*$E133</f>
        <v>0</v>
      </c>
      <c r="P133" s="154">
        <f>P100*Input!M$30/1000*$E133</f>
        <v>0</v>
      </c>
      <c r="Q133" s="154">
        <f>Q100*Input!N$30/1000*$E133</f>
        <v>0</v>
      </c>
      <c r="R133" s="154">
        <f>R100*Input!O$30/1000*$E133</f>
        <v>0</v>
      </c>
      <c r="S133" s="154">
        <f>S100*Input!P$30/1000*$E133</f>
        <v>0</v>
      </c>
      <c r="T133" s="154">
        <f>T100*Input!Q$30/1000*$E133</f>
        <v>0</v>
      </c>
      <c r="U133" s="154">
        <f>U100*Input!R$30/1000*$E133</f>
        <v>0</v>
      </c>
      <c r="V133" s="154">
        <f>V100*Input!S$30/1000*$E133</f>
        <v>0</v>
      </c>
      <c r="W133" s="154">
        <f>W100*Input!T$30/1000*$E133</f>
        <v>0</v>
      </c>
      <c r="X133" s="154">
        <f>X100*Input!U$30/1000*$E133</f>
        <v>0</v>
      </c>
      <c r="Y133" s="154">
        <f>Y100*Input!V$30/1000*$E133</f>
        <v>0</v>
      </c>
      <c r="Z133" s="154">
        <f>Z100*Input!W$30/1000*$E133</f>
        <v>0</v>
      </c>
      <c r="AA133" s="1"/>
      <c r="AB133" s="3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  <c r="AU133" s="158"/>
      <c r="AV133" s="158"/>
      <c r="AW133" s="158"/>
      <c r="AX133" s="158"/>
      <c r="AY133" s="158"/>
      <c r="AZ133" s="158"/>
      <c r="BA133" s="159"/>
      <c r="BB133" s="159"/>
      <c r="BC133" s="159"/>
      <c r="BD133" s="159"/>
      <c r="BE133" s="159"/>
      <c r="BF133" s="158"/>
      <c r="BG133" s="158"/>
      <c r="BH133" s="158"/>
      <c r="BI133" s="158"/>
      <c r="BJ133" s="158"/>
      <c r="BK133" s="158"/>
      <c r="BL133" s="158"/>
      <c r="BM133" s="158"/>
      <c r="BN133" s="158"/>
      <c r="BO133" s="158"/>
      <c r="BP133" s="158"/>
      <c r="BQ133" s="158"/>
      <c r="BR133" s="158"/>
      <c r="BS133" s="158"/>
      <c r="BT133" s="158"/>
      <c r="BU133" s="158"/>
    </row>
    <row r="134" spans="1:73" x14ac:dyDescent="0.15">
      <c r="A134" s="1"/>
      <c r="B134" s="20" t="s">
        <v>188</v>
      </c>
      <c r="C134" s="156">
        <f>Eksist!C134</f>
        <v>20</v>
      </c>
      <c r="D134" s="2" t="s">
        <v>99</v>
      </c>
      <c r="E134" s="188">
        <f>(1+Input!$F$53)</f>
        <v>1.1000000000000001</v>
      </c>
      <c r="F134" s="156">
        <f t="shared" si="6"/>
        <v>2.4750000000000001</v>
      </c>
      <c r="G134" s="154">
        <f>G101*Input!D$30/1000*$E134</f>
        <v>0</v>
      </c>
      <c r="H134" s="154">
        <f>H101*Input!E$30/1000*$E134</f>
        <v>1.0725</v>
      </c>
      <c r="I134" s="154">
        <f>I101*Input!F$30/1000*$E134</f>
        <v>1.4025000000000001</v>
      </c>
      <c r="J134" s="154">
        <f>J101*Input!G$30/1000*$E134</f>
        <v>0</v>
      </c>
      <c r="K134" s="154">
        <f>K101*Input!H$30/1000*$E134</f>
        <v>0</v>
      </c>
      <c r="L134" s="154">
        <f>L101*Input!I$30/1000*$E134</f>
        <v>0</v>
      </c>
      <c r="M134" s="154">
        <f>M101*Input!J$30/1000*$E134</f>
        <v>0</v>
      </c>
      <c r="N134" s="154">
        <f>N101*Input!K$30/1000*$E134</f>
        <v>0</v>
      </c>
      <c r="O134" s="154">
        <f>O101*Input!L$30/1000*$E134</f>
        <v>0</v>
      </c>
      <c r="P134" s="154">
        <f>P101*Input!M$30/1000*$E134</f>
        <v>0</v>
      </c>
      <c r="Q134" s="154">
        <f>Q101*Input!N$30/1000*$E134</f>
        <v>0</v>
      </c>
      <c r="R134" s="154">
        <f>R101*Input!O$30/1000*$E134</f>
        <v>0</v>
      </c>
      <c r="S134" s="154">
        <f>S101*Input!P$30/1000*$E134</f>
        <v>0</v>
      </c>
      <c r="T134" s="154">
        <f>T101*Input!Q$30/1000*$E134</f>
        <v>0</v>
      </c>
      <c r="U134" s="154">
        <f>U101*Input!R$30/1000*$E134</f>
        <v>0</v>
      </c>
      <c r="V134" s="154">
        <f>V101*Input!S$30/1000*$E134</f>
        <v>0</v>
      </c>
      <c r="W134" s="154">
        <f>W101*Input!T$30/1000*$E134</f>
        <v>0</v>
      </c>
      <c r="X134" s="154">
        <f>X101*Input!U$30/1000*$E134</f>
        <v>0</v>
      </c>
      <c r="Y134" s="154">
        <f>Y101*Input!V$30/1000*$E134</f>
        <v>0</v>
      </c>
      <c r="Z134" s="154">
        <f>Z101*Input!W$30/1000*$E134</f>
        <v>0</v>
      </c>
      <c r="AA134" s="1"/>
      <c r="AB134" s="3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  <c r="AU134" s="158"/>
      <c r="AV134" s="158"/>
      <c r="AW134" s="158"/>
      <c r="AX134" s="158"/>
      <c r="AY134" s="158"/>
      <c r="AZ134" s="158"/>
      <c r="BA134" s="159"/>
      <c r="BB134" s="159"/>
      <c r="BC134" s="159"/>
      <c r="BD134" s="159"/>
      <c r="BE134" s="159"/>
      <c r="BF134" s="158"/>
      <c r="BG134" s="158"/>
      <c r="BH134" s="158"/>
      <c r="BI134" s="158"/>
      <c r="BJ134" s="158"/>
      <c r="BK134" s="158"/>
      <c r="BL134" s="158"/>
      <c r="BM134" s="158"/>
      <c r="BN134" s="158"/>
      <c r="BO134" s="158"/>
      <c r="BP134" s="158"/>
      <c r="BQ134" s="158"/>
      <c r="BR134" s="158"/>
      <c r="BS134" s="158"/>
      <c r="BT134" s="158"/>
      <c r="BU134" s="158"/>
    </row>
    <row r="135" spans="1:73" x14ac:dyDescent="0.15">
      <c r="A135" s="1"/>
      <c r="B135" s="20"/>
      <c r="C135" s="156">
        <f>Eksist!C135</f>
        <v>21</v>
      </c>
      <c r="D135" s="2" t="s">
        <v>99</v>
      </c>
      <c r="E135" s="188">
        <f>(E$144-E$134)/10+E134</f>
        <v>1.105</v>
      </c>
      <c r="F135" s="156">
        <f t="shared" si="6"/>
        <v>2.5691249999999997</v>
      </c>
      <c r="G135" s="154">
        <f>G102*Input!D$30/1000*$E135</f>
        <v>0</v>
      </c>
      <c r="H135" s="154">
        <f>H102*Input!E$30/1000*$E135</f>
        <v>1.1132875</v>
      </c>
      <c r="I135" s="154">
        <f>I102*Input!F$30/1000*$E135</f>
        <v>1.4558374999999999</v>
      </c>
      <c r="J135" s="154">
        <f>J102*Input!G$30/1000*$E135</f>
        <v>0</v>
      </c>
      <c r="K135" s="154">
        <f>K102*Input!H$30/1000*$E135</f>
        <v>0</v>
      </c>
      <c r="L135" s="154">
        <f>L102*Input!I$30/1000*$E135</f>
        <v>0</v>
      </c>
      <c r="M135" s="154">
        <f>M102*Input!J$30/1000*$E135</f>
        <v>0</v>
      </c>
      <c r="N135" s="154">
        <f>N102*Input!K$30/1000*$E135</f>
        <v>0</v>
      </c>
      <c r="O135" s="154">
        <f>O102*Input!L$30/1000*$E135</f>
        <v>0</v>
      </c>
      <c r="P135" s="154">
        <f>P102*Input!M$30/1000*$E135</f>
        <v>0</v>
      </c>
      <c r="Q135" s="154">
        <f>Q102*Input!N$30/1000*$E135</f>
        <v>0</v>
      </c>
      <c r="R135" s="154">
        <f>R102*Input!O$30/1000*$E135</f>
        <v>0</v>
      </c>
      <c r="S135" s="154">
        <f>S102*Input!P$30/1000*$E135</f>
        <v>0</v>
      </c>
      <c r="T135" s="154">
        <f>T102*Input!Q$30/1000*$E135</f>
        <v>0</v>
      </c>
      <c r="U135" s="154">
        <f>U102*Input!R$30/1000*$E135</f>
        <v>0</v>
      </c>
      <c r="V135" s="154">
        <f>V102*Input!S$30/1000*$E135</f>
        <v>0</v>
      </c>
      <c r="W135" s="154">
        <f>W102*Input!T$30/1000*$E135</f>
        <v>0</v>
      </c>
      <c r="X135" s="154">
        <f>X102*Input!U$30/1000*$E135</f>
        <v>0</v>
      </c>
      <c r="Y135" s="154">
        <f>Y102*Input!V$30/1000*$E135</f>
        <v>0</v>
      </c>
      <c r="Z135" s="154">
        <f>Z102*Input!W$30/1000*$E135</f>
        <v>0</v>
      </c>
      <c r="AA135" s="1"/>
      <c r="AB135" s="3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  <c r="AU135" s="158"/>
      <c r="AV135" s="158"/>
      <c r="AW135" s="158"/>
      <c r="AX135" s="158"/>
      <c r="AY135" s="158"/>
      <c r="AZ135" s="158"/>
      <c r="BA135" s="159"/>
      <c r="BB135" s="159"/>
      <c r="BC135" s="159"/>
      <c r="BD135" s="159"/>
      <c r="BE135" s="159"/>
      <c r="BF135" s="158"/>
      <c r="BG135" s="158"/>
      <c r="BH135" s="158"/>
      <c r="BI135" s="158"/>
      <c r="BJ135" s="158"/>
      <c r="BK135" s="158"/>
      <c r="BL135" s="158"/>
      <c r="BM135" s="158"/>
      <c r="BN135" s="158"/>
      <c r="BO135" s="158"/>
      <c r="BP135" s="158"/>
      <c r="BQ135" s="158"/>
      <c r="BR135" s="158"/>
      <c r="BS135" s="158"/>
      <c r="BT135" s="158"/>
      <c r="BU135" s="158"/>
    </row>
    <row r="136" spans="1:73" x14ac:dyDescent="0.15">
      <c r="A136" s="1"/>
      <c r="B136" s="20"/>
      <c r="C136" s="156">
        <f>Eksist!C136</f>
        <v>22</v>
      </c>
      <c r="D136" s="2" t="s">
        <v>99</v>
      </c>
      <c r="E136" s="188">
        <f t="shared" ref="E136:E143" si="8">(E$144-E$134)/10+E135</f>
        <v>1.1099999999999999</v>
      </c>
      <c r="F136" s="156">
        <f t="shared" si="6"/>
        <v>2.6639999999999997</v>
      </c>
      <c r="G136" s="154">
        <f>G103*Input!D$30/1000*$E136</f>
        <v>0</v>
      </c>
      <c r="H136" s="154">
        <f>H103*Input!E$30/1000*$E136</f>
        <v>1.1543999999999999</v>
      </c>
      <c r="I136" s="154">
        <f>I103*Input!F$30/1000*$E136</f>
        <v>1.5095999999999998</v>
      </c>
      <c r="J136" s="154">
        <f>J103*Input!G$30/1000*$E136</f>
        <v>0</v>
      </c>
      <c r="K136" s="154">
        <f>K103*Input!H$30/1000*$E136</f>
        <v>0</v>
      </c>
      <c r="L136" s="154">
        <f>L103*Input!I$30/1000*$E136</f>
        <v>0</v>
      </c>
      <c r="M136" s="154">
        <f>M103*Input!J$30/1000*$E136</f>
        <v>0</v>
      </c>
      <c r="N136" s="154">
        <f>N103*Input!K$30/1000*$E136</f>
        <v>0</v>
      </c>
      <c r="O136" s="154">
        <f>O103*Input!L$30/1000*$E136</f>
        <v>0</v>
      </c>
      <c r="P136" s="154">
        <f>P103*Input!M$30/1000*$E136</f>
        <v>0</v>
      </c>
      <c r="Q136" s="154">
        <f>Q103*Input!N$30/1000*$E136</f>
        <v>0</v>
      </c>
      <c r="R136" s="154">
        <f>R103*Input!O$30/1000*$E136</f>
        <v>0</v>
      </c>
      <c r="S136" s="154">
        <f>S103*Input!P$30/1000*$E136</f>
        <v>0</v>
      </c>
      <c r="T136" s="154">
        <f>T103*Input!Q$30/1000*$E136</f>
        <v>0</v>
      </c>
      <c r="U136" s="154">
        <f>U103*Input!R$30/1000*$E136</f>
        <v>0</v>
      </c>
      <c r="V136" s="154">
        <f>V103*Input!S$30/1000*$E136</f>
        <v>0</v>
      </c>
      <c r="W136" s="154">
        <f>W103*Input!T$30/1000*$E136</f>
        <v>0</v>
      </c>
      <c r="X136" s="154">
        <f>X103*Input!U$30/1000*$E136</f>
        <v>0</v>
      </c>
      <c r="Y136" s="154">
        <f>Y103*Input!V$30/1000*$E136</f>
        <v>0</v>
      </c>
      <c r="Z136" s="154">
        <f>Z103*Input!W$30/1000*$E136</f>
        <v>0</v>
      </c>
      <c r="AA136" s="1"/>
      <c r="AB136" s="3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  <c r="AU136" s="158"/>
      <c r="AV136" s="158"/>
      <c r="AW136" s="158"/>
      <c r="AX136" s="158"/>
      <c r="AY136" s="158"/>
      <c r="AZ136" s="158"/>
      <c r="BA136" s="159"/>
      <c r="BB136" s="159"/>
      <c r="BC136" s="159"/>
      <c r="BD136" s="159"/>
      <c r="BE136" s="159"/>
      <c r="BF136" s="158"/>
      <c r="BG136" s="158"/>
      <c r="BH136" s="158"/>
      <c r="BI136" s="158"/>
      <c r="BJ136" s="158"/>
      <c r="BK136" s="158"/>
      <c r="BL136" s="158"/>
      <c r="BM136" s="158"/>
      <c r="BN136" s="158"/>
      <c r="BO136" s="158"/>
      <c r="BP136" s="158"/>
      <c r="BQ136" s="158"/>
      <c r="BR136" s="158"/>
      <c r="BS136" s="158"/>
      <c r="BT136" s="158"/>
      <c r="BU136" s="158"/>
    </row>
    <row r="137" spans="1:73" x14ac:dyDescent="0.15">
      <c r="A137" s="1"/>
      <c r="B137" s="20"/>
      <c r="C137" s="156">
        <f>Eksist!C137</f>
        <v>23</v>
      </c>
      <c r="D137" s="2" t="s">
        <v>99</v>
      </c>
      <c r="E137" s="188">
        <f t="shared" si="8"/>
        <v>1.1149999999999998</v>
      </c>
      <c r="F137" s="156">
        <f t="shared" si="6"/>
        <v>2.7596249999999993</v>
      </c>
      <c r="G137" s="154">
        <f>G104*Input!D$30/1000*$E137</f>
        <v>0</v>
      </c>
      <c r="H137" s="154">
        <f>H104*Input!E$30/1000*$E137</f>
        <v>1.1958374999999997</v>
      </c>
      <c r="I137" s="154">
        <f>I104*Input!F$30/1000*$E137</f>
        <v>1.5637874999999997</v>
      </c>
      <c r="J137" s="154">
        <f>J104*Input!G$30/1000*$E137</f>
        <v>0</v>
      </c>
      <c r="K137" s="154">
        <f>K104*Input!H$30/1000*$E137</f>
        <v>0</v>
      </c>
      <c r="L137" s="154">
        <f>L104*Input!I$30/1000*$E137</f>
        <v>0</v>
      </c>
      <c r="M137" s="154">
        <f>M104*Input!J$30/1000*$E137</f>
        <v>0</v>
      </c>
      <c r="N137" s="154">
        <f>N104*Input!K$30/1000*$E137</f>
        <v>0</v>
      </c>
      <c r="O137" s="154">
        <f>O104*Input!L$30/1000*$E137</f>
        <v>0</v>
      </c>
      <c r="P137" s="154">
        <f>P104*Input!M$30/1000*$E137</f>
        <v>0</v>
      </c>
      <c r="Q137" s="154">
        <f>Q104*Input!N$30/1000*$E137</f>
        <v>0</v>
      </c>
      <c r="R137" s="154">
        <f>R104*Input!O$30/1000*$E137</f>
        <v>0</v>
      </c>
      <c r="S137" s="154">
        <f>S104*Input!P$30/1000*$E137</f>
        <v>0</v>
      </c>
      <c r="T137" s="154">
        <f>T104*Input!Q$30/1000*$E137</f>
        <v>0</v>
      </c>
      <c r="U137" s="154">
        <f>U104*Input!R$30/1000*$E137</f>
        <v>0</v>
      </c>
      <c r="V137" s="154">
        <f>V104*Input!S$30/1000*$E137</f>
        <v>0</v>
      </c>
      <c r="W137" s="154">
        <f>W104*Input!T$30/1000*$E137</f>
        <v>0</v>
      </c>
      <c r="X137" s="154">
        <f>X104*Input!U$30/1000*$E137</f>
        <v>0</v>
      </c>
      <c r="Y137" s="154">
        <f>Y104*Input!V$30/1000*$E137</f>
        <v>0</v>
      </c>
      <c r="Z137" s="154">
        <f>Z104*Input!W$30/1000*$E137</f>
        <v>0</v>
      </c>
      <c r="AA137" s="1"/>
      <c r="AB137" s="3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  <c r="AU137" s="158"/>
      <c r="AV137" s="158"/>
      <c r="AW137" s="158"/>
      <c r="AX137" s="158"/>
      <c r="AY137" s="158"/>
      <c r="AZ137" s="158"/>
      <c r="BA137" s="159"/>
      <c r="BB137" s="159"/>
      <c r="BC137" s="159"/>
      <c r="BD137" s="159"/>
      <c r="BE137" s="159"/>
      <c r="BF137" s="158"/>
      <c r="BG137" s="158"/>
      <c r="BH137" s="158"/>
      <c r="BI137" s="158"/>
      <c r="BJ137" s="158"/>
      <c r="BK137" s="158"/>
      <c r="BL137" s="158"/>
      <c r="BM137" s="158"/>
      <c r="BN137" s="158"/>
      <c r="BO137" s="158"/>
      <c r="BP137" s="158"/>
      <c r="BQ137" s="158"/>
      <c r="BR137" s="158"/>
      <c r="BS137" s="158"/>
      <c r="BT137" s="158"/>
      <c r="BU137" s="158"/>
    </row>
    <row r="138" spans="1:73" x14ac:dyDescent="0.15">
      <c r="A138" s="1"/>
      <c r="B138" s="20"/>
      <c r="C138" s="156">
        <f>Eksist!C138</f>
        <v>24</v>
      </c>
      <c r="D138" s="2" t="s">
        <v>99</v>
      </c>
      <c r="E138" s="188">
        <f t="shared" si="8"/>
        <v>1.1199999999999997</v>
      </c>
      <c r="F138" s="156">
        <f t="shared" si="6"/>
        <v>2.855999999999999</v>
      </c>
      <c r="G138" s="154">
        <f>G105*Input!D$30/1000*$E138</f>
        <v>0</v>
      </c>
      <c r="H138" s="154">
        <f>H105*Input!E$30/1000*$E138</f>
        <v>1.2375999999999996</v>
      </c>
      <c r="I138" s="154">
        <f>I105*Input!F$30/1000*$E138</f>
        <v>1.6183999999999996</v>
      </c>
      <c r="J138" s="154">
        <f>J105*Input!G$30/1000*$E138</f>
        <v>0</v>
      </c>
      <c r="K138" s="154">
        <f>K105*Input!H$30/1000*$E138</f>
        <v>0</v>
      </c>
      <c r="L138" s="154">
        <f>L105*Input!I$30/1000*$E138</f>
        <v>0</v>
      </c>
      <c r="M138" s="154">
        <f>M105*Input!J$30/1000*$E138</f>
        <v>0</v>
      </c>
      <c r="N138" s="154">
        <f>N105*Input!K$30/1000*$E138</f>
        <v>0</v>
      </c>
      <c r="O138" s="154">
        <f>O105*Input!L$30/1000*$E138</f>
        <v>0</v>
      </c>
      <c r="P138" s="154">
        <f>P105*Input!M$30/1000*$E138</f>
        <v>0</v>
      </c>
      <c r="Q138" s="154">
        <f>Q105*Input!N$30/1000*$E138</f>
        <v>0</v>
      </c>
      <c r="R138" s="154">
        <f>R105*Input!O$30/1000*$E138</f>
        <v>0</v>
      </c>
      <c r="S138" s="154">
        <f>S105*Input!P$30/1000*$E138</f>
        <v>0</v>
      </c>
      <c r="T138" s="154">
        <f>T105*Input!Q$30/1000*$E138</f>
        <v>0</v>
      </c>
      <c r="U138" s="154">
        <f>U105*Input!R$30/1000*$E138</f>
        <v>0</v>
      </c>
      <c r="V138" s="154">
        <f>V105*Input!S$30/1000*$E138</f>
        <v>0</v>
      </c>
      <c r="W138" s="154">
        <f>W105*Input!T$30/1000*$E138</f>
        <v>0</v>
      </c>
      <c r="X138" s="154">
        <f>X105*Input!U$30/1000*$E138</f>
        <v>0</v>
      </c>
      <c r="Y138" s="154">
        <f>Y105*Input!V$30/1000*$E138</f>
        <v>0</v>
      </c>
      <c r="Z138" s="154">
        <f>Z105*Input!W$30/1000*$E138</f>
        <v>0</v>
      </c>
      <c r="AA138" s="1"/>
      <c r="AB138" s="3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  <c r="AU138" s="158"/>
      <c r="AV138" s="158"/>
      <c r="AW138" s="158"/>
      <c r="AX138" s="158"/>
      <c r="AY138" s="158"/>
      <c r="AZ138" s="158"/>
      <c r="BA138" s="159"/>
      <c r="BB138" s="159"/>
      <c r="BC138" s="159"/>
      <c r="BD138" s="159"/>
      <c r="BE138" s="159"/>
      <c r="BF138" s="158"/>
      <c r="BG138" s="158"/>
      <c r="BH138" s="158"/>
      <c r="BI138" s="158"/>
      <c r="BJ138" s="158"/>
      <c r="BK138" s="158"/>
      <c r="BL138" s="158"/>
      <c r="BM138" s="158"/>
      <c r="BN138" s="158"/>
      <c r="BO138" s="158"/>
      <c r="BP138" s="158"/>
      <c r="BQ138" s="158"/>
      <c r="BR138" s="158"/>
      <c r="BS138" s="158"/>
      <c r="BT138" s="158"/>
      <c r="BU138" s="158"/>
    </row>
    <row r="139" spans="1:73" x14ac:dyDescent="0.15">
      <c r="A139" s="1"/>
      <c r="B139" s="20"/>
      <c r="C139" s="156">
        <f>Eksist!C139</f>
        <v>25</v>
      </c>
      <c r="D139" s="2" t="s">
        <v>99</v>
      </c>
      <c r="E139" s="188">
        <f t="shared" si="8"/>
        <v>1.1249999999999996</v>
      </c>
      <c r="F139" s="156">
        <f t="shared" si="6"/>
        <v>2.9531249999999991</v>
      </c>
      <c r="G139" s="154">
        <f>G106*Input!D$30/1000*$E139</f>
        <v>0</v>
      </c>
      <c r="H139" s="154">
        <f>H106*Input!E$30/1000*$E139</f>
        <v>1.2796874999999994</v>
      </c>
      <c r="I139" s="154">
        <f>I106*Input!F$30/1000*$E139</f>
        <v>1.6734374999999997</v>
      </c>
      <c r="J139" s="154">
        <f>J106*Input!G$30/1000*$E139</f>
        <v>0</v>
      </c>
      <c r="K139" s="154">
        <f>K106*Input!H$30/1000*$E139</f>
        <v>0</v>
      </c>
      <c r="L139" s="154">
        <f>L106*Input!I$30/1000*$E139</f>
        <v>0</v>
      </c>
      <c r="M139" s="154">
        <f>M106*Input!J$30/1000*$E139</f>
        <v>0</v>
      </c>
      <c r="N139" s="154">
        <f>N106*Input!K$30/1000*$E139</f>
        <v>0</v>
      </c>
      <c r="O139" s="154">
        <f>O106*Input!L$30/1000*$E139</f>
        <v>0</v>
      </c>
      <c r="P139" s="154">
        <f>P106*Input!M$30/1000*$E139</f>
        <v>0</v>
      </c>
      <c r="Q139" s="154">
        <f>Q106*Input!N$30/1000*$E139</f>
        <v>0</v>
      </c>
      <c r="R139" s="154">
        <f>R106*Input!O$30/1000*$E139</f>
        <v>0</v>
      </c>
      <c r="S139" s="154">
        <f>S106*Input!P$30/1000*$E139</f>
        <v>0</v>
      </c>
      <c r="T139" s="154">
        <f>T106*Input!Q$30/1000*$E139</f>
        <v>0</v>
      </c>
      <c r="U139" s="154">
        <f>U106*Input!R$30/1000*$E139</f>
        <v>0</v>
      </c>
      <c r="V139" s="154">
        <f>V106*Input!S$30/1000*$E139</f>
        <v>0</v>
      </c>
      <c r="W139" s="154">
        <f>W106*Input!T$30/1000*$E139</f>
        <v>0</v>
      </c>
      <c r="X139" s="154">
        <f>X106*Input!U$30/1000*$E139</f>
        <v>0</v>
      </c>
      <c r="Y139" s="154">
        <f>Y106*Input!V$30/1000*$E139</f>
        <v>0</v>
      </c>
      <c r="Z139" s="154">
        <f>Z106*Input!W$30/1000*$E139</f>
        <v>0</v>
      </c>
      <c r="AA139" s="1"/>
      <c r="AB139" s="3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  <c r="AU139" s="158"/>
      <c r="AV139" s="158"/>
      <c r="AW139" s="158"/>
      <c r="AX139" s="158"/>
      <c r="AY139" s="158"/>
      <c r="AZ139" s="158"/>
      <c r="BA139" s="159"/>
      <c r="BB139" s="159"/>
      <c r="BC139" s="159"/>
      <c r="BD139" s="159"/>
      <c r="BE139" s="159"/>
      <c r="BF139" s="158"/>
      <c r="BG139" s="158"/>
      <c r="BH139" s="158"/>
      <c r="BI139" s="158"/>
      <c r="BJ139" s="158"/>
      <c r="BK139" s="158"/>
      <c r="BL139" s="158"/>
      <c r="BM139" s="158"/>
      <c r="BN139" s="158"/>
      <c r="BO139" s="158"/>
      <c r="BP139" s="158"/>
      <c r="BQ139" s="158"/>
      <c r="BR139" s="158"/>
      <c r="BS139" s="158"/>
      <c r="BT139" s="158"/>
      <c r="BU139" s="158"/>
    </row>
    <row r="140" spans="1:73" x14ac:dyDescent="0.15">
      <c r="A140" s="1"/>
      <c r="B140" s="20"/>
      <c r="C140" s="156">
        <f>Eksist!C140</f>
        <v>26</v>
      </c>
      <c r="D140" s="2" t="s">
        <v>99</v>
      </c>
      <c r="E140" s="188">
        <f t="shared" si="8"/>
        <v>1.1299999999999994</v>
      </c>
      <c r="F140" s="156">
        <f t="shared" si="6"/>
        <v>3.0509999999999993</v>
      </c>
      <c r="G140" s="154">
        <f>G107*Input!D$30/1000*$E140</f>
        <v>0</v>
      </c>
      <c r="H140" s="154">
        <f>H107*Input!E$30/1000*$E140</f>
        <v>1.3220999999999996</v>
      </c>
      <c r="I140" s="154">
        <f>I107*Input!F$30/1000*$E140</f>
        <v>1.7288999999999994</v>
      </c>
      <c r="J140" s="154">
        <f>J107*Input!G$30/1000*$E140</f>
        <v>0</v>
      </c>
      <c r="K140" s="154">
        <f>K107*Input!H$30/1000*$E140</f>
        <v>0</v>
      </c>
      <c r="L140" s="154">
        <f>L107*Input!I$30/1000*$E140</f>
        <v>0</v>
      </c>
      <c r="M140" s="154">
        <f>M107*Input!J$30/1000*$E140</f>
        <v>0</v>
      </c>
      <c r="N140" s="154">
        <f>N107*Input!K$30/1000*$E140</f>
        <v>0</v>
      </c>
      <c r="O140" s="154">
        <f>O107*Input!L$30/1000*$E140</f>
        <v>0</v>
      </c>
      <c r="P140" s="154">
        <f>P107*Input!M$30/1000*$E140</f>
        <v>0</v>
      </c>
      <c r="Q140" s="154">
        <f>Q107*Input!N$30/1000*$E140</f>
        <v>0</v>
      </c>
      <c r="R140" s="154">
        <f>R107*Input!O$30/1000*$E140</f>
        <v>0</v>
      </c>
      <c r="S140" s="154">
        <f>S107*Input!P$30/1000*$E140</f>
        <v>0</v>
      </c>
      <c r="T140" s="154">
        <f>T107*Input!Q$30/1000*$E140</f>
        <v>0</v>
      </c>
      <c r="U140" s="154">
        <f>U107*Input!R$30/1000*$E140</f>
        <v>0</v>
      </c>
      <c r="V140" s="154">
        <f>V107*Input!S$30/1000*$E140</f>
        <v>0</v>
      </c>
      <c r="W140" s="154">
        <f>W107*Input!T$30/1000*$E140</f>
        <v>0</v>
      </c>
      <c r="X140" s="154">
        <f>X107*Input!U$30/1000*$E140</f>
        <v>0</v>
      </c>
      <c r="Y140" s="154">
        <f>Y107*Input!V$30/1000*$E140</f>
        <v>0</v>
      </c>
      <c r="Z140" s="154">
        <f>Z107*Input!W$30/1000*$E140</f>
        <v>0</v>
      </c>
      <c r="AA140" s="1"/>
      <c r="AB140" s="3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  <c r="AU140" s="158"/>
      <c r="AV140" s="158"/>
      <c r="AW140" s="158"/>
      <c r="AX140" s="158"/>
      <c r="AY140" s="158"/>
      <c r="AZ140" s="158"/>
      <c r="BA140" s="159"/>
      <c r="BB140" s="159"/>
      <c r="BC140" s="159"/>
      <c r="BD140" s="159"/>
      <c r="BE140" s="159"/>
      <c r="BF140" s="158"/>
      <c r="BG140" s="158"/>
      <c r="BH140" s="158"/>
      <c r="BI140" s="158"/>
      <c r="BJ140" s="158"/>
      <c r="BK140" s="158"/>
      <c r="BL140" s="158"/>
      <c r="BM140" s="158"/>
      <c r="BN140" s="158"/>
      <c r="BO140" s="158"/>
      <c r="BP140" s="158"/>
      <c r="BQ140" s="158"/>
      <c r="BR140" s="158"/>
      <c r="BS140" s="158"/>
      <c r="BT140" s="158"/>
      <c r="BU140" s="158"/>
    </row>
    <row r="141" spans="1:73" x14ac:dyDescent="0.15">
      <c r="A141" s="1"/>
      <c r="B141" s="20"/>
      <c r="C141" s="156">
        <f>Eksist!C141</f>
        <v>27</v>
      </c>
      <c r="D141" s="2" t="s">
        <v>99</v>
      </c>
      <c r="E141" s="188">
        <f t="shared" si="8"/>
        <v>1.1349999999999993</v>
      </c>
      <c r="F141" s="156">
        <f t="shared" si="6"/>
        <v>3.1496249999999986</v>
      </c>
      <c r="G141" s="154">
        <f>G108*Input!D$30/1000*$E141</f>
        <v>0</v>
      </c>
      <c r="H141" s="154">
        <f>H108*Input!E$30/1000*$E141</f>
        <v>1.3648374999999993</v>
      </c>
      <c r="I141" s="154">
        <f>I108*Input!F$30/1000*$E141</f>
        <v>1.7847874999999993</v>
      </c>
      <c r="J141" s="154">
        <f>J108*Input!G$30/1000*$E141</f>
        <v>0</v>
      </c>
      <c r="K141" s="154">
        <f>K108*Input!H$30/1000*$E141</f>
        <v>0</v>
      </c>
      <c r="L141" s="154">
        <f>L108*Input!I$30/1000*$E141</f>
        <v>0</v>
      </c>
      <c r="M141" s="154">
        <f>M108*Input!J$30/1000*$E141</f>
        <v>0</v>
      </c>
      <c r="N141" s="154">
        <f>N108*Input!K$30/1000*$E141</f>
        <v>0</v>
      </c>
      <c r="O141" s="154">
        <f>O108*Input!L$30/1000*$E141</f>
        <v>0</v>
      </c>
      <c r="P141" s="154">
        <f>P108*Input!M$30/1000*$E141</f>
        <v>0</v>
      </c>
      <c r="Q141" s="154">
        <f>Q108*Input!N$30/1000*$E141</f>
        <v>0</v>
      </c>
      <c r="R141" s="154">
        <f>R108*Input!O$30/1000*$E141</f>
        <v>0</v>
      </c>
      <c r="S141" s="154">
        <f>S108*Input!P$30/1000*$E141</f>
        <v>0</v>
      </c>
      <c r="T141" s="154">
        <f>T108*Input!Q$30/1000*$E141</f>
        <v>0</v>
      </c>
      <c r="U141" s="154">
        <f>U108*Input!R$30/1000*$E141</f>
        <v>0</v>
      </c>
      <c r="V141" s="154">
        <f>V108*Input!S$30/1000*$E141</f>
        <v>0</v>
      </c>
      <c r="W141" s="154">
        <f>W108*Input!T$30/1000*$E141</f>
        <v>0</v>
      </c>
      <c r="X141" s="154">
        <f>X108*Input!U$30/1000*$E141</f>
        <v>0</v>
      </c>
      <c r="Y141" s="154">
        <f>Y108*Input!V$30/1000*$E141</f>
        <v>0</v>
      </c>
      <c r="Z141" s="154">
        <f>Z108*Input!W$30/1000*$E141</f>
        <v>0</v>
      </c>
      <c r="AA141" s="1"/>
      <c r="AB141" s="3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  <c r="AU141" s="158"/>
      <c r="AV141" s="158"/>
      <c r="AW141" s="158"/>
      <c r="AX141" s="158"/>
      <c r="AY141" s="158"/>
      <c r="AZ141" s="158"/>
      <c r="BA141" s="159"/>
      <c r="BB141" s="159"/>
      <c r="BC141" s="159"/>
      <c r="BD141" s="159"/>
      <c r="BE141" s="159"/>
      <c r="BF141" s="158"/>
      <c r="BG141" s="158"/>
      <c r="BH141" s="158"/>
      <c r="BI141" s="158"/>
      <c r="BJ141" s="158"/>
      <c r="BK141" s="158"/>
      <c r="BL141" s="158"/>
      <c r="BM141" s="158"/>
      <c r="BN141" s="158"/>
      <c r="BO141" s="158"/>
      <c r="BP141" s="158"/>
      <c r="BQ141" s="158"/>
      <c r="BR141" s="158"/>
      <c r="BS141" s="158"/>
      <c r="BT141" s="158"/>
      <c r="BU141" s="158"/>
    </row>
    <row r="142" spans="1:73" x14ac:dyDescent="0.15">
      <c r="A142" s="1"/>
      <c r="B142" s="20"/>
      <c r="C142" s="156">
        <f>Eksist!C142</f>
        <v>28</v>
      </c>
      <c r="D142" s="2" t="s">
        <v>99</v>
      </c>
      <c r="E142" s="188">
        <f t="shared" si="8"/>
        <v>1.1399999999999992</v>
      </c>
      <c r="F142" s="156">
        <f t="shared" si="6"/>
        <v>3.2489999999999988</v>
      </c>
      <c r="G142" s="154">
        <f>G109*Input!D$30/1000*$E142</f>
        <v>0</v>
      </c>
      <c r="H142" s="154">
        <f>H109*Input!E$30/1000*$E142</f>
        <v>1.4078999999999995</v>
      </c>
      <c r="I142" s="154">
        <f>I109*Input!F$30/1000*$E142</f>
        <v>1.8410999999999991</v>
      </c>
      <c r="J142" s="154">
        <f>J109*Input!G$30/1000*$E142</f>
        <v>0</v>
      </c>
      <c r="K142" s="154">
        <f>K109*Input!H$30/1000*$E142</f>
        <v>0</v>
      </c>
      <c r="L142" s="154">
        <f>L109*Input!I$30/1000*$E142</f>
        <v>0</v>
      </c>
      <c r="M142" s="154">
        <f>M109*Input!J$30/1000*$E142</f>
        <v>0</v>
      </c>
      <c r="N142" s="154">
        <f>N109*Input!K$30/1000*$E142</f>
        <v>0</v>
      </c>
      <c r="O142" s="154">
        <f>O109*Input!L$30/1000*$E142</f>
        <v>0</v>
      </c>
      <c r="P142" s="154">
        <f>P109*Input!M$30/1000*$E142</f>
        <v>0</v>
      </c>
      <c r="Q142" s="154">
        <f>Q109*Input!N$30/1000*$E142</f>
        <v>0</v>
      </c>
      <c r="R142" s="154">
        <f>R109*Input!O$30/1000*$E142</f>
        <v>0</v>
      </c>
      <c r="S142" s="154">
        <f>S109*Input!P$30/1000*$E142</f>
        <v>0</v>
      </c>
      <c r="T142" s="154">
        <f>T109*Input!Q$30/1000*$E142</f>
        <v>0</v>
      </c>
      <c r="U142" s="154">
        <f>U109*Input!R$30/1000*$E142</f>
        <v>0</v>
      </c>
      <c r="V142" s="154">
        <f>V109*Input!S$30/1000*$E142</f>
        <v>0</v>
      </c>
      <c r="W142" s="154">
        <f>W109*Input!T$30/1000*$E142</f>
        <v>0</v>
      </c>
      <c r="X142" s="154">
        <f>X109*Input!U$30/1000*$E142</f>
        <v>0</v>
      </c>
      <c r="Y142" s="154">
        <f>Y109*Input!V$30/1000*$E142</f>
        <v>0</v>
      </c>
      <c r="Z142" s="154">
        <f>Z109*Input!W$30/1000*$E142</f>
        <v>0</v>
      </c>
      <c r="AA142" s="1"/>
      <c r="AB142" s="3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  <c r="AU142" s="158"/>
      <c r="AV142" s="158"/>
      <c r="AW142" s="158"/>
      <c r="AX142" s="158"/>
      <c r="AY142" s="158"/>
      <c r="AZ142" s="158"/>
      <c r="BA142" s="159"/>
      <c r="BB142" s="159"/>
      <c r="BC142" s="159"/>
      <c r="BD142" s="159"/>
      <c r="BE142" s="159"/>
      <c r="BF142" s="158"/>
      <c r="BG142" s="158"/>
      <c r="BH142" s="158"/>
      <c r="BI142" s="158"/>
      <c r="BJ142" s="158"/>
      <c r="BK142" s="158"/>
      <c r="BL142" s="158"/>
      <c r="BM142" s="158"/>
      <c r="BN142" s="158"/>
      <c r="BO142" s="158"/>
      <c r="BP142" s="158"/>
      <c r="BQ142" s="158"/>
      <c r="BR142" s="158"/>
      <c r="BS142" s="158"/>
      <c r="BT142" s="158"/>
      <c r="BU142" s="158"/>
    </row>
    <row r="143" spans="1:73" x14ac:dyDescent="0.15">
      <c r="A143" s="1"/>
      <c r="B143" s="20"/>
      <c r="C143" s="156">
        <f>Eksist!C143</f>
        <v>29</v>
      </c>
      <c r="D143" s="2" t="s">
        <v>99</v>
      </c>
      <c r="E143" s="188">
        <f t="shared" si="8"/>
        <v>1.1449999999999991</v>
      </c>
      <c r="F143" s="156">
        <f t="shared" si="6"/>
        <v>3.3491249999999981</v>
      </c>
      <c r="G143" s="154">
        <f>G110*Input!D$30/1000*$E143</f>
        <v>0</v>
      </c>
      <c r="H143" s="154">
        <f>H110*Input!E$30/1000*$E143</f>
        <v>1.4512874999999992</v>
      </c>
      <c r="I143" s="154">
        <f>I110*Input!F$30/1000*$E143</f>
        <v>1.8978374999999987</v>
      </c>
      <c r="J143" s="154">
        <f>J110*Input!G$30/1000*$E143</f>
        <v>0</v>
      </c>
      <c r="K143" s="154">
        <f>K110*Input!H$30/1000*$E143</f>
        <v>0</v>
      </c>
      <c r="L143" s="154">
        <f>L110*Input!I$30/1000*$E143</f>
        <v>0</v>
      </c>
      <c r="M143" s="154">
        <f>M110*Input!J$30/1000*$E143</f>
        <v>0</v>
      </c>
      <c r="N143" s="154">
        <f>N110*Input!K$30/1000*$E143</f>
        <v>0</v>
      </c>
      <c r="O143" s="154">
        <f>O110*Input!L$30/1000*$E143</f>
        <v>0</v>
      </c>
      <c r="P143" s="154">
        <f>P110*Input!M$30/1000*$E143</f>
        <v>0</v>
      </c>
      <c r="Q143" s="154">
        <f>Q110*Input!N$30/1000*$E143</f>
        <v>0</v>
      </c>
      <c r="R143" s="154">
        <f>R110*Input!O$30/1000*$E143</f>
        <v>0</v>
      </c>
      <c r="S143" s="154">
        <f>S110*Input!P$30/1000*$E143</f>
        <v>0</v>
      </c>
      <c r="T143" s="154">
        <f>T110*Input!Q$30/1000*$E143</f>
        <v>0</v>
      </c>
      <c r="U143" s="154">
        <f>U110*Input!R$30/1000*$E143</f>
        <v>0</v>
      </c>
      <c r="V143" s="154">
        <f>V110*Input!S$30/1000*$E143</f>
        <v>0</v>
      </c>
      <c r="W143" s="154">
        <f>W110*Input!T$30/1000*$E143</f>
        <v>0</v>
      </c>
      <c r="X143" s="154">
        <f>X110*Input!U$30/1000*$E143</f>
        <v>0</v>
      </c>
      <c r="Y143" s="154">
        <f>Y110*Input!V$30/1000*$E143</f>
        <v>0</v>
      </c>
      <c r="Z143" s="154">
        <f>Z110*Input!W$30/1000*$E143</f>
        <v>0</v>
      </c>
      <c r="AA143" s="1"/>
      <c r="AB143" s="3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  <c r="AU143" s="158"/>
      <c r="AV143" s="158"/>
      <c r="AW143" s="158"/>
      <c r="AX143" s="158"/>
      <c r="AY143" s="158"/>
      <c r="AZ143" s="158"/>
      <c r="BA143" s="159"/>
      <c r="BB143" s="159"/>
      <c r="BC143" s="159"/>
      <c r="BD143" s="159"/>
      <c r="BE143" s="159"/>
      <c r="BF143" s="158"/>
      <c r="BG143" s="158"/>
      <c r="BH143" s="158"/>
      <c r="BI143" s="158"/>
      <c r="BJ143" s="158"/>
      <c r="BK143" s="158"/>
      <c r="BL143" s="158"/>
      <c r="BM143" s="158"/>
      <c r="BN143" s="158"/>
      <c r="BO143" s="158"/>
      <c r="BP143" s="158"/>
      <c r="BQ143" s="158"/>
      <c r="BR143" s="158"/>
      <c r="BS143" s="158"/>
      <c r="BT143" s="158"/>
      <c r="BU143" s="158"/>
    </row>
    <row r="144" spans="1:73" x14ac:dyDescent="0.15">
      <c r="A144" s="1"/>
      <c r="B144" s="20" t="s">
        <v>189</v>
      </c>
      <c r="C144" s="156">
        <f>Eksist!C144</f>
        <v>30</v>
      </c>
      <c r="D144" s="2" t="s">
        <v>99</v>
      </c>
      <c r="E144" s="188">
        <f>(1+Input!$G$53)</f>
        <v>1.1499999999999999</v>
      </c>
      <c r="F144" s="156">
        <f>SUM(G144:Z144)</f>
        <v>3.4499999999999997</v>
      </c>
      <c r="G144" s="154">
        <f>G111*Input!D$30/1000*$E144</f>
        <v>0</v>
      </c>
      <c r="H144" s="154">
        <f>H111*Input!E$30/1000*$E144</f>
        <v>1.4949999999999999</v>
      </c>
      <c r="I144" s="154">
        <f>I111*Input!F$30/1000*$E144</f>
        <v>1.9549999999999998</v>
      </c>
      <c r="J144" s="154">
        <f>J111*Input!G$30/1000*$E144</f>
        <v>0</v>
      </c>
      <c r="K144" s="154">
        <f>K111*Input!H$30/1000*$E144</f>
        <v>0</v>
      </c>
      <c r="L144" s="154">
        <f>L111*Input!I$30/1000*$E144</f>
        <v>0</v>
      </c>
      <c r="M144" s="154">
        <f>M111*Input!J$30/1000*$E144</f>
        <v>0</v>
      </c>
      <c r="N144" s="154">
        <f>N111*Input!K$30/1000*$E144</f>
        <v>0</v>
      </c>
      <c r="O144" s="154">
        <f>O111*Input!L$30/1000*$E144</f>
        <v>0</v>
      </c>
      <c r="P144" s="154">
        <f>P111*Input!M$30/1000*$E144</f>
        <v>0</v>
      </c>
      <c r="Q144" s="154">
        <f>Q111*Input!N$30/1000*$E144</f>
        <v>0</v>
      </c>
      <c r="R144" s="154">
        <f>R111*Input!O$30/1000*$E144</f>
        <v>0</v>
      </c>
      <c r="S144" s="154">
        <f>S111*Input!P$30/1000*$E144</f>
        <v>0</v>
      </c>
      <c r="T144" s="154">
        <f>T111*Input!Q$30/1000*$E144</f>
        <v>0</v>
      </c>
      <c r="U144" s="154">
        <f>U111*Input!R$30/1000*$E144</f>
        <v>0</v>
      </c>
      <c r="V144" s="154">
        <f>V111*Input!S$30/1000*$E144</f>
        <v>0</v>
      </c>
      <c r="W144" s="154">
        <f>W111*Input!T$30/1000*$E144</f>
        <v>0</v>
      </c>
      <c r="X144" s="154">
        <f>X111*Input!U$30/1000*$E144</f>
        <v>0</v>
      </c>
      <c r="Y144" s="154">
        <f>Y111*Input!V$30/1000*$E144</f>
        <v>0</v>
      </c>
      <c r="Z144" s="154">
        <f>Z111*Input!W$30/1000*$E144</f>
        <v>0</v>
      </c>
      <c r="AA144" s="1"/>
      <c r="AB144" s="3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  <c r="AU144" s="158"/>
      <c r="AV144" s="158"/>
      <c r="AW144" s="158"/>
      <c r="AX144" s="158"/>
      <c r="AY144" s="158"/>
      <c r="AZ144" s="158"/>
      <c r="BA144" s="159"/>
      <c r="BB144" s="159"/>
      <c r="BC144" s="159"/>
      <c r="BD144" s="159"/>
      <c r="BE144" s="159"/>
      <c r="BF144" s="158"/>
      <c r="BG144" s="158"/>
      <c r="BH144" s="158"/>
      <c r="BI144" s="158"/>
      <c r="BJ144" s="158"/>
      <c r="BK144" s="158"/>
      <c r="BL144" s="158"/>
      <c r="BM144" s="158"/>
      <c r="BN144" s="158"/>
      <c r="BO144" s="158"/>
      <c r="BP144" s="158"/>
      <c r="BQ144" s="158"/>
      <c r="BR144" s="158"/>
      <c r="BS144" s="158"/>
      <c r="BT144" s="158"/>
      <c r="BU144" s="158"/>
    </row>
    <row r="145" spans="1:73" x14ac:dyDescent="0.15">
      <c r="A145" s="1"/>
      <c r="B145" s="20"/>
      <c r="C145" s="2"/>
      <c r="D145" s="2"/>
      <c r="E145" s="2"/>
      <c r="F145" s="1"/>
      <c r="G145" s="1"/>
      <c r="H145" s="2"/>
      <c r="I145" s="2"/>
      <c r="J145" s="2"/>
      <c r="K145" s="2"/>
      <c r="L145" s="2"/>
      <c r="M145" s="2"/>
      <c r="N145" s="2"/>
      <c r="O145" s="2"/>
      <c r="P145" s="135"/>
      <c r="Q145" s="2"/>
      <c r="R145" s="2"/>
      <c r="S145" s="2"/>
      <c r="T145" s="2"/>
      <c r="U145" s="2"/>
      <c r="V145" s="2"/>
      <c r="W145" s="1"/>
      <c r="X145" s="1"/>
      <c r="Y145" s="1"/>
      <c r="Z145" s="3"/>
      <c r="AA145" s="1"/>
      <c r="AB145" s="3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  <c r="AU145" s="158"/>
      <c r="AV145" s="158"/>
      <c r="AW145" s="158"/>
      <c r="AX145" s="158"/>
      <c r="AY145" s="158"/>
      <c r="AZ145" s="158"/>
      <c r="BA145" s="159"/>
      <c r="BB145" s="159"/>
      <c r="BC145" s="159"/>
      <c r="BD145" s="159"/>
      <c r="BE145" s="159"/>
      <c r="BF145" s="158"/>
      <c r="BG145" s="158"/>
      <c r="BH145" s="158"/>
      <c r="BI145" s="158"/>
      <c r="BJ145" s="158"/>
      <c r="BK145" s="158"/>
      <c r="BL145" s="158"/>
      <c r="BM145" s="158"/>
      <c r="BN145" s="158"/>
      <c r="BO145" s="158"/>
      <c r="BP145" s="158"/>
      <c r="BQ145" s="158"/>
      <c r="BR145" s="158"/>
      <c r="BS145" s="158"/>
      <c r="BT145" s="158"/>
      <c r="BU145" s="158"/>
    </row>
    <row r="146" spans="1:73" x14ac:dyDescent="0.15">
      <c r="A146" s="1"/>
      <c r="B146" s="170" t="s">
        <v>157</v>
      </c>
      <c r="C146" s="171"/>
      <c r="D146" s="171"/>
      <c r="E146" s="172"/>
      <c r="F146" s="168"/>
      <c r="G146" s="168"/>
      <c r="H146" s="172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"/>
      <c r="AB146" s="3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  <c r="AU146" s="158"/>
      <c r="AV146" s="158"/>
      <c r="AW146" s="158"/>
      <c r="AX146" s="158"/>
      <c r="AY146" s="158"/>
      <c r="AZ146" s="158"/>
      <c r="BA146" s="159"/>
      <c r="BB146" s="159"/>
      <c r="BC146" s="159"/>
      <c r="BD146" s="159"/>
      <c r="BE146" s="159"/>
      <c r="BF146" s="158"/>
      <c r="BG146" s="158"/>
      <c r="BH146" s="158"/>
      <c r="BI146" s="158"/>
      <c r="BJ146" s="158"/>
      <c r="BK146" s="158"/>
      <c r="BL146" s="158"/>
      <c r="BM146" s="158"/>
      <c r="BN146" s="158"/>
      <c r="BO146" s="158"/>
      <c r="BP146" s="158"/>
      <c r="BQ146" s="158"/>
      <c r="BR146" s="158"/>
      <c r="BS146" s="158"/>
      <c r="BT146" s="158"/>
      <c r="BU146" s="158"/>
    </row>
    <row r="147" spans="1:73" x14ac:dyDescent="0.15">
      <c r="A147" s="1"/>
      <c r="B147" s="20"/>
      <c r="C147" s="2"/>
      <c r="D147" s="2"/>
      <c r="E147" s="2"/>
      <c r="F147" s="1"/>
      <c r="G147" s="1"/>
      <c r="H147" s="2"/>
      <c r="I147" s="2"/>
      <c r="J147" s="2"/>
      <c r="K147" s="2"/>
      <c r="L147" s="2"/>
      <c r="M147" s="2"/>
      <c r="N147" s="2"/>
      <c r="O147" s="2"/>
      <c r="P147" s="135"/>
      <c r="Q147" s="2"/>
      <c r="R147" s="2"/>
      <c r="S147" s="2"/>
      <c r="T147" s="2"/>
      <c r="U147" s="2"/>
      <c r="V147" s="2"/>
      <c r="W147" s="1"/>
      <c r="X147" s="1"/>
      <c r="Y147" s="1"/>
      <c r="Z147" s="3"/>
      <c r="AA147" s="1"/>
      <c r="AB147" s="3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  <c r="AU147" s="158"/>
      <c r="AV147" s="158"/>
      <c r="AW147" s="158"/>
      <c r="AX147" s="158"/>
      <c r="AY147" s="158"/>
      <c r="AZ147" s="158"/>
      <c r="BA147" s="159"/>
      <c r="BB147" s="159"/>
      <c r="BC147" s="159"/>
      <c r="BD147" s="159"/>
      <c r="BE147" s="159"/>
      <c r="BF147" s="158"/>
      <c r="BG147" s="158"/>
      <c r="BH147" s="158"/>
      <c r="BI147" s="158"/>
      <c r="BJ147" s="158"/>
      <c r="BK147" s="158"/>
      <c r="BL147" s="158"/>
      <c r="BM147" s="158"/>
      <c r="BN147" s="158"/>
      <c r="BO147" s="158"/>
      <c r="BP147" s="158"/>
      <c r="BQ147" s="158"/>
      <c r="BR147" s="158"/>
      <c r="BS147" s="158"/>
      <c r="BT147" s="158"/>
      <c r="BU147" s="158"/>
    </row>
    <row r="148" spans="1:73" x14ac:dyDescent="0.15">
      <c r="A148" s="1"/>
      <c r="B148" s="1" t="s">
        <v>164</v>
      </c>
      <c r="C148" s="2"/>
      <c r="D148" s="164" t="s">
        <v>30</v>
      </c>
      <c r="E148" s="2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  <c r="AA148" s="1"/>
      <c r="AB148" s="3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  <c r="AU148" s="158"/>
      <c r="AV148" s="158"/>
      <c r="AW148" s="158"/>
      <c r="AX148" s="158"/>
      <c r="AY148" s="158"/>
      <c r="AZ148" s="158"/>
      <c r="BA148" s="159"/>
      <c r="BB148" s="159"/>
      <c r="BC148" s="159"/>
      <c r="BD148" s="159"/>
      <c r="BE148" s="159"/>
      <c r="BF148" s="158"/>
      <c r="BG148" s="158"/>
      <c r="BH148" s="158"/>
      <c r="BI148" s="158"/>
      <c r="BJ148" s="158"/>
      <c r="BK148" s="158"/>
      <c r="BL148" s="158"/>
      <c r="BM148" s="158"/>
      <c r="BN148" s="158"/>
      <c r="BO148" s="158"/>
      <c r="BP148" s="158"/>
      <c r="BQ148" s="158"/>
      <c r="BR148" s="158"/>
      <c r="BS148" s="158"/>
      <c r="BT148" s="158"/>
      <c r="BU148" s="158"/>
    </row>
    <row r="149" spans="1:73" x14ac:dyDescent="0.15">
      <c r="A149" s="1"/>
      <c r="B149" s="20"/>
      <c r="C149" s="2"/>
      <c r="D149" s="2"/>
      <c r="E149" s="2"/>
      <c r="F149" s="1"/>
      <c r="G149" s="1"/>
      <c r="H149" s="2"/>
      <c r="I149" s="2"/>
      <c r="J149" s="2"/>
      <c r="K149" s="2"/>
      <c r="L149" s="2"/>
      <c r="M149" s="2"/>
      <c r="N149" s="2"/>
      <c r="O149" s="2"/>
      <c r="P149" s="135"/>
      <c r="Q149" s="2"/>
      <c r="R149" s="2"/>
      <c r="S149" s="2"/>
      <c r="T149" s="2"/>
      <c r="U149" s="2"/>
      <c r="V149" s="2"/>
      <c r="W149" s="1"/>
      <c r="X149" s="1"/>
      <c r="Y149" s="1"/>
      <c r="Z149" s="3"/>
      <c r="AA149" s="1"/>
      <c r="AB149" s="3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  <c r="AU149" s="158"/>
      <c r="AV149" s="158"/>
      <c r="AW149" s="158"/>
      <c r="AX149" s="158"/>
      <c r="AY149" s="158"/>
      <c r="AZ149" s="158"/>
      <c r="BA149" s="159"/>
      <c r="BB149" s="159"/>
      <c r="BC149" s="159"/>
      <c r="BD149" s="159"/>
      <c r="BE149" s="159"/>
      <c r="BF149" s="158"/>
      <c r="BG149" s="158"/>
      <c r="BH149" s="158"/>
      <c r="BI149" s="158"/>
      <c r="BJ149" s="158"/>
      <c r="BK149" s="158"/>
      <c r="BL149" s="158"/>
      <c r="BM149" s="158"/>
      <c r="BN149" s="158"/>
      <c r="BO149" s="158"/>
      <c r="BP149" s="158"/>
      <c r="BQ149" s="158"/>
      <c r="BR149" s="158"/>
      <c r="BS149" s="158"/>
      <c r="BT149" s="158"/>
      <c r="BU149" s="158"/>
    </row>
    <row r="150" spans="1:73" x14ac:dyDescent="0.15">
      <c r="A150" s="1"/>
      <c r="B150" s="1" t="s">
        <v>208</v>
      </c>
      <c r="C150" s="2"/>
      <c r="D150" s="2"/>
      <c r="E150" s="1"/>
      <c r="F150" s="156" t="s">
        <v>11</v>
      </c>
      <c r="G150" s="156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3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  <c r="AU150" s="158"/>
      <c r="AV150" s="158"/>
      <c r="AW150" s="158"/>
      <c r="AX150" s="158"/>
      <c r="AY150" s="158"/>
      <c r="AZ150" s="158"/>
      <c r="BA150" s="159"/>
      <c r="BB150" s="159"/>
      <c r="BC150" s="159"/>
      <c r="BD150" s="159"/>
      <c r="BE150" s="159"/>
      <c r="BF150" s="158"/>
      <c r="BG150" s="158"/>
      <c r="BH150" s="158"/>
      <c r="BI150" s="158"/>
      <c r="BJ150" s="158"/>
      <c r="BK150" s="158"/>
      <c r="BL150" s="158"/>
      <c r="BM150" s="158"/>
      <c r="BN150" s="158"/>
      <c r="BO150" s="158"/>
      <c r="BP150" s="158"/>
      <c r="BQ150" s="158"/>
      <c r="BR150" s="158"/>
      <c r="BS150" s="158"/>
      <c r="BT150" s="158"/>
      <c r="BU150" s="158"/>
    </row>
    <row r="151" spans="1:73" x14ac:dyDescent="0.15">
      <c r="A151" s="1"/>
      <c r="B151" s="20" t="s">
        <v>187</v>
      </c>
      <c r="C151" s="156">
        <f>Eksist!C151</f>
        <v>0</v>
      </c>
      <c r="D151" s="2" t="s">
        <v>98</v>
      </c>
      <c r="E151" s="156"/>
      <c r="F151" s="156">
        <f>SUM(G151:Z151)</f>
        <v>141.17837749987308</v>
      </c>
      <c r="G151" s="156">
        <f>IF($C151&lt;Input!$D$48,VLOOKUP($C151,Eksist!$C$151:'Eksist'!$Z$181,G$3), VLOOKUP($C151,Muffe!$C$151:'Muffe'!$Z$181,G$3)*Muffe!$D$2+VLOOKUP($C151,Nyanlæg!$C$151:'Nyanlæg'!$Z$181,G$3)*Nyanlæg!$D$2)</f>
        <v>0</v>
      </c>
      <c r="H151" s="156">
        <f>IF($C151&lt;Input!$D$48,VLOOKUP($C151,Eksist!$C$151:'Eksist'!$Z$181,H$3), VLOOKUP($C151,Muffe!$C$151:'Muffe'!$Z$181,H$3)*Muffe!$D$3+VLOOKUP($C151,Nyanlæg!$C$151:'Nyanlæg'!$Z$181,H$3)*Nyanlæg!$D$3)</f>
        <v>68.355811406586227</v>
      </c>
      <c r="I151" s="156">
        <f>IF($C151&lt;Input!$D$48,VLOOKUP($C151,Eksist!$C$151:'Eksist'!$Z$181,I$3), VLOOKUP($C151,Muffe!$C$151:'Muffe'!$Z$181,I$3)*Muffe!$D$3+VLOOKUP($C151,Nyanlæg!$C$151:'Nyanlæg'!$Z$181,I$3)*Nyanlæg!$D$3)</f>
        <v>72.822566093286838</v>
      </c>
      <c r="J151" s="156">
        <f>IF($C151&lt;Input!$D$48,VLOOKUP($C151,Eksist!$C$151:'Eksist'!$Z$181,J$3), VLOOKUP($C151,Muffe!$C$151:'Muffe'!$Z$181,J$3)*Muffe!$D$3+VLOOKUP($C151,Nyanlæg!$C$151:'Nyanlæg'!$Z$181,J$3)*Nyanlæg!$D$3)</f>
        <v>0</v>
      </c>
      <c r="K151" s="156">
        <f>IF($C151&lt;Input!$D$48,VLOOKUP($C151,Eksist!$C$151:'Eksist'!$Z$181,K$3), VLOOKUP($C151,Muffe!$C$151:'Muffe'!$Z$181,K$3)*Muffe!$D$3+VLOOKUP($C151,Nyanlæg!$C$151:'Nyanlæg'!$Z$181,K$3)*Nyanlæg!$D$3)</f>
        <v>0</v>
      </c>
      <c r="L151" s="156">
        <f>IF($C151&lt;Input!$D$48,VLOOKUP($C151,Eksist!$C$151:'Eksist'!$Z$181,L$3), VLOOKUP($C151,Muffe!$C$151:'Muffe'!$Z$181,L$3)*Muffe!$D$3+VLOOKUP($C151,Nyanlæg!$C$151:'Nyanlæg'!$Z$181,L$3)*Nyanlæg!$D$3)</f>
        <v>0</v>
      </c>
      <c r="M151" s="156">
        <f>IF($C151&lt;Input!$D$48,VLOOKUP($C151,Eksist!$C$151:'Eksist'!$Z$181,M$3), VLOOKUP($C151,Muffe!$C$151:'Muffe'!$Z$181,M$3)*Muffe!$D$3+VLOOKUP($C151,Nyanlæg!$C$151:'Nyanlæg'!$Z$181,M$3)*Nyanlæg!$D$3)</f>
        <v>0</v>
      </c>
      <c r="N151" s="156">
        <f>IF($C151&lt;Input!$D$48,VLOOKUP($C151,Eksist!$C$151:'Eksist'!$Z$181,N$3), VLOOKUP($C151,Muffe!$C$151:'Muffe'!$Z$181,N$3)*Muffe!$D$3+VLOOKUP($C151,Nyanlæg!$C$151:'Nyanlæg'!$Z$181,N$3)*Nyanlæg!$D$3)</f>
        <v>0</v>
      </c>
      <c r="O151" s="156">
        <f>IF($C151&lt;Input!$D$48,VLOOKUP($C151,Eksist!$C$151:'Eksist'!$Z$181,O$3), VLOOKUP($C151,Muffe!$C$151:'Muffe'!$Z$181,O$3)*Muffe!$D$3+VLOOKUP($C151,Nyanlæg!$C$151:'Nyanlæg'!$Z$181,O$3)*Nyanlæg!$D$3)</f>
        <v>0</v>
      </c>
      <c r="P151" s="156">
        <f>IF($C151&lt;Input!$D$48,VLOOKUP($C151,Eksist!$C$151:'Eksist'!$Z$181,P$3), VLOOKUP($C151,Muffe!$C$151:'Muffe'!$Z$181,P$3)*Muffe!$D$3+VLOOKUP($C151,Nyanlæg!$C$151:'Nyanlæg'!$Z$181,P$3)*Nyanlæg!$D$3)</f>
        <v>0</v>
      </c>
      <c r="Q151" s="156">
        <f>IF($C151&lt;Input!$D$48,VLOOKUP($C151,Eksist!$C$151:'Eksist'!$Z$181,Q$3), VLOOKUP($C151,Muffe!$C$151:'Muffe'!$Z$181,Q$3)*Muffe!$D$3+VLOOKUP($C151,Nyanlæg!$C$151:'Nyanlæg'!$Z$181,Q$3)*Nyanlæg!$D$3)</f>
        <v>0</v>
      </c>
      <c r="R151" s="156">
        <f>IF($C151&lt;Input!$D$48,VLOOKUP($C151,Eksist!$C$151:'Eksist'!$Z$181,R$3), VLOOKUP($C151,Muffe!$C$151:'Muffe'!$Z$181,R$3)*Muffe!$D$3+VLOOKUP($C151,Nyanlæg!$C$151:'Nyanlæg'!$Z$181,R$3)*Nyanlæg!$D$3)</f>
        <v>0</v>
      </c>
      <c r="S151" s="156">
        <f>IF($C151&lt;Input!$D$48,VLOOKUP($C151,Eksist!$C$151:'Eksist'!$Z$181,S$3), VLOOKUP($C151,Muffe!$C$151:'Muffe'!$Z$181,S$3)*Muffe!$D$3+VLOOKUP($C151,Nyanlæg!$C$151:'Nyanlæg'!$Z$181,S$3)*Nyanlæg!$D$3)</f>
        <v>0</v>
      </c>
      <c r="T151" s="156">
        <f>IF($C151&lt;Input!$D$48,VLOOKUP($C151,Eksist!$C$151:'Eksist'!$Z$181,T$3), VLOOKUP($C151,Muffe!$C$151:'Muffe'!$Z$181,T$3)*Muffe!$D$3+VLOOKUP($C151,Nyanlæg!$C$151:'Nyanlæg'!$Z$181,T$3)*Nyanlæg!$D$3)</f>
        <v>0</v>
      </c>
      <c r="U151" s="156">
        <f>IF($C151&lt;Input!$D$48,VLOOKUP($C151,Eksist!$C$151:'Eksist'!$Z$181,U$3), VLOOKUP($C151,Muffe!$C$151:'Muffe'!$Z$181,U$3)*Muffe!$D$3+VLOOKUP($C151,Nyanlæg!$C$151:'Nyanlæg'!$Z$181,U$3)*Nyanlæg!$D$3)</f>
        <v>0</v>
      </c>
      <c r="V151" s="156">
        <f>IF($C151&lt;Input!$D$48,VLOOKUP($C151,Eksist!$C$151:'Eksist'!$Z$181,V$3), VLOOKUP($C151,Muffe!$C$151:'Muffe'!$Z$181,V$3)*Muffe!$D$3+VLOOKUP($C151,Nyanlæg!$C$151:'Nyanlæg'!$Z$181,V$3)*Nyanlæg!$D$3)</f>
        <v>0</v>
      </c>
      <c r="W151" s="156">
        <f>IF($C151&lt;Input!$D$48,VLOOKUP($C151,Eksist!$C$151:'Eksist'!$Z$181,W$3), VLOOKUP($C151,Muffe!$C$151:'Muffe'!$Z$181,W$3)*Muffe!$D$3+VLOOKUP($C151,Nyanlæg!$C$151:'Nyanlæg'!$Z$181,W$3)*Nyanlæg!$D$3)</f>
        <v>0</v>
      </c>
      <c r="X151" s="156">
        <f>IF($C151&lt;Input!$D$48,VLOOKUP($C151,Eksist!$C$151:'Eksist'!$Z$181,X$3), VLOOKUP($C151,Muffe!$C$151:'Muffe'!$Z$181,X$3)*Muffe!$D$3+VLOOKUP($C151,Nyanlæg!$C$151:'Nyanlæg'!$Z$181,X$3)*Nyanlæg!$D$3)</f>
        <v>0</v>
      </c>
      <c r="Y151" s="156">
        <f>IF($C151&lt;Input!$D$48,VLOOKUP($C151,Eksist!$C$151:'Eksist'!$Z$181,Y$3), VLOOKUP($C151,Muffe!$C$151:'Muffe'!$Z$181,Y$3)*Muffe!$D$3+VLOOKUP($C151,Nyanlæg!$C$151:'Nyanlæg'!$Z$181,Y$3)*Nyanlæg!$D$3)</f>
        <v>0</v>
      </c>
      <c r="Z151" s="156">
        <f>IF($C151&lt;Input!$D$48,VLOOKUP($C151,Eksist!$C$151:'Eksist'!$Z$181,Z$3), VLOOKUP($C151,Muffe!$C$151:'Muffe'!$Z$181,Z$3)*Muffe!$D$3+VLOOKUP($C151,Nyanlæg!$C$151:'Nyanlæg'!$Z$181,Z$3)*Nyanlæg!$D$3)</f>
        <v>0</v>
      </c>
      <c r="AA151" s="1"/>
      <c r="AB151" s="3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  <c r="AU151" s="158"/>
      <c r="AV151" s="158"/>
      <c r="AW151" s="158"/>
      <c r="AX151" s="158"/>
      <c r="AY151" s="158"/>
      <c r="AZ151" s="158"/>
      <c r="BA151" s="159"/>
      <c r="BB151" s="159"/>
      <c r="BC151" s="159"/>
      <c r="BD151" s="159"/>
      <c r="BE151" s="159"/>
      <c r="BF151" s="158"/>
      <c r="BG151" s="158"/>
      <c r="BH151" s="158"/>
      <c r="BI151" s="158"/>
      <c r="BJ151" s="158"/>
      <c r="BK151" s="158"/>
      <c r="BL151" s="158"/>
      <c r="BM151" s="158"/>
      <c r="BN151" s="158"/>
      <c r="BO151" s="158"/>
      <c r="BP151" s="158"/>
      <c r="BQ151" s="158"/>
      <c r="BR151" s="158"/>
      <c r="BS151" s="158"/>
      <c r="BT151" s="158"/>
      <c r="BU151" s="158"/>
    </row>
    <row r="152" spans="1:73" x14ac:dyDescent="0.15">
      <c r="A152" s="1"/>
      <c r="B152" s="20"/>
      <c r="C152" s="156">
        <f>Eksist!C152</f>
        <v>1</v>
      </c>
      <c r="D152" s="2" t="s">
        <v>98</v>
      </c>
      <c r="E152" s="156"/>
      <c r="F152" s="156">
        <f t="shared" ref="F152:F180" si="9">SUM(G152:Z152)</f>
        <v>141.17837749987308</v>
      </c>
      <c r="G152" s="156">
        <f>IF($C152&lt;Input!$D$48,VLOOKUP($C152,Eksist!$C$151:'Eksist'!$Z$181,G$3), VLOOKUP($C152,Muffe!$C$151:'Muffe'!$Z$181,G$3)*Muffe!$D$2+VLOOKUP($C152,Nyanlæg!$C$151:'Nyanlæg'!$Z$181,G$3)*Nyanlæg!$D$2)</f>
        <v>0</v>
      </c>
      <c r="H152" s="156">
        <f>IF($C152&lt;Input!$D$48,VLOOKUP($C152,Eksist!$C$151:'Eksist'!$Z$181,H$3), VLOOKUP($C152,Muffe!$C$151:'Muffe'!$Z$181,H$3)*Muffe!$D$3+VLOOKUP($C152,Nyanlæg!$C$151:'Nyanlæg'!$Z$181,H$3)*Nyanlæg!$D$3)</f>
        <v>68.355811406586227</v>
      </c>
      <c r="I152" s="156">
        <f>IF($C152&lt;Input!$D$48,VLOOKUP($C152,Eksist!$C$151:'Eksist'!$Z$181,I$3), VLOOKUP($C152,Muffe!$C$151:'Muffe'!$Z$181,I$3)*Muffe!$D$3+VLOOKUP($C152,Nyanlæg!$C$151:'Nyanlæg'!$Z$181,I$3)*Nyanlæg!$D$3)</f>
        <v>72.822566093286838</v>
      </c>
      <c r="J152" s="156">
        <f>IF($C152&lt;Input!$D$48,VLOOKUP($C152,Eksist!$C$151:'Eksist'!$Z$181,J$3), VLOOKUP($C152,Muffe!$C$151:'Muffe'!$Z$181,J$3)*Muffe!$D$3+VLOOKUP($C152,Nyanlæg!$C$151:'Nyanlæg'!$Z$181,J$3)*Nyanlæg!$D$3)</f>
        <v>0</v>
      </c>
      <c r="K152" s="156">
        <f>IF($C152&lt;Input!$D$48,VLOOKUP($C152,Eksist!$C$151:'Eksist'!$Z$181,K$3), VLOOKUP($C152,Muffe!$C$151:'Muffe'!$Z$181,K$3)*Muffe!$D$3+VLOOKUP($C152,Nyanlæg!$C$151:'Nyanlæg'!$Z$181,K$3)*Nyanlæg!$D$3)</f>
        <v>0</v>
      </c>
      <c r="L152" s="156">
        <f>IF($C152&lt;Input!$D$48,VLOOKUP($C152,Eksist!$C$151:'Eksist'!$Z$181,L$3), VLOOKUP($C152,Muffe!$C$151:'Muffe'!$Z$181,L$3)*Muffe!$D$3+VLOOKUP($C152,Nyanlæg!$C$151:'Nyanlæg'!$Z$181,L$3)*Nyanlæg!$D$3)</f>
        <v>0</v>
      </c>
      <c r="M152" s="156">
        <f>IF($C152&lt;Input!$D$48,VLOOKUP($C152,Eksist!$C$151:'Eksist'!$Z$181,M$3), VLOOKUP($C152,Muffe!$C$151:'Muffe'!$Z$181,M$3)*Muffe!$D$3+VLOOKUP($C152,Nyanlæg!$C$151:'Nyanlæg'!$Z$181,M$3)*Nyanlæg!$D$3)</f>
        <v>0</v>
      </c>
      <c r="N152" s="156">
        <f>IF($C152&lt;Input!$D$48,VLOOKUP($C152,Eksist!$C$151:'Eksist'!$Z$181,N$3), VLOOKUP($C152,Muffe!$C$151:'Muffe'!$Z$181,N$3)*Muffe!$D$3+VLOOKUP($C152,Nyanlæg!$C$151:'Nyanlæg'!$Z$181,N$3)*Nyanlæg!$D$3)</f>
        <v>0</v>
      </c>
      <c r="O152" s="156">
        <f>IF($C152&lt;Input!$D$48,VLOOKUP($C152,Eksist!$C$151:'Eksist'!$Z$181,O$3), VLOOKUP($C152,Muffe!$C$151:'Muffe'!$Z$181,O$3)*Muffe!$D$3+VLOOKUP($C152,Nyanlæg!$C$151:'Nyanlæg'!$Z$181,O$3)*Nyanlæg!$D$3)</f>
        <v>0</v>
      </c>
      <c r="P152" s="156">
        <f>IF($C152&lt;Input!$D$48,VLOOKUP($C152,Eksist!$C$151:'Eksist'!$Z$181,P$3), VLOOKUP($C152,Muffe!$C$151:'Muffe'!$Z$181,P$3)*Muffe!$D$3+VLOOKUP($C152,Nyanlæg!$C$151:'Nyanlæg'!$Z$181,P$3)*Nyanlæg!$D$3)</f>
        <v>0</v>
      </c>
      <c r="Q152" s="156">
        <f>IF($C152&lt;Input!$D$48,VLOOKUP($C152,Eksist!$C$151:'Eksist'!$Z$181,Q$3), VLOOKUP($C152,Muffe!$C$151:'Muffe'!$Z$181,Q$3)*Muffe!$D$3+VLOOKUP($C152,Nyanlæg!$C$151:'Nyanlæg'!$Z$181,Q$3)*Nyanlæg!$D$3)</f>
        <v>0</v>
      </c>
      <c r="R152" s="156">
        <f>IF($C152&lt;Input!$D$48,VLOOKUP($C152,Eksist!$C$151:'Eksist'!$Z$181,R$3), VLOOKUP($C152,Muffe!$C$151:'Muffe'!$Z$181,R$3)*Muffe!$D$3+VLOOKUP($C152,Nyanlæg!$C$151:'Nyanlæg'!$Z$181,R$3)*Nyanlæg!$D$3)</f>
        <v>0</v>
      </c>
      <c r="S152" s="156">
        <f>IF($C152&lt;Input!$D$48,VLOOKUP($C152,Eksist!$C$151:'Eksist'!$Z$181,S$3), VLOOKUP($C152,Muffe!$C$151:'Muffe'!$Z$181,S$3)*Muffe!$D$3+VLOOKUP($C152,Nyanlæg!$C$151:'Nyanlæg'!$Z$181,S$3)*Nyanlæg!$D$3)</f>
        <v>0</v>
      </c>
      <c r="T152" s="156">
        <f>IF($C152&lt;Input!$D$48,VLOOKUP($C152,Eksist!$C$151:'Eksist'!$Z$181,T$3), VLOOKUP($C152,Muffe!$C$151:'Muffe'!$Z$181,T$3)*Muffe!$D$3+VLOOKUP($C152,Nyanlæg!$C$151:'Nyanlæg'!$Z$181,T$3)*Nyanlæg!$D$3)</f>
        <v>0</v>
      </c>
      <c r="U152" s="156">
        <f>IF($C152&lt;Input!$D$48,VLOOKUP($C152,Eksist!$C$151:'Eksist'!$Z$181,U$3), VLOOKUP($C152,Muffe!$C$151:'Muffe'!$Z$181,U$3)*Muffe!$D$3+VLOOKUP($C152,Nyanlæg!$C$151:'Nyanlæg'!$Z$181,U$3)*Nyanlæg!$D$3)</f>
        <v>0</v>
      </c>
      <c r="V152" s="156">
        <f>IF($C152&lt;Input!$D$48,VLOOKUP($C152,Eksist!$C$151:'Eksist'!$Z$181,V$3), VLOOKUP($C152,Muffe!$C$151:'Muffe'!$Z$181,V$3)*Muffe!$D$3+VLOOKUP($C152,Nyanlæg!$C$151:'Nyanlæg'!$Z$181,V$3)*Nyanlæg!$D$3)</f>
        <v>0</v>
      </c>
      <c r="W152" s="156">
        <f>IF($C152&lt;Input!$D$48,VLOOKUP($C152,Eksist!$C$151:'Eksist'!$Z$181,W$3), VLOOKUP($C152,Muffe!$C$151:'Muffe'!$Z$181,W$3)*Muffe!$D$3+VLOOKUP($C152,Nyanlæg!$C$151:'Nyanlæg'!$Z$181,W$3)*Nyanlæg!$D$3)</f>
        <v>0</v>
      </c>
      <c r="X152" s="156">
        <f>IF($C152&lt;Input!$D$48,VLOOKUP($C152,Eksist!$C$151:'Eksist'!$Z$181,X$3), VLOOKUP($C152,Muffe!$C$151:'Muffe'!$Z$181,X$3)*Muffe!$D$3+VLOOKUP($C152,Nyanlæg!$C$151:'Nyanlæg'!$Z$181,X$3)*Nyanlæg!$D$3)</f>
        <v>0</v>
      </c>
      <c r="Y152" s="156">
        <f>IF($C152&lt;Input!$D$48,VLOOKUP($C152,Eksist!$C$151:'Eksist'!$Z$181,Y$3), VLOOKUP($C152,Muffe!$C$151:'Muffe'!$Z$181,Y$3)*Muffe!$D$3+VLOOKUP($C152,Nyanlæg!$C$151:'Nyanlæg'!$Z$181,Y$3)*Nyanlæg!$D$3)</f>
        <v>0</v>
      </c>
      <c r="Z152" s="156">
        <f>IF($C152&lt;Input!$D$48,VLOOKUP($C152,Eksist!$C$151:'Eksist'!$Z$181,Z$3), VLOOKUP($C152,Muffe!$C$151:'Muffe'!$Z$181,Z$3)*Muffe!$D$3+VLOOKUP($C152,Nyanlæg!$C$151:'Nyanlæg'!$Z$181,Z$3)*Nyanlæg!$D$3)</f>
        <v>0</v>
      </c>
      <c r="AA152" s="1"/>
      <c r="AB152" s="3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  <c r="AU152" s="158"/>
      <c r="AV152" s="158"/>
      <c r="AW152" s="158"/>
      <c r="AX152" s="158"/>
      <c r="AY152" s="158"/>
      <c r="AZ152" s="158"/>
      <c r="BA152" s="159"/>
      <c r="BB152" s="159"/>
      <c r="BC152" s="159"/>
      <c r="BD152" s="159"/>
      <c r="BE152" s="159"/>
      <c r="BF152" s="158"/>
      <c r="BG152" s="158"/>
      <c r="BH152" s="158"/>
      <c r="BI152" s="158"/>
      <c r="BJ152" s="158"/>
      <c r="BK152" s="158"/>
      <c r="BL152" s="158"/>
      <c r="BM152" s="158"/>
      <c r="BN152" s="158"/>
      <c r="BO152" s="158"/>
      <c r="BP152" s="158"/>
      <c r="BQ152" s="158"/>
      <c r="BR152" s="158"/>
      <c r="BS152" s="158"/>
      <c r="BT152" s="158"/>
      <c r="BU152" s="158"/>
    </row>
    <row r="153" spans="1:73" x14ac:dyDescent="0.15">
      <c r="A153" s="1"/>
      <c r="B153" s="20"/>
      <c r="C153" s="156">
        <f>Eksist!C153</f>
        <v>2</v>
      </c>
      <c r="D153" s="2" t="s">
        <v>98</v>
      </c>
      <c r="E153" s="156"/>
      <c r="F153" s="156">
        <f t="shared" si="9"/>
        <v>141.17837749987308</v>
      </c>
      <c r="G153" s="156">
        <f>IF($C153&lt;Input!$D$48,VLOOKUP($C153,Eksist!$C$151:'Eksist'!$Z$181,G$3), VLOOKUP($C153,Muffe!$C$151:'Muffe'!$Z$181,G$3)*Muffe!$D$2+VLOOKUP($C153,Nyanlæg!$C$151:'Nyanlæg'!$Z$181,G$3)*Nyanlæg!$D$2)</f>
        <v>0</v>
      </c>
      <c r="H153" s="156">
        <f>IF($C153&lt;Input!$D$48,VLOOKUP($C153,Eksist!$C$151:'Eksist'!$Z$181,H$3), VLOOKUP($C153,Muffe!$C$151:'Muffe'!$Z$181,H$3)*Muffe!$D$3+VLOOKUP($C153,Nyanlæg!$C$151:'Nyanlæg'!$Z$181,H$3)*Nyanlæg!$D$3)</f>
        <v>68.355811406586227</v>
      </c>
      <c r="I153" s="156">
        <f>IF($C153&lt;Input!$D$48,VLOOKUP($C153,Eksist!$C$151:'Eksist'!$Z$181,I$3), VLOOKUP($C153,Muffe!$C$151:'Muffe'!$Z$181,I$3)*Muffe!$D$3+VLOOKUP($C153,Nyanlæg!$C$151:'Nyanlæg'!$Z$181,I$3)*Nyanlæg!$D$3)</f>
        <v>72.822566093286838</v>
      </c>
      <c r="J153" s="156">
        <f>IF($C153&lt;Input!$D$48,VLOOKUP($C153,Eksist!$C$151:'Eksist'!$Z$181,J$3), VLOOKUP($C153,Muffe!$C$151:'Muffe'!$Z$181,J$3)*Muffe!$D$3+VLOOKUP($C153,Nyanlæg!$C$151:'Nyanlæg'!$Z$181,J$3)*Nyanlæg!$D$3)</f>
        <v>0</v>
      </c>
      <c r="K153" s="156">
        <f>IF($C153&lt;Input!$D$48,VLOOKUP($C153,Eksist!$C$151:'Eksist'!$Z$181,K$3), VLOOKUP($C153,Muffe!$C$151:'Muffe'!$Z$181,K$3)*Muffe!$D$3+VLOOKUP($C153,Nyanlæg!$C$151:'Nyanlæg'!$Z$181,K$3)*Nyanlæg!$D$3)</f>
        <v>0</v>
      </c>
      <c r="L153" s="156">
        <f>IF($C153&lt;Input!$D$48,VLOOKUP($C153,Eksist!$C$151:'Eksist'!$Z$181,L$3), VLOOKUP($C153,Muffe!$C$151:'Muffe'!$Z$181,L$3)*Muffe!$D$3+VLOOKUP($C153,Nyanlæg!$C$151:'Nyanlæg'!$Z$181,L$3)*Nyanlæg!$D$3)</f>
        <v>0</v>
      </c>
      <c r="M153" s="156">
        <f>IF($C153&lt;Input!$D$48,VLOOKUP($C153,Eksist!$C$151:'Eksist'!$Z$181,M$3), VLOOKUP($C153,Muffe!$C$151:'Muffe'!$Z$181,M$3)*Muffe!$D$3+VLOOKUP($C153,Nyanlæg!$C$151:'Nyanlæg'!$Z$181,M$3)*Nyanlæg!$D$3)</f>
        <v>0</v>
      </c>
      <c r="N153" s="156">
        <f>IF($C153&lt;Input!$D$48,VLOOKUP($C153,Eksist!$C$151:'Eksist'!$Z$181,N$3), VLOOKUP($C153,Muffe!$C$151:'Muffe'!$Z$181,N$3)*Muffe!$D$3+VLOOKUP($C153,Nyanlæg!$C$151:'Nyanlæg'!$Z$181,N$3)*Nyanlæg!$D$3)</f>
        <v>0</v>
      </c>
      <c r="O153" s="156">
        <f>IF($C153&lt;Input!$D$48,VLOOKUP($C153,Eksist!$C$151:'Eksist'!$Z$181,O$3), VLOOKUP($C153,Muffe!$C$151:'Muffe'!$Z$181,O$3)*Muffe!$D$3+VLOOKUP($C153,Nyanlæg!$C$151:'Nyanlæg'!$Z$181,O$3)*Nyanlæg!$D$3)</f>
        <v>0</v>
      </c>
      <c r="P153" s="156">
        <f>IF($C153&lt;Input!$D$48,VLOOKUP($C153,Eksist!$C$151:'Eksist'!$Z$181,P$3), VLOOKUP($C153,Muffe!$C$151:'Muffe'!$Z$181,P$3)*Muffe!$D$3+VLOOKUP($C153,Nyanlæg!$C$151:'Nyanlæg'!$Z$181,P$3)*Nyanlæg!$D$3)</f>
        <v>0</v>
      </c>
      <c r="Q153" s="156">
        <f>IF($C153&lt;Input!$D$48,VLOOKUP($C153,Eksist!$C$151:'Eksist'!$Z$181,Q$3), VLOOKUP($C153,Muffe!$C$151:'Muffe'!$Z$181,Q$3)*Muffe!$D$3+VLOOKUP($C153,Nyanlæg!$C$151:'Nyanlæg'!$Z$181,Q$3)*Nyanlæg!$D$3)</f>
        <v>0</v>
      </c>
      <c r="R153" s="156">
        <f>IF($C153&lt;Input!$D$48,VLOOKUP($C153,Eksist!$C$151:'Eksist'!$Z$181,R$3), VLOOKUP($C153,Muffe!$C$151:'Muffe'!$Z$181,R$3)*Muffe!$D$3+VLOOKUP($C153,Nyanlæg!$C$151:'Nyanlæg'!$Z$181,R$3)*Nyanlæg!$D$3)</f>
        <v>0</v>
      </c>
      <c r="S153" s="156">
        <f>IF($C153&lt;Input!$D$48,VLOOKUP($C153,Eksist!$C$151:'Eksist'!$Z$181,S$3), VLOOKUP($C153,Muffe!$C$151:'Muffe'!$Z$181,S$3)*Muffe!$D$3+VLOOKUP($C153,Nyanlæg!$C$151:'Nyanlæg'!$Z$181,S$3)*Nyanlæg!$D$3)</f>
        <v>0</v>
      </c>
      <c r="T153" s="156">
        <f>IF($C153&lt;Input!$D$48,VLOOKUP($C153,Eksist!$C$151:'Eksist'!$Z$181,T$3), VLOOKUP($C153,Muffe!$C$151:'Muffe'!$Z$181,T$3)*Muffe!$D$3+VLOOKUP($C153,Nyanlæg!$C$151:'Nyanlæg'!$Z$181,T$3)*Nyanlæg!$D$3)</f>
        <v>0</v>
      </c>
      <c r="U153" s="156">
        <f>IF($C153&lt;Input!$D$48,VLOOKUP($C153,Eksist!$C$151:'Eksist'!$Z$181,U$3), VLOOKUP($C153,Muffe!$C$151:'Muffe'!$Z$181,U$3)*Muffe!$D$3+VLOOKUP($C153,Nyanlæg!$C$151:'Nyanlæg'!$Z$181,U$3)*Nyanlæg!$D$3)</f>
        <v>0</v>
      </c>
      <c r="V153" s="156">
        <f>IF($C153&lt;Input!$D$48,VLOOKUP($C153,Eksist!$C$151:'Eksist'!$Z$181,V$3), VLOOKUP($C153,Muffe!$C$151:'Muffe'!$Z$181,V$3)*Muffe!$D$3+VLOOKUP($C153,Nyanlæg!$C$151:'Nyanlæg'!$Z$181,V$3)*Nyanlæg!$D$3)</f>
        <v>0</v>
      </c>
      <c r="W153" s="156">
        <f>IF($C153&lt;Input!$D$48,VLOOKUP($C153,Eksist!$C$151:'Eksist'!$Z$181,W$3), VLOOKUP($C153,Muffe!$C$151:'Muffe'!$Z$181,W$3)*Muffe!$D$3+VLOOKUP($C153,Nyanlæg!$C$151:'Nyanlæg'!$Z$181,W$3)*Nyanlæg!$D$3)</f>
        <v>0</v>
      </c>
      <c r="X153" s="156">
        <f>IF($C153&lt;Input!$D$48,VLOOKUP($C153,Eksist!$C$151:'Eksist'!$Z$181,X$3), VLOOKUP($C153,Muffe!$C$151:'Muffe'!$Z$181,X$3)*Muffe!$D$3+VLOOKUP($C153,Nyanlæg!$C$151:'Nyanlæg'!$Z$181,X$3)*Nyanlæg!$D$3)</f>
        <v>0</v>
      </c>
      <c r="Y153" s="156">
        <f>IF($C153&lt;Input!$D$48,VLOOKUP($C153,Eksist!$C$151:'Eksist'!$Z$181,Y$3), VLOOKUP($C153,Muffe!$C$151:'Muffe'!$Z$181,Y$3)*Muffe!$D$3+VLOOKUP($C153,Nyanlæg!$C$151:'Nyanlæg'!$Z$181,Y$3)*Nyanlæg!$D$3)</f>
        <v>0</v>
      </c>
      <c r="Z153" s="156">
        <f>IF($C153&lt;Input!$D$48,VLOOKUP($C153,Eksist!$C$151:'Eksist'!$Z$181,Z$3), VLOOKUP($C153,Muffe!$C$151:'Muffe'!$Z$181,Z$3)*Muffe!$D$3+VLOOKUP($C153,Nyanlæg!$C$151:'Nyanlæg'!$Z$181,Z$3)*Nyanlæg!$D$3)</f>
        <v>0</v>
      </c>
      <c r="AA153" s="1"/>
      <c r="AB153" s="3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  <c r="AU153" s="158"/>
      <c r="AV153" s="158"/>
      <c r="AW153" s="158"/>
      <c r="AX153" s="158"/>
      <c r="AY153" s="158"/>
      <c r="AZ153" s="158"/>
      <c r="BA153" s="159"/>
      <c r="BB153" s="159"/>
      <c r="BC153" s="159"/>
      <c r="BD153" s="159"/>
      <c r="BE153" s="159"/>
      <c r="BF153" s="158"/>
      <c r="BG153" s="158"/>
      <c r="BH153" s="158"/>
      <c r="BI153" s="158"/>
      <c r="BJ153" s="158"/>
      <c r="BK153" s="158"/>
      <c r="BL153" s="158"/>
      <c r="BM153" s="158"/>
      <c r="BN153" s="158"/>
      <c r="BO153" s="158"/>
      <c r="BP153" s="158"/>
      <c r="BQ153" s="158"/>
      <c r="BR153" s="158"/>
      <c r="BS153" s="158"/>
      <c r="BT153" s="158"/>
      <c r="BU153" s="158"/>
    </row>
    <row r="154" spans="1:73" x14ac:dyDescent="0.15">
      <c r="A154" s="1"/>
      <c r="B154" s="20"/>
      <c r="C154" s="156">
        <f>Eksist!C154</f>
        <v>3</v>
      </c>
      <c r="D154" s="2" t="s">
        <v>98</v>
      </c>
      <c r="E154" s="156"/>
      <c r="F154" s="156">
        <f t="shared" si="9"/>
        <v>141.17837749987308</v>
      </c>
      <c r="G154" s="156">
        <f>IF($C154&lt;Input!$D$48,VLOOKUP($C154,Eksist!$C$151:'Eksist'!$Z$181,G$3), VLOOKUP($C154,Muffe!$C$151:'Muffe'!$Z$181,G$3)*Muffe!$D$2+VLOOKUP($C154,Nyanlæg!$C$151:'Nyanlæg'!$Z$181,G$3)*Nyanlæg!$D$2)</f>
        <v>0</v>
      </c>
      <c r="H154" s="156">
        <f>IF($C154&lt;Input!$D$48,VLOOKUP($C154,Eksist!$C$151:'Eksist'!$Z$181,H$3), VLOOKUP($C154,Muffe!$C$151:'Muffe'!$Z$181,H$3)*Muffe!$D$3+VLOOKUP($C154,Nyanlæg!$C$151:'Nyanlæg'!$Z$181,H$3)*Nyanlæg!$D$3)</f>
        <v>68.355811406586227</v>
      </c>
      <c r="I154" s="156">
        <f>IF($C154&lt;Input!$D$48,VLOOKUP($C154,Eksist!$C$151:'Eksist'!$Z$181,I$3), VLOOKUP($C154,Muffe!$C$151:'Muffe'!$Z$181,I$3)*Muffe!$D$3+VLOOKUP($C154,Nyanlæg!$C$151:'Nyanlæg'!$Z$181,I$3)*Nyanlæg!$D$3)</f>
        <v>72.822566093286838</v>
      </c>
      <c r="J154" s="156">
        <f>IF($C154&lt;Input!$D$48,VLOOKUP($C154,Eksist!$C$151:'Eksist'!$Z$181,J$3), VLOOKUP($C154,Muffe!$C$151:'Muffe'!$Z$181,J$3)*Muffe!$D$3+VLOOKUP($C154,Nyanlæg!$C$151:'Nyanlæg'!$Z$181,J$3)*Nyanlæg!$D$3)</f>
        <v>0</v>
      </c>
      <c r="K154" s="156">
        <f>IF($C154&lt;Input!$D$48,VLOOKUP($C154,Eksist!$C$151:'Eksist'!$Z$181,K$3), VLOOKUP($C154,Muffe!$C$151:'Muffe'!$Z$181,K$3)*Muffe!$D$3+VLOOKUP($C154,Nyanlæg!$C$151:'Nyanlæg'!$Z$181,K$3)*Nyanlæg!$D$3)</f>
        <v>0</v>
      </c>
      <c r="L154" s="156">
        <f>IF($C154&lt;Input!$D$48,VLOOKUP($C154,Eksist!$C$151:'Eksist'!$Z$181,L$3), VLOOKUP($C154,Muffe!$C$151:'Muffe'!$Z$181,L$3)*Muffe!$D$3+VLOOKUP($C154,Nyanlæg!$C$151:'Nyanlæg'!$Z$181,L$3)*Nyanlæg!$D$3)</f>
        <v>0</v>
      </c>
      <c r="M154" s="156">
        <f>IF($C154&lt;Input!$D$48,VLOOKUP($C154,Eksist!$C$151:'Eksist'!$Z$181,M$3), VLOOKUP($C154,Muffe!$C$151:'Muffe'!$Z$181,M$3)*Muffe!$D$3+VLOOKUP($C154,Nyanlæg!$C$151:'Nyanlæg'!$Z$181,M$3)*Nyanlæg!$D$3)</f>
        <v>0</v>
      </c>
      <c r="N154" s="156">
        <f>IF($C154&lt;Input!$D$48,VLOOKUP($C154,Eksist!$C$151:'Eksist'!$Z$181,N$3), VLOOKUP($C154,Muffe!$C$151:'Muffe'!$Z$181,N$3)*Muffe!$D$3+VLOOKUP($C154,Nyanlæg!$C$151:'Nyanlæg'!$Z$181,N$3)*Nyanlæg!$D$3)</f>
        <v>0</v>
      </c>
      <c r="O154" s="156">
        <f>IF($C154&lt;Input!$D$48,VLOOKUP($C154,Eksist!$C$151:'Eksist'!$Z$181,O$3), VLOOKUP($C154,Muffe!$C$151:'Muffe'!$Z$181,O$3)*Muffe!$D$3+VLOOKUP($C154,Nyanlæg!$C$151:'Nyanlæg'!$Z$181,O$3)*Nyanlæg!$D$3)</f>
        <v>0</v>
      </c>
      <c r="P154" s="156">
        <f>IF($C154&lt;Input!$D$48,VLOOKUP($C154,Eksist!$C$151:'Eksist'!$Z$181,P$3), VLOOKUP($C154,Muffe!$C$151:'Muffe'!$Z$181,P$3)*Muffe!$D$3+VLOOKUP($C154,Nyanlæg!$C$151:'Nyanlæg'!$Z$181,P$3)*Nyanlæg!$D$3)</f>
        <v>0</v>
      </c>
      <c r="Q154" s="156">
        <f>IF($C154&lt;Input!$D$48,VLOOKUP($C154,Eksist!$C$151:'Eksist'!$Z$181,Q$3), VLOOKUP($C154,Muffe!$C$151:'Muffe'!$Z$181,Q$3)*Muffe!$D$3+VLOOKUP($C154,Nyanlæg!$C$151:'Nyanlæg'!$Z$181,Q$3)*Nyanlæg!$D$3)</f>
        <v>0</v>
      </c>
      <c r="R154" s="156">
        <f>IF($C154&lt;Input!$D$48,VLOOKUP($C154,Eksist!$C$151:'Eksist'!$Z$181,R$3), VLOOKUP($C154,Muffe!$C$151:'Muffe'!$Z$181,R$3)*Muffe!$D$3+VLOOKUP($C154,Nyanlæg!$C$151:'Nyanlæg'!$Z$181,R$3)*Nyanlæg!$D$3)</f>
        <v>0</v>
      </c>
      <c r="S154" s="156">
        <f>IF($C154&lt;Input!$D$48,VLOOKUP($C154,Eksist!$C$151:'Eksist'!$Z$181,S$3), VLOOKUP($C154,Muffe!$C$151:'Muffe'!$Z$181,S$3)*Muffe!$D$3+VLOOKUP($C154,Nyanlæg!$C$151:'Nyanlæg'!$Z$181,S$3)*Nyanlæg!$D$3)</f>
        <v>0</v>
      </c>
      <c r="T154" s="156">
        <f>IF($C154&lt;Input!$D$48,VLOOKUP($C154,Eksist!$C$151:'Eksist'!$Z$181,T$3), VLOOKUP($C154,Muffe!$C$151:'Muffe'!$Z$181,T$3)*Muffe!$D$3+VLOOKUP($C154,Nyanlæg!$C$151:'Nyanlæg'!$Z$181,T$3)*Nyanlæg!$D$3)</f>
        <v>0</v>
      </c>
      <c r="U154" s="156">
        <f>IF($C154&lt;Input!$D$48,VLOOKUP($C154,Eksist!$C$151:'Eksist'!$Z$181,U$3), VLOOKUP($C154,Muffe!$C$151:'Muffe'!$Z$181,U$3)*Muffe!$D$3+VLOOKUP($C154,Nyanlæg!$C$151:'Nyanlæg'!$Z$181,U$3)*Nyanlæg!$D$3)</f>
        <v>0</v>
      </c>
      <c r="V154" s="156">
        <f>IF($C154&lt;Input!$D$48,VLOOKUP($C154,Eksist!$C$151:'Eksist'!$Z$181,V$3), VLOOKUP($C154,Muffe!$C$151:'Muffe'!$Z$181,V$3)*Muffe!$D$3+VLOOKUP($C154,Nyanlæg!$C$151:'Nyanlæg'!$Z$181,V$3)*Nyanlæg!$D$3)</f>
        <v>0</v>
      </c>
      <c r="W154" s="156">
        <f>IF($C154&lt;Input!$D$48,VLOOKUP($C154,Eksist!$C$151:'Eksist'!$Z$181,W$3), VLOOKUP($C154,Muffe!$C$151:'Muffe'!$Z$181,W$3)*Muffe!$D$3+VLOOKUP($C154,Nyanlæg!$C$151:'Nyanlæg'!$Z$181,W$3)*Nyanlæg!$D$3)</f>
        <v>0</v>
      </c>
      <c r="X154" s="156">
        <f>IF($C154&lt;Input!$D$48,VLOOKUP($C154,Eksist!$C$151:'Eksist'!$Z$181,X$3), VLOOKUP($C154,Muffe!$C$151:'Muffe'!$Z$181,X$3)*Muffe!$D$3+VLOOKUP($C154,Nyanlæg!$C$151:'Nyanlæg'!$Z$181,X$3)*Nyanlæg!$D$3)</f>
        <v>0</v>
      </c>
      <c r="Y154" s="156">
        <f>IF($C154&lt;Input!$D$48,VLOOKUP($C154,Eksist!$C$151:'Eksist'!$Z$181,Y$3), VLOOKUP($C154,Muffe!$C$151:'Muffe'!$Z$181,Y$3)*Muffe!$D$3+VLOOKUP($C154,Nyanlæg!$C$151:'Nyanlæg'!$Z$181,Y$3)*Nyanlæg!$D$3)</f>
        <v>0</v>
      </c>
      <c r="Z154" s="156">
        <f>IF($C154&lt;Input!$D$48,VLOOKUP($C154,Eksist!$C$151:'Eksist'!$Z$181,Z$3), VLOOKUP($C154,Muffe!$C$151:'Muffe'!$Z$181,Z$3)*Muffe!$D$3+VLOOKUP($C154,Nyanlæg!$C$151:'Nyanlæg'!$Z$181,Z$3)*Nyanlæg!$D$3)</f>
        <v>0</v>
      </c>
      <c r="AA154" s="1"/>
      <c r="AB154" s="3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  <c r="AU154" s="158"/>
      <c r="AV154" s="158"/>
      <c r="AW154" s="158"/>
      <c r="AX154" s="158"/>
      <c r="AY154" s="158"/>
      <c r="AZ154" s="158"/>
      <c r="BA154" s="159"/>
      <c r="BB154" s="159"/>
      <c r="BC154" s="159"/>
      <c r="BD154" s="159"/>
      <c r="BE154" s="159"/>
      <c r="BF154" s="158"/>
      <c r="BG154" s="158"/>
      <c r="BH154" s="158"/>
      <c r="BI154" s="158"/>
      <c r="BJ154" s="158"/>
      <c r="BK154" s="158"/>
      <c r="BL154" s="158"/>
      <c r="BM154" s="158"/>
      <c r="BN154" s="158"/>
      <c r="BO154" s="158"/>
      <c r="BP154" s="158"/>
      <c r="BQ154" s="158"/>
      <c r="BR154" s="158"/>
      <c r="BS154" s="158"/>
      <c r="BT154" s="158"/>
      <c r="BU154" s="158"/>
    </row>
    <row r="155" spans="1:73" x14ac:dyDescent="0.15">
      <c r="A155" s="1"/>
      <c r="B155" s="20"/>
      <c r="C155" s="156">
        <f>Eksist!C155</f>
        <v>4</v>
      </c>
      <c r="D155" s="2" t="s">
        <v>98</v>
      </c>
      <c r="E155" s="156"/>
      <c r="F155" s="156">
        <f t="shared" si="9"/>
        <v>141.17837749987308</v>
      </c>
      <c r="G155" s="156">
        <f>IF($C155&lt;Input!$D$48,VLOOKUP($C155,Eksist!$C$151:'Eksist'!$Z$181,G$3), VLOOKUP($C155,Muffe!$C$151:'Muffe'!$Z$181,G$3)*Muffe!$D$2+VLOOKUP($C155,Nyanlæg!$C$151:'Nyanlæg'!$Z$181,G$3)*Nyanlæg!$D$2)</f>
        <v>0</v>
      </c>
      <c r="H155" s="156">
        <f>IF($C155&lt;Input!$D$48,VLOOKUP($C155,Eksist!$C$151:'Eksist'!$Z$181,H$3), VLOOKUP($C155,Muffe!$C$151:'Muffe'!$Z$181,H$3)*Muffe!$D$3+VLOOKUP($C155,Nyanlæg!$C$151:'Nyanlæg'!$Z$181,H$3)*Nyanlæg!$D$3)</f>
        <v>68.355811406586227</v>
      </c>
      <c r="I155" s="156">
        <f>IF($C155&lt;Input!$D$48,VLOOKUP($C155,Eksist!$C$151:'Eksist'!$Z$181,I$3), VLOOKUP($C155,Muffe!$C$151:'Muffe'!$Z$181,I$3)*Muffe!$D$3+VLOOKUP($C155,Nyanlæg!$C$151:'Nyanlæg'!$Z$181,I$3)*Nyanlæg!$D$3)</f>
        <v>72.822566093286838</v>
      </c>
      <c r="J155" s="156">
        <f>IF($C155&lt;Input!$D$48,VLOOKUP($C155,Eksist!$C$151:'Eksist'!$Z$181,J$3), VLOOKUP($C155,Muffe!$C$151:'Muffe'!$Z$181,J$3)*Muffe!$D$3+VLOOKUP($C155,Nyanlæg!$C$151:'Nyanlæg'!$Z$181,J$3)*Nyanlæg!$D$3)</f>
        <v>0</v>
      </c>
      <c r="K155" s="156">
        <f>IF($C155&lt;Input!$D$48,VLOOKUP($C155,Eksist!$C$151:'Eksist'!$Z$181,K$3), VLOOKUP($C155,Muffe!$C$151:'Muffe'!$Z$181,K$3)*Muffe!$D$3+VLOOKUP($C155,Nyanlæg!$C$151:'Nyanlæg'!$Z$181,K$3)*Nyanlæg!$D$3)</f>
        <v>0</v>
      </c>
      <c r="L155" s="156">
        <f>IF($C155&lt;Input!$D$48,VLOOKUP($C155,Eksist!$C$151:'Eksist'!$Z$181,L$3), VLOOKUP($C155,Muffe!$C$151:'Muffe'!$Z$181,L$3)*Muffe!$D$3+VLOOKUP($C155,Nyanlæg!$C$151:'Nyanlæg'!$Z$181,L$3)*Nyanlæg!$D$3)</f>
        <v>0</v>
      </c>
      <c r="M155" s="156">
        <f>IF($C155&lt;Input!$D$48,VLOOKUP($C155,Eksist!$C$151:'Eksist'!$Z$181,M$3), VLOOKUP($C155,Muffe!$C$151:'Muffe'!$Z$181,M$3)*Muffe!$D$3+VLOOKUP($C155,Nyanlæg!$C$151:'Nyanlæg'!$Z$181,M$3)*Nyanlæg!$D$3)</f>
        <v>0</v>
      </c>
      <c r="N155" s="156">
        <f>IF($C155&lt;Input!$D$48,VLOOKUP($C155,Eksist!$C$151:'Eksist'!$Z$181,N$3), VLOOKUP($C155,Muffe!$C$151:'Muffe'!$Z$181,N$3)*Muffe!$D$3+VLOOKUP($C155,Nyanlæg!$C$151:'Nyanlæg'!$Z$181,N$3)*Nyanlæg!$D$3)</f>
        <v>0</v>
      </c>
      <c r="O155" s="156">
        <f>IF($C155&lt;Input!$D$48,VLOOKUP($C155,Eksist!$C$151:'Eksist'!$Z$181,O$3), VLOOKUP($C155,Muffe!$C$151:'Muffe'!$Z$181,O$3)*Muffe!$D$3+VLOOKUP($C155,Nyanlæg!$C$151:'Nyanlæg'!$Z$181,O$3)*Nyanlæg!$D$3)</f>
        <v>0</v>
      </c>
      <c r="P155" s="156">
        <f>IF($C155&lt;Input!$D$48,VLOOKUP($C155,Eksist!$C$151:'Eksist'!$Z$181,P$3), VLOOKUP($C155,Muffe!$C$151:'Muffe'!$Z$181,P$3)*Muffe!$D$3+VLOOKUP($C155,Nyanlæg!$C$151:'Nyanlæg'!$Z$181,P$3)*Nyanlæg!$D$3)</f>
        <v>0</v>
      </c>
      <c r="Q155" s="156">
        <f>IF($C155&lt;Input!$D$48,VLOOKUP($C155,Eksist!$C$151:'Eksist'!$Z$181,Q$3), VLOOKUP($C155,Muffe!$C$151:'Muffe'!$Z$181,Q$3)*Muffe!$D$3+VLOOKUP($C155,Nyanlæg!$C$151:'Nyanlæg'!$Z$181,Q$3)*Nyanlæg!$D$3)</f>
        <v>0</v>
      </c>
      <c r="R155" s="156">
        <f>IF($C155&lt;Input!$D$48,VLOOKUP($C155,Eksist!$C$151:'Eksist'!$Z$181,R$3), VLOOKUP($C155,Muffe!$C$151:'Muffe'!$Z$181,R$3)*Muffe!$D$3+VLOOKUP($C155,Nyanlæg!$C$151:'Nyanlæg'!$Z$181,R$3)*Nyanlæg!$D$3)</f>
        <v>0</v>
      </c>
      <c r="S155" s="156">
        <f>IF($C155&lt;Input!$D$48,VLOOKUP($C155,Eksist!$C$151:'Eksist'!$Z$181,S$3), VLOOKUP($C155,Muffe!$C$151:'Muffe'!$Z$181,S$3)*Muffe!$D$3+VLOOKUP($C155,Nyanlæg!$C$151:'Nyanlæg'!$Z$181,S$3)*Nyanlæg!$D$3)</f>
        <v>0</v>
      </c>
      <c r="T155" s="156">
        <f>IF($C155&lt;Input!$D$48,VLOOKUP($C155,Eksist!$C$151:'Eksist'!$Z$181,T$3), VLOOKUP($C155,Muffe!$C$151:'Muffe'!$Z$181,T$3)*Muffe!$D$3+VLOOKUP($C155,Nyanlæg!$C$151:'Nyanlæg'!$Z$181,T$3)*Nyanlæg!$D$3)</f>
        <v>0</v>
      </c>
      <c r="U155" s="156">
        <f>IF($C155&lt;Input!$D$48,VLOOKUP($C155,Eksist!$C$151:'Eksist'!$Z$181,U$3), VLOOKUP($C155,Muffe!$C$151:'Muffe'!$Z$181,U$3)*Muffe!$D$3+VLOOKUP($C155,Nyanlæg!$C$151:'Nyanlæg'!$Z$181,U$3)*Nyanlæg!$D$3)</f>
        <v>0</v>
      </c>
      <c r="V155" s="156">
        <f>IF($C155&lt;Input!$D$48,VLOOKUP($C155,Eksist!$C$151:'Eksist'!$Z$181,V$3), VLOOKUP($C155,Muffe!$C$151:'Muffe'!$Z$181,V$3)*Muffe!$D$3+VLOOKUP($C155,Nyanlæg!$C$151:'Nyanlæg'!$Z$181,V$3)*Nyanlæg!$D$3)</f>
        <v>0</v>
      </c>
      <c r="W155" s="156">
        <f>IF($C155&lt;Input!$D$48,VLOOKUP($C155,Eksist!$C$151:'Eksist'!$Z$181,W$3), VLOOKUP($C155,Muffe!$C$151:'Muffe'!$Z$181,W$3)*Muffe!$D$3+VLOOKUP($C155,Nyanlæg!$C$151:'Nyanlæg'!$Z$181,W$3)*Nyanlæg!$D$3)</f>
        <v>0</v>
      </c>
      <c r="X155" s="156">
        <f>IF($C155&lt;Input!$D$48,VLOOKUP($C155,Eksist!$C$151:'Eksist'!$Z$181,X$3), VLOOKUP($C155,Muffe!$C$151:'Muffe'!$Z$181,X$3)*Muffe!$D$3+VLOOKUP($C155,Nyanlæg!$C$151:'Nyanlæg'!$Z$181,X$3)*Nyanlæg!$D$3)</f>
        <v>0</v>
      </c>
      <c r="Y155" s="156">
        <f>IF($C155&lt;Input!$D$48,VLOOKUP($C155,Eksist!$C$151:'Eksist'!$Z$181,Y$3), VLOOKUP($C155,Muffe!$C$151:'Muffe'!$Z$181,Y$3)*Muffe!$D$3+VLOOKUP($C155,Nyanlæg!$C$151:'Nyanlæg'!$Z$181,Y$3)*Nyanlæg!$D$3)</f>
        <v>0</v>
      </c>
      <c r="Z155" s="156">
        <f>IF($C155&lt;Input!$D$48,VLOOKUP($C155,Eksist!$C$151:'Eksist'!$Z$181,Z$3), VLOOKUP($C155,Muffe!$C$151:'Muffe'!$Z$181,Z$3)*Muffe!$D$3+VLOOKUP($C155,Nyanlæg!$C$151:'Nyanlæg'!$Z$181,Z$3)*Nyanlæg!$D$3)</f>
        <v>0</v>
      </c>
      <c r="AA155" s="1"/>
      <c r="AB155" s="3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  <c r="AU155" s="158"/>
      <c r="AV155" s="158"/>
      <c r="AW155" s="158"/>
      <c r="AX155" s="158"/>
      <c r="AY155" s="158"/>
      <c r="AZ155" s="158"/>
      <c r="BA155" s="159"/>
      <c r="BB155" s="159"/>
      <c r="BC155" s="159"/>
      <c r="BD155" s="159"/>
      <c r="BE155" s="159"/>
      <c r="BF155" s="158"/>
      <c r="BG155" s="158"/>
      <c r="BH155" s="158"/>
      <c r="BI155" s="158"/>
      <c r="BJ155" s="158"/>
      <c r="BK155" s="158"/>
      <c r="BL155" s="158"/>
      <c r="BM155" s="158"/>
      <c r="BN155" s="158"/>
      <c r="BO155" s="158"/>
      <c r="BP155" s="158"/>
      <c r="BQ155" s="158"/>
      <c r="BR155" s="158"/>
      <c r="BS155" s="158"/>
      <c r="BT155" s="158"/>
      <c r="BU155" s="158"/>
    </row>
    <row r="156" spans="1:73" x14ac:dyDescent="0.15">
      <c r="A156" s="1"/>
      <c r="B156" s="20"/>
      <c r="C156" s="156">
        <f>Eksist!C156</f>
        <v>5</v>
      </c>
      <c r="D156" s="2" t="s">
        <v>98</v>
      </c>
      <c r="E156" s="156"/>
      <c r="F156" s="156">
        <f t="shared" si="9"/>
        <v>141.17837749987308</v>
      </c>
      <c r="G156" s="156">
        <f>IF($C156&lt;Input!$D$48,VLOOKUP($C156,Eksist!$C$151:'Eksist'!$Z$181,G$3), VLOOKUP($C156,Muffe!$C$151:'Muffe'!$Z$181,G$3)*Muffe!$D$2+VLOOKUP($C156,Nyanlæg!$C$151:'Nyanlæg'!$Z$181,G$3)*Nyanlæg!$D$2)</f>
        <v>0</v>
      </c>
      <c r="H156" s="156">
        <f>IF($C156&lt;Input!$D$48,VLOOKUP($C156,Eksist!$C$151:'Eksist'!$Z$181,H$3), VLOOKUP($C156,Muffe!$C$151:'Muffe'!$Z$181,H$3)*Muffe!$D$3+VLOOKUP($C156,Nyanlæg!$C$151:'Nyanlæg'!$Z$181,H$3)*Nyanlæg!$D$3)</f>
        <v>68.355811406586227</v>
      </c>
      <c r="I156" s="156">
        <f>IF($C156&lt;Input!$D$48,VLOOKUP($C156,Eksist!$C$151:'Eksist'!$Z$181,I$3), VLOOKUP($C156,Muffe!$C$151:'Muffe'!$Z$181,I$3)*Muffe!$D$3+VLOOKUP($C156,Nyanlæg!$C$151:'Nyanlæg'!$Z$181,I$3)*Nyanlæg!$D$3)</f>
        <v>72.822566093286838</v>
      </c>
      <c r="J156" s="156">
        <f>IF($C156&lt;Input!$D$48,VLOOKUP($C156,Eksist!$C$151:'Eksist'!$Z$181,J$3), VLOOKUP($C156,Muffe!$C$151:'Muffe'!$Z$181,J$3)*Muffe!$D$3+VLOOKUP($C156,Nyanlæg!$C$151:'Nyanlæg'!$Z$181,J$3)*Nyanlæg!$D$3)</f>
        <v>0</v>
      </c>
      <c r="K156" s="156">
        <f>IF($C156&lt;Input!$D$48,VLOOKUP($C156,Eksist!$C$151:'Eksist'!$Z$181,K$3), VLOOKUP($C156,Muffe!$C$151:'Muffe'!$Z$181,K$3)*Muffe!$D$3+VLOOKUP($C156,Nyanlæg!$C$151:'Nyanlæg'!$Z$181,K$3)*Nyanlæg!$D$3)</f>
        <v>0</v>
      </c>
      <c r="L156" s="156">
        <f>IF($C156&lt;Input!$D$48,VLOOKUP($C156,Eksist!$C$151:'Eksist'!$Z$181,L$3), VLOOKUP($C156,Muffe!$C$151:'Muffe'!$Z$181,L$3)*Muffe!$D$3+VLOOKUP($C156,Nyanlæg!$C$151:'Nyanlæg'!$Z$181,L$3)*Nyanlæg!$D$3)</f>
        <v>0</v>
      </c>
      <c r="M156" s="156">
        <f>IF($C156&lt;Input!$D$48,VLOOKUP($C156,Eksist!$C$151:'Eksist'!$Z$181,M$3), VLOOKUP($C156,Muffe!$C$151:'Muffe'!$Z$181,M$3)*Muffe!$D$3+VLOOKUP($C156,Nyanlæg!$C$151:'Nyanlæg'!$Z$181,M$3)*Nyanlæg!$D$3)</f>
        <v>0</v>
      </c>
      <c r="N156" s="156">
        <f>IF($C156&lt;Input!$D$48,VLOOKUP($C156,Eksist!$C$151:'Eksist'!$Z$181,N$3), VLOOKUP($C156,Muffe!$C$151:'Muffe'!$Z$181,N$3)*Muffe!$D$3+VLOOKUP($C156,Nyanlæg!$C$151:'Nyanlæg'!$Z$181,N$3)*Nyanlæg!$D$3)</f>
        <v>0</v>
      </c>
      <c r="O156" s="156">
        <f>IF($C156&lt;Input!$D$48,VLOOKUP($C156,Eksist!$C$151:'Eksist'!$Z$181,O$3), VLOOKUP($C156,Muffe!$C$151:'Muffe'!$Z$181,O$3)*Muffe!$D$3+VLOOKUP($C156,Nyanlæg!$C$151:'Nyanlæg'!$Z$181,O$3)*Nyanlæg!$D$3)</f>
        <v>0</v>
      </c>
      <c r="P156" s="156">
        <f>IF($C156&lt;Input!$D$48,VLOOKUP($C156,Eksist!$C$151:'Eksist'!$Z$181,P$3), VLOOKUP($C156,Muffe!$C$151:'Muffe'!$Z$181,P$3)*Muffe!$D$3+VLOOKUP($C156,Nyanlæg!$C$151:'Nyanlæg'!$Z$181,P$3)*Nyanlæg!$D$3)</f>
        <v>0</v>
      </c>
      <c r="Q156" s="156">
        <f>IF($C156&lt;Input!$D$48,VLOOKUP($C156,Eksist!$C$151:'Eksist'!$Z$181,Q$3), VLOOKUP($C156,Muffe!$C$151:'Muffe'!$Z$181,Q$3)*Muffe!$D$3+VLOOKUP($C156,Nyanlæg!$C$151:'Nyanlæg'!$Z$181,Q$3)*Nyanlæg!$D$3)</f>
        <v>0</v>
      </c>
      <c r="R156" s="156">
        <f>IF($C156&lt;Input!$D$48,VLOOKUP($C156,Eksist!$C$151:'Eksist'!$Z$181,R$3), VLOOKUP($C156,Muffe!$C$151:'Muffe'!$Z$181,R$3)*Muffe!$D$3+VLOOKUP($C156,Nyanlæg!$C$151:'Nyanlæg'!$Z$181,R$3)*Nyanlæg!$D$3)</f>
        <v>0</v>
      </c>
      <c r="S156" s="156">
        <f>IF($C156&lt;Input!$D$48,VLOOKUP($C156,Eksist!$C$151:'Eksist'!$Z$181,S$3), VLOOKUP($C156,Muffe!$C$151:'Muffe'!$Z$181,S$3)*Muffe!$D$3+VLOOKUP($C156,Nyanlæg!$C$151:'Nyanlæg'!$Z$181,S$3)*Nyanlæg!$D$3)</f>
        <v>0</v>
      </c>
      <c r="T156" s="156">
        <f>IF($C156&lt;Input!$D$48,VLOOKUP($C156,Eksist!$C$151:'Eksist'!$Z$181,T$3), VLOOKUP($C156,Muffe!$C$151:'Muffe'!$Z$181,T$3)*Muffe!$D$3+VLOOKUP($C156,Nyanlæg!$C$151:'Nyanlæg'!$Z$181,T$3)*Nyanlæg!$D$3)</f>
        <v>0</v>
      </c>
      <c r="U156" s="156">
        <f>IF($C156&lt;Input!$D$48,VLOOKUP($C156,Eksist!$C$151:'Eksist'!$Z$181,U$3), VLOOKUP($C156,Muffe!$C$151:'Muffe'!$Z$181,U$3)*Muffe!$D$3+VLOOKUP($C156,Nyanlæg!$C$151:'Nyanlæg'!$Z$181,U$3)*Nyanlæg!$D$3)</f>
        <v>0</v>
      </c>
      <c r="V156" s="156">
        <f>IF($C156&lt;Input!$D$48,VLOOKUP($C156,Eksist!$C$151:'Eksist'!$Z$181,V$3), VLOOKUP($C156,Muffe!$C$151:'Muffe'!$Z$181,V$3)*Muffe!$D$3+VLOOKUP($C156,Nyanlæg!$C$151:'Nyanlæg'!$Z$181,V$3)*Nyanlæg!$D$3)</f>
        <v>0</v>
      </c>
      <c r="W156" s="156">
        <f>IF($C156&lt;Input!$D$48,VLOOKUP($C156,Eksist!$C$151:'Eksist'!$Z$181,W$3), VLOOKUP($C156,Muffe!$C$151:'Muffe'!$Z$181,W$3)*Muffe!$D$3+VLOOKUP($C156,Nyanlæg!$C$151:'Nyanlæg'!$Z$181,W$3)*Nyanlæg!$D$3)</f>
        <v>0</v>
      </c>
      <c r="X156" s="156">
        <f>IF($C156&lt;Input!$D$48,VLOOKUP($C156,Eksist!$C$151:'Eksist'!$Z$181,X$3), VLOOKUP($C156,Muffe!$C$151:'Muffe'!$Z$181,X$3)*Muffe!$D$3+VLOOKUP($C156,Nyanlæg!$C$151:'Nyanlæg'!$Z$181,X$3)*Nyanlæg!$D$3)</f>
        <v>0</v>
      </c>
      <c r="Y156" s="156">
        <f>IF($C156&lt;Input!$D$48,VLOOKUP($C156,Eksist!$C$151:'Eksist'!$Z$181,Y$3), VLOOKUP($C156,Muffe!$C$151:'Muffe'!$Z$181,Y$3)*Muffe!$D$3+VLOOKUP($C156,Nyanlæg!$C$151:'Nyanlæg'!$Z$181,Y$3)*Nyanlæg!$D$3)</f>
        <v>0</v>
      </c>
      <c r="Z156" s="156">
        <f>IF($C156&lt;Input!$D$48,VLOOKUP($C156,Eksist!$C$151:'Eksist'!$Z$181,Z$3), VLOOKUP($C156,Muffe!$C$151:'Muffe'!$Z$181,Z$3)*Muffe!$D$3+VLOOKUP($C156,Nyanlæg!$C$151:'Nyanlæg'!$Z$181,Z$3)*Nyanlæg!$D$3)</f>
        <v>0</v>
      </c>
      <c r="AA156" s="1"/>
      <c r="AB156" s="3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  <c r="AU156" s="158"/>
      <c r="AV156" s="158"/>
      <c r="AW156" s="158"/>
      <c r="AX156" s="158"/>
      <c r="AY156" s="158"/>
      <c r="AZ156" s="158"/>
      <c r="BA156" s="159"/>
      <c r="BB156" s="159"/>
      <c r="BC156" s="159"/>
      <c r="BD156" s="159"/>
      <c r="BE156" s="159"/>
      <c r="BF156" s="158"/>
      <c r="BG156" s="158"/>
      <c r="BH156" s="158"/>
      <c r="BI156" s="158"/>
      <c r="BJ156" s="158"/>
      <c r="BK156" s="158"/>
      <c r="BL156" s="158"/>
      <c r="BM156" s="158"/>
      <c r="BN156" s="158"/>
      <c r="BO156" s="158"/>
      <c r="BP156" s="158"/>
      <c r="BQ156" s="158"/>
      <c r="BR156" s="158"/>
      <c r="BS156" s="158"/>
      <c r="BT156" s="158"/>
      <c r="BU156" s="158"/>
    </row>
    <row r="157" spans="1:73" x14ac:dyDescent="0.15">
      <c r="A157" s="1"/>
      <c r="B157" s="20"/>
      <c r="C157" s="156">
        <f>Eksist!C157</f>
        <v>6</v>
      </c>
      <c r="D157" s="2" t="s">
        <v>98</v>
      </c>
      <c r="E157" s="156"/>
      <c r="F157" s="156">
        <f t="shared" si="9"/>
        <v>141.17837749987308</v>
      </c>
      <c r="G157" s="156">
        <f>IF($C157&lt;Input!$D$48,VLOOKUP($C157,Eksist!$C$151:'Eksist'!$Z$181,G$3), VLOOKUP($C157,Muffe!$C$151:'Muffe'!$Z$181,G$3)*Muffe!$D$2+VLOOKUP($C157,Nyanlæg!$C$151:'Nyanlæg'!$Z$181,G$3)*Nyanlæg!$D$2)</f>
        <v>0</v>
      </c>
      <c r="H157" s="156">
        <f>IF($C157&lt;Input!$D$48,VLOOKUP($C157,Eksist!$C$151:'Eksist'!$Z$181,H$3), VLOOKUP($C157,Muffe!$C$151:'Muffe'!$Z$181,H$3)*Muffe!$D$3+VLOOKUP($C157,Nyanlæg!$C$151:'Nyanlæg'!$Z$181,H$3)*Nyanlæg!$D$3)</f>
        <v>68.355811406586227</v>
      </c>
      <c r="I157" s="156">
        <f>IF($C157&lt;Input!$D$48,VLOOKUP($C157,Eksist!$C$151:'Eksist'!$Z$181,I$3), VLOOKUP($C157,Muffe!$C$151:'Muffe'!$Z$181,I$3)*Muffe!$D$3+VLOOKUP($C157,Nyanlæg!$C$151:'Nyanlæg'!$Z$181,I$3)*Nyanlæg!$D$3)</f>
        <v>72.822566093286838</v>
      </c>
      <c r="J157" s="156">
        <f>IF($C157&lt;Input!$D$48,VLOOKUP($C157,Eksist!$C$151:'Eksist'!$Z$181,J$3), VLOOKUP($C157,Muffe!$C$151:'Muffe'!$Z$181,J$3)*Muffe!$D$3+VLOOKUP($C157,Nyanlæg!$C$151:'Nyanlæg'!$Z$181,J$3)*Nyanlæg!$D$3)</f>
        <v>0</v>
      </c>
      <c r="K157" s="156">
        <f>IF($C157&lt;Input!$D$48,VLOOKUP($C157,Eksist!$C$151:'Eksist'!$Z$181,K$3), VLOOKUP($C157,Muffe!$C$151:'Muffe'!$Z$181,K$3)*Muffe!$D$3+VLOOKUP($C157,Nyanlæg!$C$151:'Nyanlæg'!$Z$181,K$3)*Nyanlæg!$D$3)</f>
        <v>0</v>
      </c>
      <c r="L157" s="156">
        <f>IF($C157&lt;Input!$D$48,VLOOKUP($C157,Eksist!$C$151:'Eksist'!$Z$181,L$3), VLOOKUP($C157,Muffe!$C$151:'Muffe'!$Z$181,L$3)*Muffe!$D$3+VLOOKUP($C157,Nyanlæg!$C$151:'Nyanlæg'!$Z$181,L$3)*Nyanlæg!$D$3)</f>
        <v>0</v>
      </c>
      <c r="M157" s="156">
        <f>IF($C157&lt;Input!$D$48,VLOOKUP($C157,Eksist!$C$151:'Eksist'!$Z$181,M$3), VLOOKUP($C157,Muffe!$C$151:'Muffe'!$Z$181,M$3)*Muffe!$D$3+VLOOKUP($C157,Nyanlæg!$C$151:'Nyanlæg'!$Z$181,M$3)*Nyanlæg!$D$3)</f>
        <v>0</v>
      </c>
      <c r="N157" s="156">
        <f>IF($C157&lt;Input!$D$48,VLOOKUP($C157,Eksist!$C$151:'Eksist'!$Z$181,N$3), VLOOKUP($C157,Muffe!$C$151:'Muffe'!$Z$181,N$3)*Muffe!$D$3+VLOOKUP($C157,Nyanlæg!$C$151:'Nyanlæg'!$Z$181,N$3)*Nyanlæg!$D$3)</f>
        <v>0</v>
      </c>
      <c r="O157" s="156">
        <f>IF($C157&lt;Input!$D$48,VLOOKUP($C157,Eksist!$C$151:'Eksist'!$Z$181,O$3), VLOOKUP($C157,Muffe!$C$151:'Muffe'!$Z$181,O$3)*Muffe!$D$3+VLOOKUP($C157,Nyanlæg!$C$151:'Nyanlæg'!$Z$181,O$3)*Nyanlæg!$D$3)</f>
        <v>0</v>
      </c>
      <c r="P157" s="156">
        <f>IF($C157&lt;Input!$D$48,VLOOKUP($C157,Eksist!$C$151:'Eksist'!$Z$181,P$3), VLOOKUP($C157,Muffe!$C$151:'Muffe'!$Z$181,P$3)*Muffe!$D$3+VLOOKUP($C157,Nyanlæg!$C$151:'Nyanlæg'!$Z$181,P$3)*Nyanlæg!$D$3)</f>
        <v>0</v>
      </c>
      <c r="Q157" s="156">
        <f>IF($C157&lt;Input!$D$48,VLOOKUP($C157,Eksist!$C$151:'Eksist'!$Z$181,Q$3), VLOOKUP($C157,Muffe!$C$151:'Muffe'!$Z$181,Q$3)*Muffe!$D$3+VLOOKUP($C157,Nyanlæg!$C$151:'Nyanlæg'!$Z$181,Q$3)*Nyanlæg!$D$3)</f>
        <v>0</v>
      </c>
      <c r="R157" s="156">
        <f>IF($C157&lt;Input!$D$48,VLOOKUP($C157,Eksist!$C$151:'Eksist'!$Z$181,R$3), VLOOKUP($C157,Muffe!$C$151:'Muffe'!$Z$181,R$3)*Muffe!$D$3+VLOOKUP($C157,Nyanlæg!$C$151:'Nyanlæg'!$Z$181,R$3)*Nyanlæg!$D$3)</f>
        <v>0</v>
      </c>
      <c r="S157" s="156">
        <f>IF($C157&lt;Input!$D$48,VLOOKUP($C157,Eksist!$C$151:'Eksist'!$Z$181,S$3), VLOOKUP($C157,Muffe!$C$151:'Muffe'!$Z$181,S$3)*Muffe!$D$3+VLOOKUP($C157,Nyanlæg!$C$151:'Nyanlæg'!$Z$181,S$3)*Nyanlæg!$D$3)</f>
        <v>0</v>
      </c>
      <c r="T157" s="156">
        <f>IF($C157&lt;Input!$D$48,VLOOKUP($C157,Eksist!$C$151:'Eksist'!$Z$181,T$3), VLOOKUP($C157,Muffe!$C$151:'Muffe'!$Z$181,T$3)*Muffe!$D$3+VLOOKUP($C157,Nyanlæg!$C$151:'Nyanlæg'!$Z$181,T$3)*Nyanlæg!$D$3)</f>
        <v>0</v>
      </c>
      <c r="U157" s="156">
        <f>IF($C157&lt;Input!$D$48,VLOOKUP($C157,Eksist!$C$151:'Eksist'!$Z$181,U$3), VLOOKUP($C157,Muffe!$C$151:'Muffe'!$Z$181,U$3)*Muffe!$D$3+VLOOKUP($C157,Nyanlæg!$C$151:'Nyanlæg'!$Z$181,U$3)*Nyanlæg!$D$3)</f>
        <v>0</v>
      </c>
      <c r="V157" s="156">
        <f>IF($C157&lt;Input!$D$48,VLOOKUP($C157,Eksist!$C$151:'Eksist'!$Z$181,V$3), VLOOKUP($C157,Muffe!$C$151:'Muffe'!$Z$181,V$3)*Muffe!$D$3+VLOOKUP($C157,Nyanlæg!$C$151:'Nyanlæg'!$Z$181,V$3)*Nyanlæg!$D$3)</f>
        <v>0</v>
      </c>
      <c r="W157" s="156">
        <f>IF($C157&lt;Input!$D$48,VLOOKUP($C157,Eksist!$C$151:'Eksist'!$Z$181,W$3), VLOOKUP($C157,Muffe!$C$151:'Muffe'!$Z$181,W$3)*Muffe!$D$3+VLOOKUP($C157,Nyanlæg!$C$151:'Nyanlæg'!$Z$181,W$3)*Nyanlæg!$D$3)</f>
        <v>0</v>
      </c>
      <c r="X157" s="156">
        <f>IF($C157&lt;Input!$D$48,VLOOKUP($C157,Eksist!$C$151:'Eksist'!$Z$181,X$3), VLOOKUP($C157,Muffe!$C$151:'Muffe'!$Z$181,X$3)*Muffe!$D$3+VLOOKUP($C157,Nyanlæg!$C$151:'Nyanlæg'!$Z$181,X$3)*Nyanlæg!$D$3)</f>
        <v>0</v>
      </c>
      <c r="Y157" s="156">
        <f>IF($C157&lt;Input!$D$48,VLOOKUP($C157,Eksist!$C$151:'Eksist'!$Z$181,Y$3), VLOOKUP($C157,Muffe!$C$151:'Muffe'!$Z$181,Y$3)*Muffe!$D$3+VLOOKUP($C157,Nyanlæg!$C$151:'Nyanlæg'!$Z$181,Y$3)*Nyanlæg!$D$3)</f>
        <v>0</v>
      </c>
      <c r="Z157" s="156">
        <f>IF($C157&lt;Input!$D$48,VLOOKUP($C157,Eksist!$C$151:'Eksist'!$Z$181,Z$3), VLOOKUP($C157,Muffe!$C$151:'Muffe'!$Z$181,Z$3)*Muffe!$D$3+VLOOKUP($C157,Nyanlæg!$C$151:'Nyanlæg'!$Z$181,Z$3)*Nyanlæg!$D$3)</f>
        <v>0</v>
      </c>
      <c r="AA157" s="1"/>
      <c r="AB157" s="3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  <c r="AU157" s="158"/>
      <c r="AV157" s="158"/>
      <c r="AW157" s="158"/>
      <c r="AX157" s="158"/>
      <c r="AY157" s="158"/>
      <c r="AZ157" s="158"/>
      <c r="BA157" s="159"/>
      <c r="BB157" s="159"/>
      <c r="BC157" s="159"/>
      <c r="BD157" s="159"/>
      <c r="BE157" s="159"/>
      <c r="BF157" s="158"/>
      <c r="BG157" s="158"/>
      <c r="BH157" s="158"/>
      <c r="BI157" s="158"/>
      <c r="BJ157" s="158"/>
      <c r="BK157" s="158"/>
      <c r="BL157" s="158"/>
      <c r="BM157" s="158"/>
      <c r="BN157" s="158"/>
      <c r="BO157" s="158"/>
      <c r="BP157" s="158"/>
      <c r="BQ157" s="158"/>
      <c r="BR157" s="158"/>
      <c r="BS157" s="158"/>
      <c r="BT157" s="158"/>
      <c r="BU157" s="158"/>
    </row>
    <row r="158" spans="1:73" x14ac:dyDescent="0.15">
      <c r="A158" s="1"/>
      <c r="B158" s="20"/>
      <c r="C158" s="156">
        <f>Eksist!C158</f>
        <v>7</v>
      </c>
      <c r="D158" s="2" t="s">
        <v>98</v>
      </c>
      <c r="E158" s="156"/>
      <c r="F158" s="156">
        <f t="shared" si="9"/>
        <v>141.17837749987308</v>
      </c>
      <c r="G158" s="156">
        <f>IF($C158&lt;Input!$D$48,VLOOKUP($C158,Eksist!$C$151:'Eksist'!$Z$181,G$3), VLOOKUP($C158,Muffe!$C$151:'Muffe'!$Z$181,G$3)*Muffe!$D$2+VLOOKUP($C158,Nyanlæg!$C$151:'Nyanlæg'!$Z$181,G$3)*Nyanlæg!$D$2)</f>
        <v>0</v>
      </c>
      <c r="H158" s="156">
        <f>IF($C158&lt;Input!$D$48,VLOOKUP($C158,Eksist!$C$151:'Eksist'!$Z$181,H$3), VLOOKUP($C158,Muffe!$C$151:'Muffe'!$Z$181,H$3)*Muffe!$D$3+VLOOKUP($C158,Nyanlæg!$C$151:'Nyanlæg'!$Z$181,H$3)*Nyanlæg!$D$3)</f>
        <v>68.355811406586227</v>
      </c>
      <c r="I158" s="156">
        <f>IF($C158&lt;Input!$D$48,VLOOKUP($C158,Eksist!$C$151:'Eksist'!$Z$181,I$3), VLOOKUP($C158,Muffe!$C$151:'Muffe'!$Z$181,I$3)*Muffe!$D$3+VLOOKUP($C158,Nyanlæg!$C$151:'Nyanlæg'!$Z$181,I$3)*Nyanlæg!$D$3)</f>
        <v>72.822566093286838</v>
      </c>
      <c r="J158" s="156">
        <f>IF($C158&lt;Input!$D$48,VLOOKUP($C158,Eksist!$C$151:'Eksist'!$Z$181,J$3), VLOOKUP($C158,Muffe!$C$151:'Muffe'!$Z$181,J$3)*Muffe!$D$3+VLOOKUP($C158,Nyanlæg!$C$151:'Nyanlæg'!$Z$181,J$3)*Nyanlæg!$D$3)</f>
        <v>0</v>
      </c>
      <c r="K158" s="156">
        <f>IF($C158&lt;Input!$D$48,VLOOKUP($C158,Eksist!$C$151:'Eksist'!$Z$181,K$3), VLOOKUP($C158,Muffe!$C$151:'Muffe'!$Z$181,K$3)*Muffe!$D$3+VLOOKUP($C158,Nyanlæg!$C$151:'Nyanlæg'!$Z$181,K$3)*Nyanlæg!$D$3)</f>
        <v>0</v>
      </c>
      <c r="L158" s="156">
        <f>IF($C158&lt;Input!$D$48,VLOOKUP($C158,Eksist!$C$151:'Eksist'!$Z$181,L$3), VLOOKUP($C158,Muffe!$C$151:'Muffe'!$Z$181,L$3)*Muffe!$D$3+VLOOKUP($C158,Nyanlæg!$C$151:'Nyanlæg'!$Z$181,L$3)*Nyanlæg!$D$3)</f>
        <v>0</v>
      </c>
      <c r="M158" s="156">
        <f>IF($C158&lt;Input!$D$48,VLOOKUP($C158,Eksist!$C$151:'Eksist'!$Z$181,M$3), VLOOKUP($C158,Muffe!$C$151:'Muffe'!$Z$181,M$3)*Muffe!$D$3+VLOOKUP($C158,Nyanlæg!$C$151:'Nyanlæg'!$Z$181,M$3)*Nyanlæg!$D$3)</f>
        <v>0</v>
      </c>
      <c r="N158" s="156">
        <f>IF($C158&lt;Input!$D$48,VLOOKUP($C158,Eksist!$C$151:'Eksist'!$Z$181,N$3), VLOOKUP($C158,Muffe!$C$151:'Muffe'!$Z$181,N$3)*Muffe!$D$3+VLOOKUP($C158,Nyanlæg!$C$151:'Nyanlæg'!$Z$181,N$3)*Nyanlæg!$D$3)</f>
        <v>0</v>
      </c>
      <c r="O158" s="156">
        <f>IF($C158&lt;Input!$D$48,VLOOKUP($C158,Eksist!$C$151:'Eksist'!$Z$181,O$3), VLOOKUP($C158,Muffe!$C$151:'Muffe'!$Z$181,O$3)*Muffe!$D$3+VLOOKUP($C158,Nyanlæg!$C$151:'Nyanlæg'!$Z$181,O$3)*Nyanlæg!$D$3)</f>
        <v>0</v>
      </c>
      <c r="P158" s="156">
        <f>IF($C158&lt;Input!$D$48,VLOOKUP($C158,Eksist!$C$151:'Eksist'!$Z$181,P$3), VLOOKUP($C158,Muffe!$C$151:'Muffe'!$Z$181,P$3)*Muffe!$D$3+VLOOKUP($C158,Nyanlæg!$C$151:'Nyanlæg'!$Z$181,P$3)*Nyanlæg!$D$3)</f>
        <v>0</v>
      </c>
      <c r="Q158" s="156">
        <f>IF($C158&lt;Input!$D$48,VLOOKUP($C158,Eksist!$C$151:'Eksist'!$Z$181,Q$3), VLOOKUP($C158,Muffe!$C$151:'Muffe'!$Z$181,Q$3)*Muffe!$D$3+VLOOKUP($C158,Nyanlæg!$C$151:'Nyanlæg'!$Z$181,Q$3)*Nyanlæg!$D$3)</f>
        <v>0</v>
      </c>
      <c r="R158" s="156">
        <f>IF($C158&lt;Input!$D$48,VLOOKUP($C158,Eksist!$C$151:'Eksist'!$Z$181,R$3), VLOOKUP($C158,Muffe!$C$151:'Muffe'!$Z$181,R$3)*Muffe!$D$3+VLOOKUP($C158,Nyanlæg!$C$151:'Nyanlæg'!$Z$181,R$3)*Nyanlæg!$D$3)</f>
        <v>0</v>
      </c>
      <c r="S158" s="156">
        <f>IF($C158&lt;Input!$D$48,VLOOKUP($C158,Eksist!$C$151:'Eksist'!$Z$181,S$3), VLOOKUP($C158,Muffe!$C$151:'Muffe'!$Z$181,S$3)*Muffe!$D$3+VLOOKUP($C158,Nyanlæg!$C$151:'Nyanlæg'!$Z$181,S$3)*Nyanlæg!$D$3)</f>
        <v>0</v>
      </c>
      <c r="T158" s="156">
        <f>IF($C158&lt;Input!$D$48,VLOOKUP($C158,Eksist!$C$151:'Eksist'!$Z$181,T$3), VLOOKUP($C158,Muffe!$C$151:'Muffe'!$Z$181,T$3)*Muffe!$D$3+VLOOKUP($C158,Nyanlæg!$C$151:'Nyanlæg'!$Z$181,T$3)*Nyanlæg!$D$3)</f>
        <v>0</v>
      </c>
      <c r="U158" s="156">
        <f>IF($C158&lt;Input!$D$48,VLOOKUP($C158,Eksist!$C$151:'Eksist'!$Z$181,U$3), VLOOKUP($C158,Muffe!$C$151:'Muffe'!$Z$181,U$3)*Muffe!$D$3+VLOOKUP($C158,Nyanlæg!$C$151:'Nyanlæg'!$Z$181,U$3)*Nyanlæg!$D$3)</f>
        <v>0</v>
      </c>
      <c r="V158" s="156">
        <f>IF($C158&lt;Input!$D$48,VLOOKUP($C158,Eksist!$C$151:'Eksist'!$Z$181,V$3), VLOOKUP($C158,Muffe!$C$151:'Muffe'!$Z$181,V$3)*Muffe!$D$3+VLOOKUP($C158,Nyanlæg!$C$151:'Nyanlæg'!$Z$181,V$3)*Nyanlæg!$D$3)</f>
        <v>0</v>
      </c>
      <c r="W158" s="156">
        <f>IF($C158&lt;Input!$D$48,VLOOKUP($C158,Eksist!$C$151:'Eksist'!$Z$181,W$3), VLOOKUP($C158,Muffe!$C$151:'Muffe'!$Z$181,W$3)*Muffe!$D$3+VLOOKUP($C158,Nyanlæg!$C$151:'Nyanlæg'!$Z$181,W$3)*Nyanlæg!$D$3)</f>
        <v>0</v>
      </c>
      <c r="X158" s="156">
        <f>IF($C158&lt;Input!$D$48,VLOOKUP($C158,Eksist!$C$151:'Eksist'!$Z$181,X$3), VLOOKUP($C158,Muffe!$C$151:'Muffe'!$Z$181,X$3)*Muffe!$D$3+VLOOKUP($C158,Nyanlæg!$C$151:'Nyanlæg'!$Z$181,X$3)*Nyanlæg!$D$3)</f>
        <v>0</v>
      </c>
      <c r="Y158" s="156">
        <f>IF($C158&lt;Input!$D$48,VLOOKUP($C158,Eksist!$C$151:'Eksist'!$Z$181,Y$3), VLOOKUP($C158,Muffe!$C$151:'Muffe'!$Z$181,Y$3)*Muffe!$D$3+VLOOKUP($C158,Nyanlæg!$C$151:'Nyanlæg'!$Z$181,Y$3)*Nyanlæg!$D$3)</f>
        <v>0</v>
      </c>
      <c r="Z158" s="156">
        <f>IF($C158&lt;Input!$D$48,VLOOKUP($C158,Eksist!$C$151:'Eksist'!$Z$181,Z$3), VLOOKUP($C158,Muffe!$C$151:'Muffe'!$Z$181,Z$3)*Muffe!$D$3+VLOOKUP($C158,Nyanlæg!$C$151:'Nyanlæg'!$Z$181,Z$3)*Nyanlæg!$D$3)</f>
        <v>0</v>
      </c>
      <c r="AA158" s="1"/>
      <c r="AB158" s="3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  <c r="AU158" s="158"/>
      <c r="AV158" s="158"/>
      <c r="AW158" s="158"/>
      <c r="AX158" s="158"/>
      <c r="AY158" s="158"/>
      <c r="AZ158" s="158"/>
      <c r="BA158" s="159"/>
      <c r="BB158" s="159"/>
      <c r="BC158" s="159"/>
      <c r="BD158" s="159"/>
      <c r="BE158" s="159"/>
      <c r="BF158" s="158"/>
      <c r="BG158" s="158"/>
      <c r="BH158" s="158"/>
      <c r="BI158" s="158"/>
      <c r="BJ158" s="158"/>
      <c r="BK158" s="158"/>
      <c r="BL158" s="158"/>
      <c r="BM158" s="158"/>
      <c r="BN158" s="158"/>
      <c r="BO158" s="158"/>
      <c r="BP158" s="158"/>
      <c r="BQ158" s="158"/>
      <c r="BR158" s="158"/>
      <c r="BS158" s="158"/>
      <c r="BT158" s="158"/>
      <c r="BU158" s="158"/>
    </row>
    <row r="159" spans="1:73" x14ac:dyDescent="0.15">
      <c r="A159" s="1"/>
      <c r="B159" s="20"/>
      <c r="C159" s="156">
        <f>Eksist!C159</f>
        <v>8</v>
      </c>
      <c r="D159" s="2" t="s">
        <v>98</v>
      </c>
      <c r="E159" s="156"/>
      <c r="F159" s="156">
        <f t="shared" si="9"/>
        <v>141.17837749987308</v>
      </c>
      <c r="G159" s="156">
        <f>IF($C159&lt;Input!$D$48,VLOOKUP($C159,Eksist!$C$151:'Eksist'!$Z$181,G$3), VLOOKUP($C159,Muffe!$C$151:'Muffe'!$Z$181,G$3)*Muffe!$D$2+VLOOKUP($C159,Nyanlæg!$C$151:'Nyanlæg'!$Z$181,G$3)*Nyanlæg!$D$2)</f>
        <v>0</v>
      </c>
      <c r="H159" s="156">
        <f>IF($C159&lt;Input!$D$48,VLOOKUP($C159,Eksist!$C$151:'Eksist'!$Z$181,H$3), VLOOKUP($C159,Muffe!$C$151:'Muffe'!$Z$181,H$3)*Muffe!$D$3+VLOOKUP($C159,Nyanlæg!$C$151:'Nyanlæg'!$Z$181,H$3)*Nyanlæg!$D$3)</f>
        <v>68.355811406586227</v>
      </c>
      <c r="I159" s="156">
        <f>IF($C159&lt;Input!$D$48,VLOOKUP($C159,Eksist!$C$151:'Eksist'!$Z$181,I$3), VLOOKUP($C159,Muffe!$C$151:'Muffe'!$Z$181,I$3)*Muffe!$D$3+VLOOKUP($C159,Nyanlæg!$C$151:'Nyanlæg'!$Z$181,I$3)*Nyanlæg!$D$3)</f>
        <v>72.822566093286838</v>
      </c>
      <c r="J159" s="156">
        <f>IF($C159&lt;Input!$D$48,VLOOKUP($C159,Eksist!$C$151:'Eksist'!$Z$181,J$3), VLOOKUP($C159,Muffe!$C$151:'Muffe'!$Z$181,J$3)*Muffe!$D$3+VLOOKUP($C159,Nyanlæg!$C$151:'Nyanlæg'!$Z$181,J$3)*Nyanlæg!$D$3)</f>
        <v>0</v>
      </c>
      <c r="K159" s="156">
        <f>IF($C159&lt;Input!$D$48,VLOOKUP($C159,Eksist!$C$151:'Eksist'!$Z$181,K$3), VLOOKUP($C159,Muffe!$C$151:'Muffe'!$Z$181,K$3)*Muffe!$D$3+VLOOKUP($C159,Nyanlæg!$C$151:'Nyanlæg'!$Z$181,K$3)*Nyanlæg!$D$3)</f>
        <v>0</v>
      </c>
      <c r="L159" s="156">
        <f>IF($C159&lt;Input!$D$48,VLOOKUP($C159,Eksist!$C$151:'Eksist'!$Z$181,L$3), VLOOKUP($C159,Muffe!$C$151:'Muffe'!$Z$181,L$3)*Muffe!$D$3+VLOOKUP($C159,Nyanlæg!$C$151:'Nyanlæg'!$Z$181,L$3)*Nyanlæg!$D$3)</f>
        <v>0</v>
      </c>
      <c r="M159" s="156">
        <f>IF($C159&lt;Input!$D$48,VLOOKUP($C159,Eksist!$C$151:'Eksist'!$Z$181,M$3), VLOOKUP($C159,Muffe!$C$151:'Muffe'!$Z$181,M$3)*Muffe!$D$3+VLOOKUP($C159,Nyanlæg!$C$151:'Nyanlæg'!$Z$181,M$3)*Nyanlæg!$D$3)</f>
        <v>0</v>
      </c>
      <c r="N159" s="156">
        <f>IF($C159&lt;Input!$D$48,VLOOKUP($C159,Eksist!$C$151:'Eksist'!$Z$181,N$3), VLOOKUP($C159,Muffe!$C$151:'Muffe'!$Z$181,N$3)*Muffe!$D$3+VLOOKUP($C159,Nyanlæg!$C$151:'Nyanlæg'!$Z$181,N$3)*Nyanlæg!$D$3)</f>
        <v>0</v>
      </c>
      <c r="O159" s="156">
        <f>IF($C159&lt;Input!$D$48,VLOOKUP($C159,Eksist!$C$151:'Eksist'!$Z$181,O$3), VLOOKUP($C159,Muffe!$C$151:'Muffe'!$Z$181,O$3)*Muffe!$D$3+VLOOKUP($C159,Nyanlæg!$C$151:'Nyanlæg'!$Z$181,O$3)*Nyanlæg!$D$3)</f>
        <v>0</v>
      </c>
      <c r="P159" s="156">
        <f>IF($C159&lt;Input!$D$48,VLOOKUP($C159,Eksist!$C$151:'Eksist'!$Z$181,P$3), VLOOKUP($C159,Muffe!$C$151:'Muffe'!$Z$181,P$3)*Muffe!$D$3+VLOOKUP($C159,Nyanlæg!$C$151:'Nyanlæg'!$Z$181,P$3)*Nyanlæg!$D$3)</f>
        <v>0</v>
      </c>
      <c r="Q159" s="156">
        <f>IF($C159&lt;Input!$D$48,VLOOKUP($C159,Eksist!$C$151:'Eksist'!$Z$181,Q$3), VLOOKUP($C159,Muffe!$C$151:'Muffe'!$Z$181,Q$3)*Muffe!$D$3+VLOOKUP($C159,Nyanlæg!$C$151:'Nyanlæg'!$Z$181,Q$3)*Nyanlæg!$D$3)</f>
        <v>0</v>
      </c>
      <c r="R159" s="156">
        <f>IF($C159&lt;Input!$D$48,VLOOKUP($C159,Eksist!$C$151:'Eksist'!$Z$181,R$3), VLOOKUP($C159,Muffe!$C$151:'Muffe'!$Z$181,R$3)*Muffe!$D$3+VLOOKUP($C159,Nyanlæg!$C$151:'Nyanlæg'!$Z$181,R$3)*Nyanlæg!$D$3)</f>
        <v>0</v>
      </c>
      <c r="S159" s="156">
        <f>IF($C159&lt;Input!$D$48,VLOOKUP($C159,Eksist!$C$151:'Eksist'!$Z$181,S$3), VLOOKUP($C159,Muffe!$C$151:'Muffe'!$Z$181,S$3)*Muffe!$D$3+VLOOKUP($C159,Nyanlæg!$C$151:'Nyanlæg'!$Z$181,S$3)*Nyanlæg!$D$3)</f>
        <v>0</v>
      </c>
      <c r="T159" s="156">
        <f>IF($C159&lt;Input!$D$48,VLOOKUP($C159,Eksist!$C$151:'Eksist'!$Z$181,T$3), VLOOKUP($C159,Muffe!$C$151:'Muffe'!$Z$181,T$3)*Muffe!$D$3+VLOOKUP($C159,Nyanlæg!$C$151:'Nyanlæg'!$Z$181,T$3)*Nyanlæg!$D$3)</f>
        <v>0</v>
      </c>
      <c r="U159" s="156">
        <f>IF($C159&lt;Input!$D$48,VLOOKUP($C159,Eksist!$C$151:'Eksist'!$Z$181,U$3), VLOOKUP($C159,Muffe!$C$151:'Muffe'!$Z$181,U$3)*Muffe!$D$3+VLOOKUP($C159,Nyanlæg!$C$151:'Nyanlæg'!$Z$181,U$3)*Nyanlæg!$D$3)</f>
        <v>0</v>
      </c>
      <c r="V159" s="156">
        <f>IF($C159&lt;Input!$D$48,VLOOKUP($C159,Eksist!$C$151:'Eksist'!$Z$181,V$3), VLOOKUP($C159,Muffe!$C$151:'Muffe'!$Z$181,V$3)*Muffe!$D$3+VLOOKUP($C159,Nyanlæg!$C$151:'Nyanlæg'!$Z$181,V$3)*Nyanlæg!$D$3)</f>
        <v>0</v>
      </c>
      <c r="W159" s="156">
        <f>IF($C159&lt;Input!$D$48,VLOOKUP($C159,Eksist!$C$151:'Eksist'!$Z$181,W$3), VLOOKUP($C159,Muffe!$C$151:'Muffe'!$Z$181,W$3)*Muffe!$D$3+VLOOKUP($C159,Nyanlæg!$C$151:'Nyanlæg'!$Z$181,W$3)*Nyanlæg!$D$3)</f>
        <v>0</v>
      </c>
      <c r="X159" s="156">
        <f>IF($C159&lt;Input!$D$48,VLOOKUP($C159,Eksist!$C$151:'Eksist'!$Z$181,X$3), VLOOKUP($C159,Muffe!$C$151:'Muffe'!$Z$181,X$3)*Muffe!$D$3+VLOOKUP($C159,Nyanlæg!$C$151:'Nyanlæg'!$Z$181,X$3)*Nyanlæg!$D$3)</f>
        <v>0</v>
      </c>
      <c r="Y159" s="156">
        <f>IF($C159&lt;Input!$D$48,VLOOKUP($C159,Eksist!$C$151:'Eksist'!$Z$181,Y$3), VLOOKUP($C159,Muffe!$C$151:'Muffe'!$Z$181,Y$3)*Muffe!$D$3+VLOOKUP($C159,Nyanlæg!$C$151:'Nyanlæg'!$Z$181,Y$3)*Nyanlæg!$D$3)</f>
        <v>0</v>
      </c>
      <c r="Z159" s="156">
        <f>IF($C159&lt;Input!$D$48,VLOOKUP($C159,Eksist!$C$151:'Eksist'!$Z$181,Z$3), VLOOKUP($C159,Muffe!$C$151:'Muffe'!$Z$181,Z$3)*Muffe!$D$3+VLOOKUP($C159,Nyanlæg!$C$151:'Nyanlæg'!$Z$181,Z$3)*Nyanlæg!$D$3)</f>
        <v>0</v>
      </c>
      <c r="AA159" s="1"/>
      <c r="AB159" s="3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  <c r="AU159" s="158"/>
      <c r="AV159" s="158"/>
      <c r="AW159" s="158"/>
      <c r="AX159" s="158"/>
      <c r="AY159" s="158"/>
      <c r="AZ159" s="158"/>
      <c r="BA159" s="159"/>
      <c r="BB159" s="159"/>
      <c r="BC159" s="159"/>
      <c r="BD159" s="159"/>
      <c r="BE159" s="159"/>
      <c r="BF159" s="158"/>
      <c r="BG159" s="158"/>
      <c r="BH159" s="158"/>
      <c r="BI159" s="158"/>
      <c r="BJ159" s="158"/>
      <c r="BK159" s="158"/>
      <c r="BL159" s="158"/>
      <c r="BM159" s="158"/>
      <c r="BN159" s="158"/>
      <c r="BO159" s="158"/>
      <c r="BP159" s="158"/>
      <c r="BQ159" s="158"/>
      <c r="BR159" s="158"/>
      <c r="BS159" s="158"/>
      <c r="BT159" s="158"/>
      <c r="BU159" s="158"/>
    </row>
    <row r="160" spans="1:73" x14ac:dyDescent="0.15">
      <c r="A160" s="1"/>
      <c r="B160" s="20"/>
      <c r="C160" s="156">
        <f>Eksist!C160</f>
        <v>9</v>
      </c>
      <c r="D160" s="2" t="s">
        <v>98</v>
      </c>
      <c r="E160" s="156"/>
      <c r="F160" s="156">
        <f t="shared" si="9"/>
        <v>141.17837749987308</v>
      </c>
      <c r="G160" s="156">
        <f>IF($C160&lt;Input!$D$48,VLOOKUP($C160,Eksist!$C$151:'Eksist'!$Z$181,G$3), VLOOKUP($C160,Muffe!$C$151:'Muffe'!$Z$181,G$3)*Muffe!$D$2+VLOOKUP($C160,Nyanlæg!$C$151:'Nyanlæg'!$Z$181,G$3)*Nyanlæg!$D$2)</f>
        <v>0</v>
      </c>
      <c r="H160" s="156">
        <f>IF($C160&lt;Input!$D$48,VLOOKUP($C160,Eksist!$C$151:'Eksist'!$Z$181,H$3), VLOOKUP($C160,Muffe!$C$151:'Muffe'!$Z$181,H$3)*Muffe!$D$3+VLOOKUP($C160,Nyanlæg!$C$151:'Nyanlæg'!$Z$181,H$3)*Nyanlæg!$D$3)</f>
        <v>68.355811406586227</v>
      </c>
      <c r="I160" s="156">
        <f>IF($C160&lt;Input!$D$48,VLOOKUP($C160,Eksist!$C$151:'Eksist'!$Z$181,I$3), VLOOKUP($C160,Muffe!$C$151:'Muffe'!$Z$181,I$3)*Muffe!$D$3+VLOOKUP($C160,Nyanlæg!$C$151:'Nyanlæg'!$Z$181,I$3)*Nyanlæg!$D$3)</f>
        <v>72.822566093286838</v>
      </c>
      <c r="J160" s="156">
        <f>IF($C160&lt;Input!$D$48,VLOOKUP($C160,Eksist!$C$151:'Eksist'!$Z$181,J$3), VLOOKUP($C160,Muffe!$C$151:'Muffe'!$Z$181,J$3)*Muffe!$D$3+VLOOKUP($C160,Nyanlæg!$C$151:'Nyanlæg'!$Z$181,J$3)*Nyanlæg!$D$3)</f>
        <v>0</v>
      </c>
      <c r="K160" s="156">
        <f>IF($C160&lt;Input!$D$48,VLOOKUP($C160,Eksist!$C$151:'Eksist'!$Z$181,K$3), VLOOKUP($C160,Muffe!$C$151:'Muffe'!$Z$181,K$3)*Muffe!$D$3+VLOOKUP($C160,Nyanlæg!$C$151:'Nyanlæg'!$Z$181,K$3)*Nyanlæg!$D$3)</f>
        <v>0</v>
      </c>
      <c r="L160" s="156">
        <f>IF($C160&lt;Input!$D$48,VLOOKUP($C160,Eksist!$C$151:'Eksist'!$Z$181,L$3), VLOOKUP($C160,Muffe!$C$151:'Muffe'!$Z$181,L$3)*Muffe!$D$3+VLOOKUP($C160,Nyanlæg!$C$151:'Nyanlæg'!$Z$181,L$3)*Nyanlæg!$D$3)</f>
        <v>0</v>
      </c>
      <c r="M160" s="156">
        <f>IF($C160&lt;Input!$D$48,VLOOKUP($C160,Eksist!$C$151:'Eksist'!$Z$181,M$3), VLOOKUP($C160,Muffe!$C$151:'Muffe'!$Z$181,M$3)*Muffe!$D$3+VLOOKUP($C160,Nyanlæg!$C$151:'Nyanlæg'!$Z$181,M$3)*Nyanlæg!$D$3)</f>
        <v>0</v>
      </c>
      <c r="N160" s="156">
        <f>IF($C160&lt;Input!$D$48,VLOOKUP($C160,Eksist!$C$151:'Eksist'!$Z$181,N$3), VLOOKUP($C160,Muffe!$C$151:'Muffe'!$Z$181,N$3)*Muffe!$D$3+VLOOKUP($C160,Nyanlæg!$C$151:'Nyanlæg'!$Z$181,N$3)*Nyanlæg!$D$3)</f>
        <v>0</v>
      </c>
      <c r="O160" s="156">
        <f>IF($C160&lt;Input!$D$48,VLOOKUP($C160,Eksist!$C$151:'Eksist'!$Z$181,O$3), VLOOKUP($C160,Muffe!$C$151:'Muffe'!$Z$181,O$3)*Muffe!$D$3+VLOOKUP($C160,Nyanlæg!$C$151:'Nyanlæg'!$Z$181,O$3)*Nyanlæg!$D$3)</f>
        <v>0</v>
      </c>
      <c r="P160" s="156">
        <f>IF($C160&lt;Input!$D$48,VLOOKUP($C160,Eksist!$C$151:'Eksist'!$Z$181,P$3), VLOOKUP($C160,Muffe!$C$151:'Muffe'!$Z$181,P$3)*Muffe!$D$3+VLOOKUP($C160,Nyanlæg!$C$151:'Nyanlæg'!$Z$181,P$3)*Nyanlæg!$D$3)</f>
        <v>0</v>
      </c>
      <c r="Q160" s="156">
        <f>IF($C160&lt;Input!$D$48,VLOOKUP($C160,Eksist!$C$151:'Eksist'!$Z$181,Q$3), VLOOKUP($C160,Muffe!$C$151:'Muffe'!$Z$181,Q$3)*Muffe!$D$3+VLOOKUP($C160,Nyanlæg!$C$151:'Nyanlæg'!$Z$181,Q$3)*Nyanlæg!$D$3)</f>
        <v>0</v>
      </c>
      <c r="R160" s="156">
        <f>IF($C160&lt;Input!$D$48,VLOOKUP($C160,Eksist!$C$151:'Eksist'!$Z$181,R$3), VLOOKUP($C160,Muffe!$C$151:'Muffe'!$Z$181,R$3)*Muffe!$D$3+VLOOKUP($C160,Nyanlæg!$C$151:'Nyanlæg'!$Z$181,R$3)*Nyanlæg!$D$3)</f>
        <v>0</v>
      </c>
      <c r="S160" s="156">
        <f>IF($C160&lt;Input!$D$48,VLOOKUP($C160,Eksist!$C$151:'Eksist'!$Z$181,S$3), VLOOKUP($C160,Muffe!$C$151:'Muffe'!$Z$181,S$3)*Muffe!$D$3+VLOOKUP($C160,Nyanlæg!$C$151:'Nyanlæg'!$Z$181,S$3)*Nyanlæg!$D$3)</f>
        <v>0</v>
      </c>
      <c r="T160" s="156">
        <f>IF($C160&lt;Input!$D$48,VLOOKUP($C160,Eksist!$C$151:'Eksist'!$Z$181,T$3), VLOOKUP($C160,Muffe!$C$151:'Muffe'!$Z$181,T$3)*Muffe!$D$3+VLOOKUP($C160,Nyanlæg!$C$151:'Nyanlæg'!$Z$181,T$3)*Nyanlæg!$D$3)</f>
        <v>0</v>
      </c>
      <c r="U160" s="156">
        <f>IF($C160&lt;Input!$D$48,VLOOKUP($C160,Eksist!$C$151:'Eksist'!$Z$181,U$3), VLOOKUP($C160,Muffe!$C$151:'Muffe'!$Z$181,U$3)*Muffe!$D$3+VLOOKUP($C160,Nyanlæg!$C$151:'Nyanlæg'!$Z$181,U$3)*Nyanlæg!$D$3)</f>
        <v>0</v>
      </c>
      <c r="V160" s="156">
        <f>IF($C160&lt;Input!$D$48,VLOOKUP($C160,Eksist!$C$151:'Eksist'!$Z$181,V$3), VLOOKUP($C160,Muffe!$C$151:'Muffe'!$Z$181,V$3)*Muffe!$D$3+VLOOKUP($C160,Nyanlæg!$C$151:'Nyanlæg'!$Z$181,V$3)*Nyanlæg!$D$3)</f>
        <v>0</v>
      </c>
      <c r="W160" s="156">
        <f>IF($C160&lt;Input!$D$48,VLOOKUP($C160,Eksist!$C$151:'Eksist'!$Z$181,W$3), VLOOKUP($C160,Muffe!$C$151:'Muffe'!$Z$181,W$3)*Muffe!$D$3+VLOOKUP($C160,Nyanlæg!$C$151:'Nyanlæg'!$Z$181,W$3)*Nyanlæg!$D$3)</f>
        <v>0</v>
      </c>
      <c r="X160" s="156">
        <f>IF($C160&lt;Input!$D$48,VLOOKUP($C160,Eksist!$C$151:'Eksist'!$Z$181,X$3), VLOOKUP($C160,Muffe!$C$151:'Muffe'!$Z$181,X$3)*Muffe!$D$3+VLOOKUP($C160,Nyanlæg!$C$151:'Nyanlæg'!$Z$181,X$3)*Nyanlæg!$D$3)</f>
        <v>0</v>
      </c>
      <c r="Y160" s="156">
        <f>IF($C160&lt;Input!$D$48,VLOOKUP($C160,Eksist!$C$151:'Eksist'!$Z$181,Y$3), VLOOKUP($C160,Muffe!$C$151:'Muffe'!$Z$181,Y$3)*Muffe!$D$3+VLOOKUP($C160,Nyanlæg!$C$151:'Nyanlæg'!$Z$181,Y$3)*Nyanlæg!$D$3)</f>
        <v>0</v>
      </c>
      <c r="Z160" s="156">
        <f>IF($C160&lt;Input!$D$48,VLOOKUP($C160,Eksist!$C$151:'Eksist'!$Z$181,Z$3), VLOOKUP($C160,Muffe!$C$151:'Muffe'!$Z$181,Z$3)*Muffe!$D$3+VLOOKUP($C160,Nyanlæg!$C$151:'Nyanlæg'!$Z$181,Z$3)*Nyanlæg!$D$3)</f>
        <v>0</v>
      </c>
      <c r="AA160" s="1"/>
      <c r="AB160" s="3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  <c r="AU160" s="158"/>
      <c r="AV160" s="158"/>
      <c r="AW160" s="158"/>
      <c r="AX160" s="158"/>
      <c r="AY160" s="158"/>
      <c r="AZ160" s="158"/>
      <c r="BA160" s="159"/>
      <c r="BB160" s="159"/>
      <c r="BC160" s="159"/>
      <c r="BD160" s="159"/>
      <c r="BE160" s="159"/>
      <c r="BF160" s="158"/>
      <c r="BG160" s="158"/>
      <c r="BH160" s="158"/>
      <c r="BI160" s="158"/>
      <c r="BJ160" s="158"/>
      <c r="BK160" s="158"/>
      <c r="BL160" s="158"/>
      <c r="BM160" s="158"/>
      <c r="BN160" s="158"/>
      <c r="BO160" s="158"/>
      <c r="BP160" s="158"/>
      <c r="BQ160" s="158"/>
      <c r="BR160" s="158"/>
      <c r="BS160" s="158"/>
      <c r="BT160" s="158"/>
      <c r="BU160" s="158"/>
    </row>
    <row r="161" spans="1:73" x14ac:dyDescent="0.15">
      <c r="A161" s="1"/>
      <c r="B161" s="20" t="s">
        <v>186</v>
      </c>
      <c r="C161" s="156">
        <f>Eksist!C161</f>
        <v>10</v>
      </c>
      <c r="D161" s="2" t="s">
        <v>98</v>
      </c>
      <c r="E161" s="156"/>
      <c r="F161" s="156">
        <f t="shared" si="9"/>
        <v>141.17837749987308</v>
      </c>
      <c r="G161" s="156">
        <f>IF($C161&lt;Input!$D$48,VLOOKUP($C161,Eksist!$C$151:'Eksist'!$Z$181,G$3), VLOOKUP($C161,Muffe!$C$151:'Muffe'!$Z$181,G$3)*Muffe!$D$2+VLOOKUP($C161,Nyanlæg!$C$151:'Nyanlæg'!$Z$181,G$3)*Nyanlæg!$D$2)</f>
        <v>0</v>
      </c>
      <c r="H161" s="156">
        <f>IF($C161&lt;Input!$D$48,VLOOKUP($C161,Eksist!$C$151:'Eksist'!$Z$181,H$3), VLOOKUP($C161,Muffe!$C$151:'Muffe'!$Z$181,H$3)*Muffe!$D$3+VLOOKUP($C161,Nyanlæg!$C$151:'Nyanlæg'!$Z$181,H$3)*Nyanlæg!$D$3)</f>
        <v>68.355811406586227</v>
      </c>
      <c r="I161" s="156">
        <f>IF($C161&lt;Input!$D$48,VLOOKUP($C161,Eksist!$C$151:'Eksist'!$Z$181,I$3), VLOOKUP($C161,Muffe!$C$151:'Muffe'!$Z$181,I$3)*Muffe!$D$3+VLOOKUP($C161,Nyanlæg!$C$151:'Nyanlæg'!$Z$181,I$3)*Nyanlæg!$D$3)</f>
        <v>72.822566093286838</v>
      </c>
      <c r="J161" s="156">
        <f>IF($C161&lt;Input!$D$48,VLOOKUP($C161,Eksist!$C$151:'Eksist'!$Z$181,J$3), VLOOKUP($C161,Muffe!$C$151:'Muffe'!$Z$181,J$3)*Muffe!$D$3+VLOOKUP($C161,Nyanlæg!$C$151:'Nyanlæg'!$Z$181,J$3)*Nyanlæg!$D$3)</f>
        <v>0</v>
      </c>
      <c r="K161" s="156">
        <f>IF($C161&lt;Input!$D$48,VLOOKUP($C161,Eksist!$C$151:'Eksist'!$Z$181,K$3), VLOOKUP($C161,Muffe!$C$151:'Muffe'!$Z$181,K$3)*Muffe!$D$3+VLOOKUP($C161,Nyanlæg!$C$151:'Nyanlæg'!$Z$181,K$3)*Nyanlæg!$D$3)</f>
        <v>0</v>
      </c>
      <c r="L161" s="156">
        <f>IF($C161&lt;Input!$D$48,VLOOKUP($C161,Eksist!$C$151:'Eksist'!$Z$181,L$3), VLOOKUP($C161,Muffe!$C$151:'Muffe'!$Z$181,L$3)*Muffe!$D$3+VLOOKUP($C161,Nyanlæg!$C$151:'Nyanlæg'!$Z$181,L$3)*Nyanlæg!$D$3)</f>
        <v>0</v>
      </c>
      <c r="M161" s="156">
        <f>IF($C161&lt;Input!$D$48,VLOOKUP($C161,Eksist!$C$151:'Eksist'!$Z$181,M$3), VLOOKUP($C161,Muffe!$C$151:'Muffe'!$Z$181,M$3)*Muffe!$D$3+VLOOKUP($C161,Nyanlæg!$C$151:'Nyanlæg'!$Z$181,M$3)*Nyanlæg!$D$3)</f>
        <v>0</v>
      </c>
      <c r="N161" s="156">
        <f>IF($C161&lt;Input!$D$48,VLOOKUP($C161,Eksist!$C$151:'Eksist'!$Z$181,N$3), VLOOKUP($C161,Muffe!$C$151:'Muffe'!$Z$181,N$3)*Muffe!$D$3+VLOOKUP($C161,Nyanlæg!$C$151:'Nyanlæg'!$Z$181,N$3)*Nyanlæg!$D$3)</f>
        <v>0</v>
      </c>
      <c r="O161" s="156">
        <f>IF($C161&lt;Input!$D$48,VLOOKUP($C161,Eksist!$C$151:'Eksist'!$Z$181,O$3), VLOOKUP($C161,Muffe!$C$151:'Muffe'!$Z$181,O$3)*Muffe!$D$3+VLOOKUP($C161,Nyanlæg!$C$151:'Nyanlæg'!$Z$181,O$3)*Nyanlæg!$D$3)</f>
        <v>0</v>
      </c>
      <c r="P161" s="156">
        <f>IF($C161&lt;Input!$D$48,VLOOKUP($C161,Eksist!$C$151:'Eksist'!$Z$181,P$3), VLOOKUP($C161,Muffe!$C$151:'Muffe'!$Z$181,P$3)*Muffe!$D$3+VLOOKUP($C161,Nyanlæg!$C$151:'Nyanlæg'!$Z$181,P$3)*Nyanlæg!$D$3)</f>
        <v>0</v>
      </c>
      <c r="Q161" s="156">
        <f>IF($C161&lt;Input!$D$48,VLOOKUP($C161,Eksist!$C$151:'Eksist'!$Z$181,Q$3), VLOOKUP($C161,Muffe!$C$151:'Muffe'!$Z$181,Q$3)*Muffe!$D$3+VLOOKUP($C161,Nyanlæg!$C$151:'Nyanlæg'!$Z$181,Q$3)*Nyanlæg!$D$3)</f>
        <v>0</v>
      </c>
      <c r="R161" s="156">
        <f>IF($C161&lt;Input!$D$48,VLOOKUP($C161,Eksist!$C$151:'Eksist'!$Z$181,R$3), VLOOKUP($C161,Muffe!$C$151:'Muffe'!$Z$181,R$3)*Muffe!$D$3+VLOOKUP($C161,Nyanlæg!$C$151:'Nyanlæg'!$Z$181,R$3)*Nyanlæg!$D$3)</f>
        <v>0</v>
      </c>
      <c r="S161" s="156">
        <f>IF($C161&lt;Input!$D$48,VLOOKUP($C161,Eksist!$C$151:'Eksist'!$Z$181,S$3), VLOOKUP($C161,Muffe!$C$151:'Muffe'!$Z$181,S$3)*Muffe!$D$3+VLOOKUP($C161,Nyanlæg!$C$151:'Nyanlæg'!$Z$181,S$3)*Nyanlæg!$D$3)</f>
        <v>0</v>
      </c>
      <c r="T161" s="156">
        <f>IF($C161&lt;Input!$D$48,VLOOKUP($C161,Eksist!$C$151:'Eksist'!$Z$181,T$3), VLOOKUP($C161,Muffe!$C$151:'Muffe'!$Z$181,T$3)*Muffe!$D$3+VLOOKUP($C161,Nyanlæg!$C$151:'Nyanlæg'!$Z$181,T$3)*Nyanlæg!$D$3)</f>
        <v>0</v>
      </c>
      <c r="U161" s="156">
        <f>IF($C161&lt;Input!$D$48,VLOOKUP($C161,Eksist!$C$151:'Eksist'!$Z$181,U$3), VLOOKUP($C161,Muffe!$C$151:'Muffe'!$Z$181,U$3)*Muffe!$D$3+VLOOKUP($C161,Nyanlæg!$C$151:'Nyanlæg'!$Z$181,U$3)*Nyanlæg!$D$3)</f>
        <v>0</v>
      </c>
      <c r="V161" s="156">
        <f>IF($C161&lt;Input!$D$48,VLOOKUP($C161,Eksist!$C$151:'Eksist'!$Z$181,V$3), VLOOKUP($C161,Muffe!$C$151:'Muffe'!$Z$181,V$3)*Muffe!$D$3+VLOOKUP($C161,Nyanlæg!$C$151:'Nyanlæg'!$Z$181,V$3)*Nyanlæg!$D$3)</f>
        <v>0</v>
      </c>
      <c r="W161" s="156">
        <f>IF($C161&lt;Input!$D$48,VLOOKUP($C161,Eksist!$C$151:'Eksist'!$Z$181,W$3), VLOOKUP($C161,Muffe!$C$151:'Muffe'!$Z$181,W$3)*Muffe!$D$3+VLOOKUP($C161,Nyanlæg!$C$151:'Nyanlæg'!$Z$181,W$3)*Nyanlæg!$D$3)</f>
        <v>0</v>
      </c>
      <c r="X161" s="156">
        <f>IF($C161&lt;Input!$D$48,VLOOKUP($C161,Eksist!$C$151:'Eksist'!$Z$181,X$3), VLOOKUP($C161,Muffe!$C$151:'Muffe'!$Z$181,X$3)*Muffe!$D$3+VLOOKUP($C161,Nyanlæg!$C$151:'Nyanlæg'!$Z$181,X$3)*Nyanlæg!$D$3)</f>
        <v>0</v>
      </c>
      <c r="Y161" s="156">
        <f>IF($C161&lt;Input!$D$48,VLOOKUP($C161,Eksist!$C$151:'Eksist'!$Z$181,Y$3), VLOOKUP($C161,Muffe!$C$151:'Muffe'!$Z$181,Y$3)*Muffe!$D$3+VLOOKUP($C161,Nyanlæg!$C$151:'Nyanlæg'!$Z$181,Y$3)*Nyanlæg!$D$3)</f>
        <v>0</v>
      </c>
      <c r="Z161" s="156">
        <f>IF($C161&lt;Input!$D$48,VLOOKUP($C161,Eksist!$C$151:'Eksist'!$Z$181,Z$3), VLOOKUP($C161,Muffe!$C$151:'Muffe'!$Z$181,Z$3)*Muffe!$D$3+VLOOKUP($C161,Nyanlæg!$C$151:'Nyanlæg'!$Z$181,Z$3)*Nyanlæg!$D$3)</f>
        <v>0</v>
      </c>
      <c r="AA161" s="1"/>
      <c r="AB161" s="3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  <c r="AU161" s="158"/>
      <c r="AV161" s="158"/>
      <c r="AW161" s="158"/>
      <c r="AX161" s="158"/>
      <c r="AY161" s="158"/>
      <c r="AZ161" s="158"/>
      <c r="BA161" s="159"/>
      <c r="BB161" s="159"/>
      <c r="BC161" s="159"/>
      <c r="BD161" s="159"/>
      <c r="BE161" s="159"/>
      <c r="BF161" s="158"/>
      <c r="BG161" s="158"/>
      <c r="BH161" s="158"/>
      <c r="BI161" s="158"/>
      <c r="BJ161" s="158"/>
      <c r="BK161" s="158"/>
      <c r="BL161" s="158"/>
      <c r="BM161" s="158"/>
      <c r="BN161" s="158"/>
      <c r="BO161" s="158"/>
      <c r="BP161" s="158"/>
      <c r="BQ161" s="158"/>
      <c r="BR161" s="158"/>
      <c r="BS161" s="158"/>
      <c r="BT161" s="158"/>
      <c r="BU161" s="158"/>
    </row>
    <row r="162" spans="1:73" x14ac:dyDescent="0.15">
      <c r="A162" s="1"/>
      <c r="B162" s="20"/>
      <c r="C162" s="156">
        <f>Eksist!C162</f>
        <v>11</v>
      </c>
      <c r="D162" s="2" t="s">
        <v>98</v>
      </c>
      <c r="E162" s="156"/>
      <c r="F162" s="156">
        <f>SUM(G162:Z162)</f>
        <v>141.17837749987308</v>
      </c>
      <c r="G162" s="156">
        <f>IF($C162&lt;Input!$D$48,VLOOKUP($C162,Eksist!$C$151:'Eksist'!$Z$181,G$3), VLOOKUP($C162,Muffe!$C$151:'Muffe'!$Z$181,G$3)*Muffe!$D$2+VLOOKUP($C162,Nyanlæg!$C$151:'Nyanlæg'!$Z$181,G$3)*Nyanlæg!$D$2)</f>
        <v>0</v>
      </c>
      <c r="H162" s="156">
        <f>IF($C162&lt;Input!$D$48,VLOOKUP($C162,Eksist!$C$151:'Eksist'!$Z$181,H$3), VLOOKUP($C162,Muffe!$C$151:'Muffe'!$Z$181,H$3)*Muffe!$D$3+VLOOKUP($C162,Nyanlæg!$C$151:'Nyanlæg'!$Z$181,H$3)*Nyanlæg!$D$3)</f>
        <v>68.355811406586227</v>
      </c>
      <c r="I162" s="156">
        <f>IF($C162&lt;Input!$D$48,VLOOKUP($C162,Eksist!$C$151:'Eksist'!$Z$181,I$3), VLOOKUP($C162,Muffe!$C$151:'Muffe'!$Z$181,I$3)*Muffe!$D$3+VLOOKUP($C162,Nyanlæg!$C$151:'Nyanlæg'!$Z$181,I$3)*Nyanlæg!$D$3)</f>
        <v>72.822566093286838</v>
      </c>
      <c r="J162" s="156">
        <f>IF($C162&lt;Input!$D$48,VLOOKUP($C162,Eksist!$C$151:'Eksist'!$Z$181,J$3), VLOOKUP($C162,Muffe!$C$151:'Muffe'!$Z$181,J$3)*Muffe!$D$3+VLOOKUP($C162,Nyanlæg!$C$151:'Nyanlæg'!$Z$181,J$3)*Nyanlæg!$D$3)</f>
        <v>0</v>
      </c>
      <c r="K162" s="156">
        <f>IF($C162&lt;Input!$D$48,VLOOKUP($C162,Eksist!$C$151:'Eksist'!$Z$181,K$3), VLOOKUP($C162,Muffe!$C$151:'Muffe'!$Z$181,K$3)*Muffe!$D$3+VLOOKUP($C162,Nyanlæg!$C$151:'Nyanlæg'!$Z$181,K$3)*Nyanlæg!$D$3)</f>
        <v>0</v>
      </c>
      <c r="L162" s="156">
        <f>IF($C162&lt;Input!$D$48,VLOOKUP($C162,Eksist!$C$151:'Eksist'!$Z$181,L$3), VLOOKUP($C162,Muffe!$C$151:'Muffe'!$Z$181,L$3)*Muffe!$D$3+VLOOKUP($C162,Nyanlæg!$C$151:'Nyanlæg'!$Z$181,L$3)*Nyanlæg!$D$3)</f>
        <v>0</v>
      </c>
      <c r="M162" s="156">
        <f>IF($C162&lt;Input!$D$48,VLOOKUP($C162,Eksist!$C$151:'Eksist'!$Z$181,M$3), VLOOKUP($C162,Muffe!$C$151:'Muffe'!$Z$181,M$3)*Muffe!$D$3+VLOOKUP($C162,Nyanlæg!$C$151:'Nyanlæg'!$Z$181,M$3)*Nyanlæg!$D$3)</f>
        <v>0</v>
      </c>
      <c r="N162" s="156">
        <f>IF($C162&lt;Input!$D$48,VLOOKUP($C162,Eksist!$C$151:'Eksist'!$Z$181,N$3), VLOOKUP($C162,Muffe!$C$151:'Muffe'!$Z$181,N$3)*Muffe!$D$3+VLOOKUP($C162,Nyanlæg!$C$151:'Nyanlæg'!$Z$181,N$3)*Nyanlæg!$D$3)</f>
        <v>0</v>
      </c>
      <c r="O162" s="156">
        <f>IF($C162&lt;Input!$D$48,VLOOKUP($C162,Eksist!$C$151:'Eksist'!$Z$181,O$3), VLOOKUP($C162,Muffe!$C$151:'Muffe'!$Z$181,O$3)*Muffe!$D$3+VLOOKUP($C162,Nyanlæg!$C$151:'Nyanlæg'!$Z$181,O$3)*Nyanlæg!$D$3)</f>
        <v>0</v>
      </c>
      <c r="P162" s="156">
        <f>IF($C162&lt;Input!$D$48,VLOOKUP($C162,Eksist!$C$151:'Eksist'!$Z$181,P$3), VLOOKUP($C162,Muffe!$C$151:'Muffe'!$Z$181,P$3)*Muffe!$D$3+VLOOKUP($C162,Nyanlæg!$C$151:'Nyanlæg'!$Z$181,P$3)*Nyanlæg!$D$3)</f>
        <v>0</v>
      </c>
      <c r="Q162" s="156">
        <f>IF($C162&lt;Input!$D$48,VLOOKUP($C162,Eksist!$C$151:'Eksist'!$Z$181,Q$3), VLOOKUP($C162,Muffe!$C$151:'Muffe'!$Z$181,Q$3)*Muffe!$D$3+VLOOKUP($C162,Nyanlæg!$C$151:'Nyanlæg'!$Z$181,Q$3)*Nyanlæg!$D$3)</f>
        <v>0</v>
      </c>
      <c r="R162" s="156">
        <f>IF($C162&lt;Input!$D$48,VLOOKUP($C162,Eksist!$C$151:'Eksist'!$Z$181,R$3), VLOOKUP($C162,Muffe!$C$151:'Muffe'!$Z$181,R$3)*Muffe!$D$3+VLOOKUP($C162,Nyanlæg!$C$151:'Nyanlæg'!$Z$181,R$3)*Nyanlæg!$D$3)</f>
        <v>0</v>
      </c>
      <c r="S162" s="156">
        <f>IF($C162&lt;Input!$D$48,VLOOKUP($C162,Eksist!$C$151:'Eksist'!$Z$181,S$3), VLOOKUP($C162,Muffe!$C$151:'Muffe'!$Z$181,S$3)*Muffe!$D$3+VLOOKUP($C162,Nyanlæg!$C$151:'Nyanlæg'!$Z$181,S$3)*Nyanlæg!$D$3)</f>
        <v>0</v>
      </c>
      <c r="T162" s="156">
        <f>IF($C162&lt;Input!$D$48,VLOOKUP($C162,Eksist!$C$151:'Eksist'!$Z$181,T$3), VLOOKUP($C162,Muffe!$C$151:'Muffe'!$Z$181,T$3)*Muffe!$D$3+VLOOKUP($C162,Nyanlæg!$C$151:'Nyanlæg'!$Z$181,T$3)*Nyanlæg!$D$3)</f>
        <v>0</v>
      </c>
      <c r="U162" s="156">
        <f>IF($C162&lt;Input!$D$48,VLOOKUP($C162,Eksist!$C$151:'Eksist'!$Z$181,U$3), VLOOKUP($C162,Muffe!$C$151:'Muffe'!$Z$181,U$3)*Muffe!$D$3+VLOOKUP($C162,Nyanlæg!$C$151:'Nyanlæg'!$Z$181,U$3)*Nyanlæg!$D$3)</f>
        <v>0</v>
      </c>
      <c r="V162" s="156">
        <f>IF($C162&lt;Input!$D$48,VLOOKUP($C162,Eksist!$C$151:'Eksist'!$Z$181,V$3), VLOOKUP($C162,Muffe!$C$151:'Muffe'!$Z$181,V$3)*Muffe!$D$3+VLOOKUP($C162,Nyanlæg!$C$151:'Nyanlæg'!$Z$181,V$3)*Nyanlæg!$D$3)</f>
        <v>0</v>
      </c>
      <c r="W162" s="156">
        <f>IF($C162&lt;Input!$D$48,VLOOKUP($C162,Eksist!$C$151:'Eksist'!$Z$181,W$3), VLOOKUP($C162,Muffe!$C$151:'Muffe'!$Z$181,W$3)*Muffe!$D$3+VLOOKUP($C162,Nyanlæg!$C$151:'Nyanlæg'!$Z$181,W$3)*Nyanlæg!$D$3)</f>
        <v>0</v>
      </c>
      <c r="X162" s="156">
        <f>IF($C162&lt;Input!$D$48,VLOOKUP($C162,Eksist!$C$151:'Eksist'!$Z$181,X$3), VLOOKUP($C162,Muffe!$C$151:'Muffe'!$Z$181,X$3)*Muffe!$D$3+VLOOKUP($C162,Nyanlæg!$C$151:'Nyanlæg'!$Z$181,X$3)*Nyanlæg!$D$3)</f>
        <v>0</v>
      </c>
      <c r="Y162" s="156">
        <f>IF($C162&lt;Input!$D$48,VLOOKUP($C162,Eksist!$C$151:'Eksist'!$Z$181,Y$3), VLOOKUP($C162,Muffe!$C$151:'Muffe'!$Z$181,Y$3)*Muffe!$D$3+VLOOKUP($C162,Nyanlæg!$C$151:'Nyanlæg'!$Z$181,Y$3)*Nyanlæg!$D$3)</f>
        <v>0</v>
      </c>
      <c r="Z162" s="156">
        <f>IF($C162&lt;Input!$D$48,VLOOKUP($C162,Eksist!$C$151:'Eksist'!$Z$181,Z$3), VLOOKUP($C162,Muffe!$C$151:'Muffe'!$Z$181,Z$3)*Muffe!$D$3+VLOOKUP($C162,Nyanlæg!$C$151:'Nyanlæg'!$Z$181,Z$3)*Nyanlæg!$D$3)</f>
        <v>0</v>
      </c>
      <c r="AA162" s="1"/>
      <c r="AB162" s="3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  <c r="AU162" s="158"/>
      <c r="AV162" s="158"/>
      <c r="AW162" s="158"/>
      <c r="AX162" s="158"/>
      <c r="AY162" s="158"/>
      <c r="AZ162" s="158"/>
      <c r="BA162" s="159"/>
      <c r="BB162" s="159"/>
      <c r="BC162" s="159"/>
      <c r="BD162" s="159"/>
      <c r="BE162" s="159"/>
      <c r="BF162" s="158"/>
      <c r="BG162" s="158"/>
      <c r="BH162" s="158"/>
      <c r="BI162" s="158"/>
      <c r="BJ162" s="158"/>
      <c r="BK162" s="158"/>
      <c r="BL162" s="158"/>
      <c r="BM162" s="158"/>
      <c r="BN162" s="158"/>
      <c r="BO162" s="158"/>
      <c r="BP162" s="158"/>
      <c r="BQ162" s="158"/>
      <c r="BR162" s="158"/>
      <c r="BS162" s="158"/>
      <c r="BT162" s="158"/>
      <c r="BU162" s="158"/>
    </row>
    <row r="163" spans="1:73" x14ac:dyDescent="0.15">
      <c r="A163" s="1"/>
      <c r="B163" s="20"/>
      <c r="C163" s="156">
        <f>Eksist!C163</f>
        <v>12</v>
      </c>
      <c r="D163" s="2" t="s">
        <v>98</v>
      </c>
      <c r="E163" s="156"/>
      <c r="F163" s="156">
        <f t="shared" si="9"/>
        <v>141.17837749987308</v>
      </c>
      <c r="G163" s="156">
        <f>IF($C163&lt;Input!$D$48,VLOOKUP($C163,Eksist!$C$151:'Eksist'!$Z$181,G$3), VLOOKUP($C163,Muffe!$C$151:'Muffe'!$Z$181,G$3)*Muffe!$D$2+VLOOKUP($C163,Nyanlæg!$C$151:'Nyanlæg'!$Z$181,G$3)*Nyanlæg!$D$2)</f>
        <v>0</v>
      </c>
      <c r="H163" s="156">
        <f>IF($C163&lt;Input!$D$48,VLOOKUP($C163,Eksist!$C$151:'Eksist'!$Z$181,H$3), VLOOKUP($C163,Muffe!$C$151:'Muffe'!$Z$181,H$3)*Muffe!$D$3+VLOOKUP($C163,Nyanlæg!$C$151:'Nyanlæg'!$Z$181,H$3)*Nyanlæg!$D$3)</f>
        <v>68.355811406586227</v>
      </c>
      <c r="I163" s="156">
        <f>IF($C163&lt;Input!$D$48,VLOOKUP($C163,Eksist!$C$151:'Eksist'!$Z$181,I$3), VLOOKUP($C163,Muffe!$C$151:'Muffe'!$Z$181,I$3)*Muffe!$D$3+VLOOKUP($C163,Nyanlæg!$C$151:'Nyanlæg'!$Z$181,I$3)*Nyanlæg!$D$3)</f>
        <v>72.822566093286838</v>
      </c>
      <c r="J163" s="156">
        <f>IF($C163&lt;Input!$D$48,VLOOKUP($C163,Eksist!$C$151:'Eksist'!$Z$181,J$3), VLOOKUP($C163,Muffe!$C$151:'Muffe'!$Z$181,J$3)*Muffe!$D$3+VLOOKUP($C163,Nyanlæg!$C$151:'Nyanlæg'!$Z$181,J$3)*Nyanlæg!$D$3)</f>
        <v>0</v>
      </c>
      <c r="K163" s="156">
        <f>IF($C163&lt;Input!$D$48,VLOOKUP($C163,Eksist!$C$151:'Eksist'!$Z$181,K$3), VLOOKUP($C163,Muffe!$C$151:'Muffe'!$Z$181,K$3)*Muffe!$D$3+VLOOKUP($C163,Nyanlæg!$C$151:'Nyanlæg'!$Z$181,K$3)*Nyanlæg!$D$3)</f>
        <v>0</v>
      </c>
      <c r="L163" s="156">
        <f>IF($C163&lt;Input!$D$48,VLOOKUP($C163,Eksist!$C$151:'Eksist'!$Z$181,L$3), VLOOKUP($C163,Muffe!$C$151:'Muffe'!$Z$181,L$3)*Muffe!$D$3+VLOOKUP($C163,Nyanlæg!$C$151:'Nyanlæg'!$Z$181,L$3)*Nyanlæg!$D$3)</f>
        <v>0</v>
      </c>
      <c r="M163" s="156">
        <f>IF($C163&lt;Input!$D$48,VLOOKUP($C163,Eksist!$C$151:'Eksist'!$Z$181,M$3), VLOOKUP($C163,Muffe!$C$151:'Muffe'!$Z$181,M$3)*Muffe!$D$3+VLOOKUP($C163,Nyanlæg!$C$151:'Nyanlæg'!$Z$181,M$3)*Nyanlæg!$D$3)</f>
        <v>0</v>
      </c>
      <c r="N163" s="156">
        <f>IF($C163&lt;Input!$D$48,VLOOKUP($C163,Eksist!$C$151:'Eksist'!$Z$181,N$3), VLOOKUP($C163,Muffe!$C$151:'Muffe'!$Z$181,N$3)*Muffe!$D$3+VLOOKUP($C163,Nyanlæg!$C$151:'Nyanlæg'!$Z$181,N$3)*Nyanlæg!$D$3)</f>
        <v>0</v>
      </c>
      <c r="O163" s="156">
        <f>IF($C163&lt;Input!$D$48,VLOOKUP($C163,Eksist!$C$151:'Eksist'!$Z$181,O$3), VLOOKUP($C163,Muffe!$C$151:'Muffe'!$Z$181,O$3)*Muffe!$D$3+VLOOKUP($C163,Nyanlæg!$C$151:'Nyanlæg'!$Z$181,O$3)*Nyanlæg!$D$3)</f>
        <v>0</v>
      </c>
      <c r="P163" s="156">
        <f>IF($C163&lt;Input!$D$48,VLOOKUP($C163,Eksist!$C$151:'Eksist'!$Z$181,P$3), VLOOKUP($C163,Muffe!$C$151:'Muffe'!$Z$181,P$3)*Muffe!$D$3+VLOOKUP($C163,Nyanlæg!$C$151:'Nyanlæg'!$Z$181,P$3)*Nyanlæg!$D$3)</f>
        <v>0</v>
      </c>
      <c r="Q163" s="156">
        <f>IF($C163&lt;Input!$D$48,VLOOKUP($C163,Eksist!$C$151:'Eksist'!$Z$181,Q$3), VLOOKUP($C163,Muffe!$C$151:'Muffe'!$Z$181,Q$3)*Muffe!$D$3+VLOOKUP($C163,Nyanlæg!$C$151:'Nyanlæg'!$Z$181,Q$3)*Nyanlæg!$D$3)</f>
        <v>0</v>
      </c>
      <c r="R163" s="156">
        <f>IF($C163&lt;Input!$D$48,VLOOKUP($C163,Eksist!$C$151:'Eksist'!$Z$181,R$3), VLOOKUP($C163,Muffe!$C$151:'Muffe'!$Z$181,R$3)*Muffe!$D$3+VLOOKUP($C163,Nyanlæg!$C$151:'Nyanlæg'!$Z$181,R$3)*Nyanlæg!$D$3)</f>
        <v>0</v>
      </c>
      <c r="S163" s="156">
        <f>IF($C163&lt;Input!$D$48,VLOOKUP($C163,Eksist!$C$151:'Eksist'!$Z$181,S$3), VLOOKUP($C163,Muffe!$C$151:'Muffe'!$Z$181,S$3)*Muffe!$D$3+VLOOKUP($C163,Nyanlæg!$C$151:'Nyanlæg'!$Z$181,S$3)*Nyanlæg!$D$3)</f>
        <v>0</v>
      </c>
      <c r="T163" s="156">
        <f>IF($C163&lt;Input!$D$48,VLOOKUP($C163,Eksist!$C$151:'Eksist'!$Z$181,T$3), VLOOKUP($C163,Muffe!$C$151:'Muffe'!$Z$181,T$3)*Muffe!$D$3+VLOOKUP($C163,Nyanlæg!$C$151:'Nyanlæg'!$Z$181,T$3)*Nyanlæg!$D$3)</f>
        <v>0</v>
      </c>
      <c r="U163" s="156">
        <f>IF($C163&lt;Input!$D$48,VLOOKUP($C163,Eksist!$C$151:'Eksist'!$Z$181,U$3), VLOOKUP($C163,Muffe!$C$151:'Muffe'!$Z$181,U$3)*Muffe!$D$3+VLOOKUP($C163,Nyanlæg!$C$151:'Nyanlæg'!$Z$181,U$3)*Nyanlæg!$D$3)</f>
        <v>0</v>
      </c>
      <c r="V163" s="156">
        <f>IF($C163&lt;Input!$D$48,VLOOKUP($C163,Eksist!$C$151:'Eksist'!$Z$181,V$3), VLOOKUP($C163,Muffe!$C$151:'Muffe'!$Z$181,V$3)*Muffe!$D$3+VLOOKUP($C163,Nyanlæg!$C$151:'Nyanlæg'!$Z$181,V$3)*Nyanlæg!$D$3)</f>
        <v>0</v>
      </c>
      <c r="W163" s="156">
        <f>IF($C163&lt;Input!$D$48,VLOOKUP($C163,Eksist!$C$151:'Eksist'!$Z$181,W$3), VLOOKUP($C163,Muffe!$C$151:'Muffe'!$Z$181,W$3)*Muffe!$D$3+VLOOKUP($C163,Nyanlæg!$C$151:'Nyanlæg'!$Z$181,W$3)*Nyanlæg!$D$3)</f>
        <v>0</v>
      </c>
      <c r="X163" s="156">
        <f>IF($C163&lt;Input!$D$48,VLOOKUP($C163,Eksist!$C$151:'Eksist'!$Z$181,X$3), VLOOKUP($C163,Muffe!$C$151:'Muffe'!$Z$181,X$3)*Muffe!$D$3+VLOOKUP($C163,Nyanlæg!$C$151:'Nyanlæg'!$Z$181,X$3)*Nyanlæg!$D$3)</f>
        <v>0</v>
      </c>
      <c r="Y163" s="156">
        <f>IF($C163&lt;Input!$D$48,VLOOKUP($C163,Eksist!$C$151:'Eksist'!$Z$181,Y$3), VLOOKUP($C163,Muffe!$C$151:'Muffe'!$Z$181,Y$3)*Muffe!$D$3+VLOOKUP($C163,Nyanlæg!$C$151:'Nyanlæg'!$Z$181,Y$3)*Nyanlæg!$D$3)</f>
        <v>0</v>
      </c>
      <c r="Z163" s="156">
        <f>IF($C163&lt;Input!$D$48,VLOOKUP($C163,Eksist!$C$151:'Eksist'!$Z$181,Z$3), VLOOKUP($C163,Muffe!$C$151:'Muffe'!$Z$181,Z$3)*Muffe!$D$3+VLOOKUP($C163,Nyanlæg!$C$151:'Nyanlæg'!$Z$181,Z$3)*Nyanlæg!$D$3)</f>
        <v>0</v>
      </c>
      <c r="AA163" s="1"/>
      <c r="AB163" s="3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  <c r="AU163" s="158"/>
      <c r="AV163" s="158"/>
      <c r="AW163" s="158"/>
      <c r="AX163" s="158"/>
      <c r="AY163" s="158"/>
      <c r="AZ163" s="158"/>
      <c r="BA163" s="159"/>
      <c r="BB163" s="159"/>
      <c r="BC163" s="159"/>
      <c r="BD163" s="159"/>
      <c r="BE163" s="159"/>
      <c r="BF163" s="158"/>
      <c r="BG163" s="158"/>
      <c r="BH163" s="158"/>
      <c r="BI163" s="158"/>
      <c r="BJ163" s="158"/>
      <c r="BK163" s="158"/>
      <c r="BL163" s="158"/>
      <c r="BM163" s="158"/>
      <c r="BN163" s="158"/>
      <c r="BO163" s="158"/>
      <c r="BP163" s="158"/>
      <c r="BQ163" s="158"/>
      <c r="BR163" s="158"/>
      <c r="BS163" s="158"/>
      <c r="BT163" s="158"/>
      <c r="BU163" s="158"/>
    </row>
    <row r="164" spans="1:73" x14ac:dyDescent="0.15">
      <c r="A164" s="1"/>
      <c r="B164" s="20"/>
      <c r="C164" s="156">
        <f>Eksist!C164</f>
        <v>13</v>
      </c>
      <c r="D164" s="2" t="s">
        <v>98</v>
      </c>
      <c r="E164" s="156"/>
      <c r="F164" s="156">
        <f t="shared" si="9"/>
        <v>141.17837749987308</v>
      </c>
      <c r="G164" s="156">
        <f>IF($C164&lt;Input!$D$48,VLOOKUP($C164,Eksist!$C$151:'Eksist'!$Z$181,G$3), VLOOKUP($C164,Muffe!$C$151:'Muffe'!$Z$181,G$3)*Muffe!$D$2+VLOOKUP($C164,Nyanlæg!$C$151:'Nyanlæg'!$Z$181,G$3)*Nyanlæg!$D$2)</f>
        <v>0</v>
      </c>
      <c r="H164" s="156">
        <f>IF($C164&lt;Input!$D$48,VLOOKUP($C164,Eksist!$C$151:'Eksist'!$Z$181,H$3), VLOOKUP($C164,Muffe!$C$151:'Muffe'!$Z$181,H$3)*Muffe!$D$3+VLOOKUP($C164,Nyanlæg!$C$151:'Nyanlæg'!$Z$181,H$3)*Nyanlæg!$D$3)</f>
        <v>68.355811406586227</v>
      </c>
      <c r="I164" s="156">
        <f>IF($C164&lt;Input!$D$48,VLOOKUP($C164,Eksist!$C$151:'Eksist'!$Z$181,I$3), VLOOKUP($C164,Muffe!$C$151:'Muffe'!$Z$181,I$3)*Muffe!$D$3+VLOOKUP($C164,Nyanlæg!$C$151:'Nyanlæg'!$Z$181,I$3)*Nyanlæg!$D$3)</f>
        <v>72.822566093286838</v>
      </c>
      <c r="J164" s="156">
        <f>IF($C164&lt;Input!$D$48,VLOOKUP($C164,Eksist!$C$151:'Eksist'!$Z$181,J$3), VLOOKUP($C164,Muffe!$C$151:'Muffe'!$Z$181,J$3)*Muffe!$D$3+VLOOKUP($C164,Nyanlæg!$C$151:'Nyanlæg'!$Z$181,J$3)*Nyanlæg!$D$3)</f>
        <v>0</v>
      </c>
      <c r="K164" s="156">
        <f>IF($C164&lt;Input!$D$48,VLOOKUP($C164,Eksist!$C$151:'Eksist'!$Z$181,K$3), VLOOKUP($C164,Muffe!$C$151:'Muffe'!$Z$181,K$3)*Muffe!$D$3+VLOOKUP($C164,Nyanlæg!$C$151:'Nyanlæg'!$Z$181,K$3)*Nyanlæg!$D$3)</f>
        <v>0</v>
      </c>
      <c r="L164" s="156">
        <f>IF($C164&lt;Input!$D$48,VLOOKUP($C164,Eksist!$C$151:'Eksist'!$Z$181,L$3), VLOOKUP($C164,Muffe!$C$151:'Muffe'!$Z$181,L$3)*Muffe!$D$3+VLOOKUP($C164,Nyanlæg!$C$151:'Nyanlæg'!$Z$181,L$3)*Nyanlæg!$D$3)</f>
        <v>0</v>
      </c>
      <c r="M164" s="156">
        <f>IF($C164&lt;Input!$D$48,VLOOKUP($C164,Eksist!$C$151:'Eksist'!$Z$181,M$3), VLOOKUP($C164,Muffe!$C$151:'Muffe'!$Z$181,M$3)*Muffe!$D$3+VLOOKUP($C164,Nyanlæg!$C$151:'Nyanlæg'!$Z$181,M$3)*Nyanlæg!$D$3)</f>
        <v>0</v>
      </c>
      <c r="N164" s="156">
        <f>IF($C164&lt;Input!$D$48,VLOOKUP($C164,Eksist!$C$151:'Eksist'!$Z$181,N$3), VLOOKUP($C164,Muffe!$C$151:'Muffe'!$Z$181,N$3)*Muffe!$D$3+VLOOKUP($C164,Nyanlæg!$C$151:'Nyanlæg'!$Z$181,N$3)*Nyanlæg!$D$3)</f>
        <v>0</v>
      </c>
      <c r="O164" s="156">
        <f>IF($C164&lt;Input!$D$48,VLOOKUP($C164,Eksist!$C$151:'Eksist'!$Z$181,O$3), VLOOKUP($C164,Muffe!$C$151:'Muffe'!$Z$181,O$3)*Muffe!$D$3+VLOOKUP($C164,Nyanlæg!$C$151:'Nyanlæg'!$Z$181,O$3)*Nyanlæg!$D$3)</f>
        <v>0</v>
      </c>
      <c r="P164" s="156">
        <f>IF($C164&lt;Input!$D$48,VLOOKUP($C164,Eksist!$C$151:'Eksist'!$Z$181,P$3), VLOOKUP($C164,Muffe!$C$151:'Muffe'!$Z$181,P$3)*Muffe!$D$3+VLOOKUP($C164,Nyanlæg!$C$151:'Nyanlæg'!$Z$181,P$3)*Nyanlæg!$D$3)</f>
        <v>0</v>
      </c>
      <c r="Q164" s="156">
        <f>IF($C164&lt;Input!$D$48,VLOOKUP($C164,Eksist!$C$151:'Eksist'!$Z$181,Q$3), VLOOKUP($C164,Muffe!$C$151:'Muffe'!$Z$181,Q$3)*Muffe!$D$3+VLOOKUP($C164,Nyanlæg!$C$151:'Nyanlæg'!$Z$181,Q$3)*Nyanlæg!$D$3)</f>
        <v>0</v>
      </c>
      <c r="R164" s="156">
        <f>IF($C164&lt;Input!$D$48,VLOOKUP($C164,Eksist!$C$151:'Eksist'!$Z$181,R$3), VLOOKUP($C164,Muffe!$C$151:'Muffe'!$Z$181,R$3)*Muffe!$D$3+VLOOKUP($C164,Nyanlæg!$C$151:'Nyanlæg'!$Z$181,R$3)*Nyanlæg!$D$3)</f>
        <v>0</v>
      </c>
      <c r="S164" s="156">
        <f>IF($C164&lt;Input!$D$48,VLOOKUP($C164,Eksist!$C$151:'Eksist'!$Z$181,S$3), VLOOKUP($C164,Muffe!$C$151:'Muffe'!$Z$181,S$3)*Muffe!$D$3+VLOOKUP($C164,Nyanlæg!$C$151:'Nyanlæg'!$Z$181,S$3)*Nyanlæg!$D$3)</f>
        <v>0</v>
      </c>
      <c r="T164" s="156">
        <f>IF($C164&lt;Input!$D$48,VLOOKUP($C164,Eksist!$C$151:'Eksist'!$Z$181,T$3), VLOOKUP($C164,Muffe!$C$151:'Muffe'!$Z$181,T$3)*Muffe!$D$3+VLOOKUP($C164,Nyanlæg!$C$151:'Nyanlæg'!$Z$181,T$3)*Nyanlæg!$D$3)</f>
        <v>0</v>
      </c>
      <c r="U164" s="156">
        <f>IF($C164&lt;Input!$D$48,VLOOKUP($C164,Eksist!$C$151:'Eksist'!$Z$181,U$3), VLOOKUP($C164,Muffe!$C$151:'Muffe'!$Z$181,U$3)*Muffe!$D$3+VLOOKUP($C164,Nyanlæg!$C$151:'Nyanlæg'!$Z$181,U$3)*Nyanlæg!$D$3)</f>
        <v>0</v>
      </c>
      <c r="V164" s="156">
        <f>IF($C164&lt;Input!$D$48,VLOOKUP($C164,Eksist!$C$151:'Eksist'!$Z$181,V$3), VLOOKUP($C164,Muffe!$C$151:'Muffe'!$Z$181,V$3)*Muffe!$D$3+VLOOKUP($C164,Nyanlæg!$C$151:'Nyanlæg'!$Z$181,V$3)*Nyanlæg!$D$3)</f>
        <v>0</v>
      </c>
      <c r="W164" s="156">
        <f>IF($C164&lt;Input!$D$48,VLOOKUP($C164,Eksist!$C$151:'Eksist'!$Z$181,W$3), VLOOKUP($C164,Muffe!$C$151:'Muffe'!$Z$181,W$3)*Muffe!$D$3+VLOOKUP($C164,Nyanlæg!$C$151:'Nyanlæg'!$Z$181,W$3)*Nyanlæg!$D$3)</f>
        <v>0</v>
      </c>
      <c r="X164" s="156">
        <f>IF($C164&lt;Input!$D$48,VLOOKUP($C164,Eksist!$C$151:'Eksist'!$Z$181,X$3), VLOOKUP($C164,Muffe!$C$151:'Muffe'!$Z$181,X$3)*Muffe!$D$3+VLOOKUP($C164,Nyanlæg!$C$151:'Nyanlæg'!$Z$181,X$3)*Nyanlæg!$D$3)</f>
        <v>0</v>
      </c>
      <c r="Y164" s="156">
        <f>IF($C164&lt;Input!$D$48,VLOOKUP($C164,Eksist!$C$151:'Eksist'!$Z$181,Y$3), VLOOKUP($C164,Muffe!$C$151:'Muffe'!$Z$181,Y$3)*Muffe!$D$3+VLOOKUP($C164,Nyanlæg!$C$151:'Nyanlæg'!$Z$181,Y$3)*Nyanlæg!$D$3)</f>
        <v>0</v>
      </c>
      <c r="Z164" s="156">
        <f>IF($C164&lt;Input!$D$48,VLOOKUP($C164,Eksist!$C$151:'Eksist'!$Z$181,Z$3), VLOOKUP($C164,Muffe!$C$151:'Muffe'!$Z$181,Z$3)*Muffe!$D$3+VLOOKUP($C164,Nyanlæg!$C$151:'Nyanlæg'!$Z$181,Z$3)*Nyanlæg!$D$3)</f>
        <v>0</v>
      </c>
      <c r="AA164" s="1"/>
      <c r="AB164" s="3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  <c r="AU164" s="158"/>
      <c r="AV164" s="158"/>
      <c r="AW164" s="158"/>
      <c r="AX164" s="158"/>
      <c r="AY164" s="158"/>
      <c r="AZ164" s="158"/>
      <c r="BA164" s="159"/>
      <c r="BB164" s="159"/>
      <c r="BC164" s="159"/>
      <c r="BD164" s="159"/>
      <c r="BE164" s="159"/>
      <c r="BF164" s="158"/>
      <c r="BG164" s="158"/>
      <c r="BH164" s="158"/>
      <c r="BI164" s="158"/>
      <c r="BJ164" s="158"/>
      <c r="BK164" s="158"/>
      <c r="BL164" s="158"/>
      <c r="BM164" s="158"/>
      <c r="BN164" s="158"/>
      <c r="BO164" s="158"/>
      <c r="BP164" s="158"/>
      <c r="BQ164" s="158"/>
      <c r="BR164" s="158"/>
      <c r="BS164" s="158"/>
      <c r="BT164" s="158"/>
      <c r="BU164" s="158"/>
    </row>
    <row r="165" spans="1:73" x14ac:dyDescent="0.15">
      <c r="A165" s="1"/>
      <c r="B165" s="20"/>
      <c r="C165" s="156">
        <f>Eksist!C165</f>
        <v>14</v>
      </c>
      <c r="D165" s="2" t="s">
        <v>98</v>
      </c>
      <c r="E165" s="156"/>
      <c r="F165" s="156">
        <f t="shared" si="9"/>
        <v>141.17837749987308</v>
      </c>
      <c r="G165" s="156">
        <f>IF($C165&lt;Input!$D$48,VLOOKUP($C165,Eksist!$C$151:'Eksist'!$Z$181,G$3), VLOOKUP($C165,Muffe!$C$151:'Muffe'!$Z$181,G$3)*Muffe!$D$2+VLOOKUP($C165,Nyanlæg!$C$151:'Nyanlæg'!$Z$181,G$3)*Nyanlæg!$D$2)</f>
        <v>0</v>
      </c>
      <c r="H165" s="156">
        <f>IF($C165&lt;Input!$D$48,VLOOKUP($C165,Eksist!$C$151:'Eksist'!$Z$181,H$3), VLOOKUP($C165,Muffe!$C$151:'Muffe'!$Z$181,H$3)*Muffe!$D$3+VLOOKUP($C165,Nyanlæg!$C$151:'Nyanlæg'!$Z$181,H$3)*Nyanlæg!$D$3)</f>
        <v>68.355811406586227</v>
      </c>
      <c r="I165" s="156">
        <f>IF($C165&lt;Input!$D$48,VLOOKUP($C165,Eksist!$C$151:'Eksist'!$Z$181,I$3), VLOOKUP($C165,Muffe!$C$151:'Muffe'!$Z$181,I$3)*Muffe!$D$3+VLOOKUP($C165,Nyanlæg!$C$151:'Nyanlæg'!$Z$181,I$3)*Nyanlæg!$D$3)</f>
        <v>72.822566093286838</v>
      </c>
      <c r="J165" s="156">
        <f>IF($C165&lt;Input!$D$48,VLOOKUP($C165,Eksist!$C$151:'Eksist'!$Z$181,J$3), VLOOKUP($C165,Muffe!$C$151:'Muffe'!$Z$181,J$3)*Muffe!$D$3+VLOOKUP($C165,Nyanlæg!$C$151:'Nyanlæg'!$Z$181,J$3)*Nyanlæg!$D$3)</f>
        <v>0</v>
      </c>
      <c r="K165" s="156">
        <f>IF($C165&lt;Input!$D$48,VLOOKUP($C165,Eksist!$C$151:'Eksist'!$Z$181,K$3), VLOOKUP($C165,Muffe!$C$151:'Muffe'!$Z$181,K$3)*Muffe!$D$3+VLOOKUP($C165,Nyanlæg!$C$151:'Nyanlæg'!$Z$181,K$3)*Nyanlæg!$D$3)</f>
        <v>0</v>
      </c>
      <c r="L165" s="156">
        <f>IF($C165&lt;Input!$D$48,VLOOKUP($C165,Eksist!$C$151:'Eksist'!$Z$181,L$3), VLOOKUP($C165,Muffe!$C$151:'Muffe'!$Z$181,L$3)*Muffe!$D$3+VLOOKUP($C165,Nyanlæg!$C$151:'Nyanlæg'!$Z$181,L$3)*Nyanlæg!$D$3)</f>
        <v>0</v>
      </c>
      <c r="M165" s="156">
        <f>IF($C165&lt;Input!$D$48,VLOOKUP($C165,Eksist!$C$151:'Eksist'!$Z$181,M$3), VLOOKUP($C165,Muffe!$C$151:'Muffe'!$Z$181,M$3)*Muffe!$D$3+VLOOKUP($C165,Nyanlæg!$C$151:'Nyanlæg'!$Z$181,M$3)*Nyanlæg!$D$3)</f>
        <v>0</v>
      </c>
      <c r="N165" s="156">
        <f>IF($C165&lt;Input!$D$48,VLOOKUP($C165,Eksist!$C$151:'Eksist'!$Z$181,N$3), VLOOKUP($C165,Muffe!$C$151:'Muffe'!$Z$181,N$3)*Muffe!$D$3+VLOOKUP($C165,Nyanlæg!$C$151:'Nyanlæg'!$Z$181,N$3)*Nyanlæg!$D$3)</f>
        <v>0</v>
      </c>
      <c r="O165" s="156">
        <f>IF($C165&lt;Input!$D$48,VLOOKUP($C165,Eksist!$C$151:'Eksist'!$Z$181,O$3), VLOOKUP($C165,Muffe!$C$151:'Muffe'!$Z$181,O$3)*Muffe!$D$3+VLOOKUP($C165,Nyanlæg!$C$151:'Nyanlæg'!$Z$181,O$3)*Nyanlæg!$D$3)</f>
        <v>0</v>
      </c>
      <c r="P165" s="156">
        <f>IF($C165&lt;Input!$D$48,VLOOKUP($C165,Eksist!$C$151:'Eksist'!$Z$181,P$3), VLOOKUP($C165,Muffe!$C$151:'Muffe'!$Z$181,P$3)*Muffe!$D$3+VLOOKUP($C165,Nyanlæg!$C$151:'Nyanlæg'!$Z$181,P$3)*Nyanlæg!$D$3)</f>
        <v>0</v>
      </c>
      <c r="Q165" s="156">
        <f>IF($C165&lt;Input!$D$48,VLOOKUP($C165,Eksist!$C$151:'Eksist'!$Z$181,Q$3), VLOOKUP($C165,Muffe!$C$151:'Muffe'!$Z$181,Q$3)*Muffe!$D$3+VLOOKUP($C165,Nyanlæg!$C$151:'Nyanlæg'!$Z$181,Q$3)*Nyanlæg!$D$3)</f>
        <v>0</v>
      </c>
      <c r="R165" s="156">
        <f>IF($C165&lt;Input!$D$48,VLOOKUP($C165,Eksist!$C$151:'Eksist'!$Z$181,R$3), VLOOKUP($C165,Muffe!$C$151:'Muffe'!$Z$181,R$3)*Muffe!$D$3+VLOOKUP($C165,Nyanlæg!$C$151:'Nyanlæg'!$Z$181,R$3)*Nyanlæg!$D$3)</f>
        <v>0</v>
      </c>
      <c r="S165" s="156">
        <f>IF($C165&lt;Input!$D$48,VLOOKUP($C165,Eksist!$C$151:'Eksist'!$Z$181,S$3), VLOOKUP($C165,Muffe!$C$151:'Muffe'!$Z$181,S$3)*Muffe!$D$3+VLOOKUP($C165,Nyanlæg!$C$151:'Nyanlæg'!$Z$181,S$3)*Nyanlæg!$D$3)</f>
        <v>0</v>
      </c>
      <c r="T165" s="156">
        <f>IF($C165&lt;Input!$D$48,VLOOKUP($C165,Eksist!$C$151:'Eksist'!$Z$181,T$3), VLOOKUP($C165,Muffe!$C$151:'Muffe'!$Z$181,T$3)*Muffe!$D$3+VLOOKUP($C165,Nyanlæg!$C$151:'Nyanlæg'!$Z$181,T$3)*Nyanlæg!$D$3)</f>
        <v>0</v>
      </c>
      <c r="U165" s="156">
        <f>IF($C165&lt;Input!$D$48,VLOOKUP($C165,Eksist!$C$151:'Eksist'!$Z$181,U$3), VLOOKUP($C165,Muffe!$C$151:'Muffe'!$Z$181,U$3)*Muffe!$D$3+VLOOKUP($C165,Nyanlæg!$C$151:'Nyanlæg'!$Z$181,U$3)*Nyanlæg!$D$3)</f>
        <v>0</v>
      </c>
      <c r="V165" s="156">
        <f>IF($C165&lt;Input!$D$48,VLOOKUP($C165,Eksist!$C$151:'Eksist'!$Z$181,V$3), VLOOKUP($C165,Muffe!$C$151:'Muffe'!$Z$181,V$3)*Muffe!$D$3+VLOOKUP($C165,Nyanlæg!$C$151:'Nyanlæg'!$Z$181,V$3)*Nyanlæg!$D$3)</f>
        <v>0</v>
      </c>
      <c r="W165" s="156">
        <f>IF($C165&lt;Input!$D$48,VLOOKUP($C165,Eksist!$C$151:'Eksist'!$Z$181,W$3), VLOOKUP($C165,Muffe!$C$151:'Muffe'!$Z$181,W$3)*Muffe!$D$3+VLOOKUP($C165,Nyanlæg!$C$151:'Nyanlæg'!$Z$181,W$3)*Nyanlæg!$D$3)</f>
        <v>0</v>
      </c>
      <c r="X165" s="156">
        <f>IF($C165&lt;Input!$D$48,VLOOKUP($C165,Eksist!$C$151:'Eksist'!$Z$181,X$3), VLOOKUP($C165,Muffe!$C$151:'Muffe'!$Z$181,X$3)*Muffe!$D$3+VLOOKUP($C165,Nyanlæg!$C$151:'Nyanlæg'!$Z$181,X$3)*Nyanlæg!$D$3)</f>
        <v>0</v>
      </c>
      <c r="Y165" s="156">
        <f>IF($C165&lt;Input!$D$48,VLOOKUP($C165,Eksist!$C$151:'Eksist'!$Z$181,Y$3), VLOOKUP($C165,Muffe!$C$151:'Muffe'!$Z$181,Y$3)*Muffe!$D$3+VLOOKUP($C165,Nyanlæg!$C$151:'Nyanlæg'!$Z$181,Y$3)*Nyanlæg!$D$3)</f>
        <v>0</v>
      </c>
      <c r="Z165" s="156">
        <f>IF($C165&lt;Input!$D$48,VLOOKUP($C165,Eksist!$C$151:'Eksist'!$Z$181,Z$3), VLOOKUP($C165,Muffe!$C$151:'Muffe'!$Z$181,Z$3)*Muffe!$D$3+VLOOKUP($C165,Nyanlæg!$C$151:'Nyanlæg'!$Z$181,Z$3)*Nyanlæg!$D$3)</f>
        <v>0</v>
      </c>
      <c r="AA165" s="1"/>
      <c r="AB165" s="3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  <c r="AU165" s="158"/>
      <c r="AV165" s="158"/>
      <c r="AW165" s="158"/>
      <c r="AX165" s="158"/>
      <c r="AY165" s="158"/>
      <c r="AZ165" s="158"/>
      <c r="BA165" s="159"/>
      <c r="BB165" s="159"/>
      <c r="BC165" s="159"/>
      <c r="BD165" s="159"/>
      <c r="BE165" s="159"/>
      <c r="BF165" s="158"/>
      <c r="BG165" s="158"/>
      <c r="BH165" s="158"/>
      <c r="BI165" s="158"/>
      <c r="BJ165" s="158"/>
      <c r="BK165" s="158"/>
      <c r="BL165" s="158"/>
      <c r="BM165" s="158"/>
      <c r="BN165" s="158"/>
      <c r="BO165" s="158"/>
      <c r="BP165" s="158"/>
      <c r="BQ165" s="158"/>
      <c r="BR165" s="158"/>
      <c r="BS165" s="158"/>
      <c r="BT165" s="158"/>
      <c r="BU165" s="158"/>
    </row>
    <row r="166" spans="1:73" x14ac:dyDescent="0.15">
      <c r="A166" s="1"/>
      <c r="B166" s="20"/>
      <c r="C166" s="156">
        <f>Eksist!C166</f>
        <v>15</v>
      </c>
      <c r="D166" s="2" t="s">
        <v>98</v>
      </c>
      <c r="E166" s="156"/>
      <c r="F166" s="156">
        <f t="shared" si="9"/>
        <v>141.17837749987308</v>
      </c>
      <c r="G166" s="156">
        <f>IF($C166&lt;Input!$D$48,VLOOKUP($C166,Eksist!$C$151:'Eksist'!$Z$181,G$3), VLOOKUP($C166,Muffe!$C$151:'Muffe'!$Z$181,G$3)*Muffe!$D$2+VLOOKUP($C166,Nyanlæg!$C$151:'Nyanlæg'!$Z$181,G$3)*Nyanlæg!$D$2)</f>
        <v>0</v>
      </c>
      <c r="H166" s="156">
        <f>IF($C166&lt;Input!$D$48,VLOOKUP($C166,Eksist!$C$151:'Eksist'!$Z$181,H$3), VLOOKUP($C166,Muffe!$C$151:'Muffe'!$Z$181,H$3)*Muffe!$D$3+VLOOKUP($C166,Nyanlæg!$C$151:'Nyanlæg'!$Z$181,H$3)*Nyanlæg!$D$3)</f>
        <v>68.355811406586227</v>
      </c>
      <c r="I166" s="156">
        <f>IF($C166&lt;Input!$D$48,VLOOKUP($C166,Eksist!$C$151:'Eksist'!$Z$181,I$3), VLOOKUP($C166,Muffe!$C$151:'Muffe'!$Z$181,I$3)*Muffe!$D$3+VLOOKUP($C166,Nyanlæg!$C$151:'Nyanlæg'!$Z$181,I$3)*Nyanlæg!$D$3)</f>
        <v>72.822566093286838</v>
      </c>
      <c r="J166" s="156">
        <f>IF($C166&lt;Input!$D$48,VLOOKUP($C166,Eksist!$C$151:'Eksist'!$Z$181,J$3), VLOOKUP($C166,Muffe!$C$151:'Muffe'!$Z$181,J$3)*Muffe!$D$3+VLOOKUP($C166,Nyanlæg!$C$151:'Nyanlæg'!$Z$181,J$3)*Nyanlæg!$D$3)</f>
        <v>0</v>
      </c>
      <c r="K166" s="156">
        <f>IF($C166&lt;Input!$D$48,VLOOKUP($C166,Eksist!$C$151:'Eksist'!$Z$181,K$3), VLOOKUP($C166,Muffe!$C$151:'Muffe'!$Z$181,K$3)*Muffe!$D$3+VLOOKUP($C166,Nyanlæg!$C$151:'Nyanlæg'!$Z$181,K$3)*Nyanlæg!$D$3)</f>
        <v>0</v>
      </c>
      <c r="L166" s="156">
        <f>IF($C166&lt;Input!$D$48,VLOOKUP($C166,Eksist!$C$151:'Eksist'!$Z$181,L$3), VLOOKUP($C166,Muffe!$C$151:'Muffe'!$Z$181,L$3)*Muffe!$D$3+VLOOKUP($C166,Nyanlæg!$C$151:'Nyanlæg'!$Z$181,L$3)*Nyanlæg!$D$3)</f>
        <v>0</v>
      </c>
      <c r="M166" s="156">
        <f>IF($C166&lt;Input!$D$48,VLOOKUP($C166,Eksist!$C$151:'Eksist'!$Z$181,M$3), VLOOKUP($C166,Muffe!$C$151:'Muffe'!$Z$181,M$3)*Muffe!$D$3+VLOOKUP($C166,Nyanlæg!$C$151:'Nyanlæg'!$Z$181,M$3)*Nyanlæg!$D$3)</f>
        <v>0</v>
      </c>
      <c r="N166" s="156">
        <f>IF($C166&lt;Input!$D$48,VLOOKUP($C166,Eksist!$C$151:'Eksist'!$Z$181,N$3), VLOOKUP($C166,Muffe!$C$151:'Muffe'!$Z$181,N$3)*Muffe!$D$3+VLOOKUP($C166,Nyanlæg!$C$151:'Nyanlæg'!$Z$181,N$3)*Nyanlæg!$D$3)</f>
        <v>0</v>
      </c>
      <c r="O166" s="156">
        <f>IF($C166&lt;Input!$D$48,VLOOKUP($C166,Eksist!$C$151:'Eksist'!$Z$181,O$3), VLOOKUP($C166,Muffe!$C$151:'Muffe'!$Z$181,O$3)*Muffe!$D$3+VLOOKUP($C166,Nyanlæg!$C$151:'Nyanlæg'!$Z$181,O$3)*Nyanlæg!$D$3)</f>
        <v>0</v>
      </c>
      <c r="P166" s="156">
        <f>IF($C166&lt;Input!$D$48,VLOOKUP($C166,Eksist!$C$151:'Eksist'!$Z$181,P$3), VLOOKUP($C166,Muffe!$C$151:'Muffe'!$Z$181,P$3)*Muffe!$D$3+VLOOKUP($C166,Nyanlæg!$C$151:'Nyanlæg'!$Z$181,P$3)*Nyanlæg!$D$3)</f>
        <v>0</v>
      </c>
      <c r="Q166" s="156">
        <f>IF($C166&lt;Input!$D$48,VLOOKUP($C166,Eksist!$C$151:'Eksist'!$Z$181,Q$3), VLOOKUP($C166,Muffe!$C$151:'Muffe'!$Z$181,Q$3)*Muffe!$D$3+VLOOKUP($C166,Nyanlæg!$C$151:'Nyanlæg'!$Z$181,Q$3)*Nyanlæg!$D$3)</f>
        <v>0</v>
      </c>
      <c r="R166" s="156">
        <f>IF($C166&lt;Input!$D$48,VLOOKUP($C166,Eksist!$C$151:'Eksist'!$Z$181,R$3), VLOOKUP($C166,Muffe!$C$151:'Muffe'!$Z$181,R$3)*Muffe!$D$3+VLOOKUP($C166,Nyanlæg!$C$151:'Nyanlæg'!$Z$181,R$3)*Nyanlæg!$D$3)</f>
        <v>0</v>
      </c>
      <c r="S166" s="156">
        <f>IF($C166&lt;Input!$D$48,VLOOKUP($C166,Eksist!$C$151:'Eksist'!$Z$181,S$3), VLOOKUP($C166,Muffe!$C$151:'Muffe'!$Z$181,S$3)*Muffe!$D$3+VLOOKUP($C166,Nyanlæg!$C$151:'Nyanlæg'!$Z$181,S$3)*Nyanlæg!$D$3)</f>
        <v>0</v>
      </c>
      <c r="T166" s="156">
        <f>IF($C166&lt;Input!$D$48,VLOOKUP($C166,Eksist!$C$151:'Eksist'!$Z$181,T$3), VLOOKUP($C166,Muffe!$C$151:'Muffe'!$Z$181,T$3)*Muffe!$D$3+VLOOKUP($C166,Nyanlæg!$C$151:'Nyanlæg'!$Z$181,T$3)*Nyanlæg!$D$3)</f>
        <v>0</v>
      </c>
      <c r="U166" s="156">
        <f>IF($C166&lt;Input!$D$48,VLOOKUP($C166,Eksist!$C$151:'Eksist'!$Z$181,U$3), VLOOKUP($C166,Muffe!$C$151:'Muffe'!$Z$181,U$3)*Muffe!$D$3+VLOOKUP($C166,Nyanlæg!$C$151:'Nyanlæg'!$Z$181,U$3)*Nyanlæg!$D$3)</f>
        <v>0</v>
      </c>
      <c r="V166" s="156">
        <f>IF($C166&lt;Input!$D$48,VLOOKUP($C166,Eksist!$C$151:'Eksist'!$Z$181,V$3), VLOOKUP($C166,Muffe!$C$151:'Muffe'!$Z$181,V$3)*Muffe!$D$3+VLOOKUP($C166,Nyanlæg!$C$151:'Nyanlæg'!$Z$181,V$3)*Nyanlæg!$D$3)</f>
        <v>0</v>
      </c>
      <c r="W166" s="156">
        <f>IF($C166&lt;Input!$D$48,VLOOKUP($C166,Eksist!$C$151:'Eksist'!$Z$181,W$3), VLOOKUP($C166,Muffe!$C$151:'Muffe'!$Z$181,W$3)*Muffe!$D$3+VLOOKUP($C166,Nyanlæg!$C$151:'Nyanlæg'!$Z$181,W$3)*Nyanlæg!$D$3)</f>
        <v>0</v>
      </c>
      <c r="X166" s="156">
        <f>IF($C166&lt;Input!$D$48,VLOOKUP($C166,Eksist!$C$151:'Eksist'!$Z$181,X$3), VLOOKUP($C166,Muffe!$C$151:'Muffe'!$Z$181,X$3)*Muffe!$D$3+VLOOKUP($C166,Nyanlæg!$C$151:'Nyanlæg'!$Z$181,X$3)*Nyanlæg!$D$3)</f>
        <v>0</v>
      </c>
      <c r="Y166" s="156">
        <f>IF($C166&lt;Input!$D$48,VLOOKUP($C166,Eksist!$C$151:'Eksist'!$Z$181,Y$3), VLOOKUP($C166,Muffe!$C$151:'Muffe'!$Z$181,Y$3)*Muffe!$D$3+VLOOKUP($C166,Nyanlæg!$C$151:'Nyanlæg'!$Z$181,Y$3)*Nyanlæg!$D$3)</f>
        <v>0</v>
      </c>
      <c r="Z166" s="156">
        <f>IF($C166&lt;Input!$D$48,VLOOKUP($C166,Eksist!$C$151:'Eksist'!$Z$181,Z$3), VLOOKUP($C166,Muffe!$C$151:'Muffe'!$Z$181,Z$3)*Muffe!$D$3+VLOOKUP($C166,Nyanlæg!$C$151:'Nyanlæg'!$Z$181,Z$3)*Nyanlæg!$D$3)</f>
        <v>0</v>
      </c>
      <c r="AA166" s="1"/>
      <c r="AB166" s="3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  <c r="AU166" s="158"/>
      <c r="AV166" s="158"/>
      <c r="AW166" s="158"/>
      <c r="AX166" s="158"/>
      <c r="AY166" s="158"/>
      <c r="AZ166" s="158"/>
      <c r="BA166" s="159"/>
      <c r="BB166" s="159"/>
      <c r="BC166" s="159"/>
      <c r="BD166" s="159"/>
      <c r="BE166" s="159"/>
      <c r="BF166" s="158"/>
      <c r="BG166" s="158"/>
      <c r="BH166" s="158"/>
      <c r="BI166" s="158"/>
      <c r="BJ166" s="158"/>
      <c r="BK166" s="158"/>
      <c r="BL166" s="158"/>
      <c r="BM166" s="158"/>
      <c r="BN166" s="158"/>
      <c r="BO166" s="158"/>
      <c r="BP166" s="158"/>
      <c r="BQ166" s="158"/>
      <c r="BR166" s="158"/>
      <c r="BS166" s="158"/>
      <c r="BT166" s="158"/>
      <c r="BU166" s="158"/>
    </row>
    <row r="167" spans="1:73" x14ac:dyDescent="0.15">
      <c r="A167" s="1"/>
      <c r="B167" s="20"/>
      <c r="C167" s="156">
        <f>Eksist!C167</f>
        <v>16</v>
      </c>
      <c r="D167" s="2" t="s">
        <v>98</v>
      </c>
      <c r="E167" s="156"/>
      <c r="F167" s="156">
        <f>SUM(G167:Z167)</f>
        <v>141.17837749987308</v>
      </c>
      <c r="G167" s="156">
        <f>IF($C167&lt;Input!$D$48,VLOOKUP($C167,Eksist!$C$151:'Eksist'!$Z$181,G$3), VLOOKUP($C167,Muffe!$C$151:'Muffe'!$Z$181,G$3)*Muffe!$D$2+VLOOKUP($C167,Nyanlæg!$C$151:'Nyanlæg'!$Z$181,G$3)*Nyanlæg!$D$2)</f>
        <v>0</v>
      </c>
      <c r="H167" s="156">
        <f>IF($C167&lt;Input!$D$48,VLOOKUP($C167,Eksist!$C$151:'Eksist'!$Z$181,H$3), VLOOKUP($C167,Muffe!$C$151:'Muffe'!$Z$181,H$3)*Muffe!$D$3+VLOOKUP($C167,Nyanlæg!$C$151:'Nyanlæg'!$Z$181,H$3)*Nyanlæg!$D$3)</f>
        <v>68.355811406586227</v>
      </c>
      <c r="I167" s="156">
        <f>IF($C167&lt;Input!$D$48,VLOOKUP($C167,Eksist!$C$151:'Eksist'!$Z$181,I$3), VLOOKUP($C167,Muffe!$C$151:'Muffe'!$Z$181,I$3)*Muffe!$D$3+VLOOKUP($C167,Nyanlæg!$C$151:'Nyanlæg'!$Z$181,I$3)*Nyanlæg!$D$3)</f>
        <v>72.822566093286838</v>
      </c>
      <c r="J167" s="156">
        <f>IF($C167&lt;Input!$D$48,VLOOKUP($C167,Eksist!$C$151:'Eksist'!$Z$181,J$3), VLOOKUP($C167,Muffe!$C$151:'Muffe'!$Z$181,J$3)*Muffe!$D$3+VLOOKUP($C167,Nyanlæg!$C$151:'Nyanlæg'!$Z$181,J$3)*Nyanlæg!$D$3)</f>
        <v>0</v>
      </c>
      <c r="K167" s="156">
        <f>IF($C167&lt;Input!$D$48,VLOOKUP($C167,Eksist!$C$151:'Eksist'!$Z$181,K$3), VLOOKUP($C167,Muffe!$C$151:'Muffe'!$Z$181,K$3)*Muffe!$D$3+VLOOKUP($C167,Nyanlæg!$C$151:'Nyanlæg'!$Z$181,K$3)*Nyanlæg!$D$3)</f>
        <v>0</v>
      </c>
      <c r="L167" s="156">
        <f>IF($C167&lt;Input!$D$48,VLOOKUP($C167,Eksist!$C$151:'Eksist'!$Z$181,L$3), VLOOKUP($C167,Muffe!$C$151:'Muffe'!$Z$181,L$3)*Muffe!$D$3+VLOOKUP($C167,Nyanlæg!$C$151:'Nyanlæg'!$Z$181,L$3)*Nyanlæg!$D$3)</f>
        <v>0</v>
      </c>
      <c r="M167" s="156">
        <f>IF($C167&lt;Input!$D$48,VLOOKUP($C167,Eksist!$C$151:'Eksist'!$Z$181,M$3), VLOOKUP($C167,Muffe!$C$151:'Muffe'!$Z$181,M$3)*Muffe!$D$3+VLOOKUP($C167,Nyanlæg!$C$151:'Nyanlæg'!$Z$181,M$3)*Nyanlæg!$D$3)</f>
        <v>0</v>
      </c>
      <c r="N167" s="156">
        <f>IF($C167&lt;Input!$D$48,VLOOKUP($C167,Eksist!$C$151:'Eksist'!$Z$181,N$3), VLOOKUP($C167,Muffe!$C$151:'Muffe'!$Z$181,N$3)*Muffe!$D$3+VLOOKUP($C167,Nyanlæg!$C$151:'Nyanlæg'!$Z$181,N$3)*Nyanlæg!$D$3)</f>
        <v>0</v>
      </c>
      <c r="O167" s="156">
        <f>IF($C167&lt;Input!$D$48,VLOOKUP($C167,Eksist!$C$151:'Eksist'!$Z$181,O$3), VLOOKUP($C167,Muffe!$C$151:'Muffe'!$Z$181,O$3)*Muffe!$D$3+VLOOKUP($C167,Nyanlæg!$C$151:'Nyanlæg'!$Z$181,O$3)*Nyanlæg!$D$3)</f>
        <v>0</v>
      </c>
      <c r="P167" s="156">
        <f>IF($C167&lt;Input!$D$48,VLOOKUP($C167,Eksist!$C$151:'Eksist'!$Z$181,P$3), VLOOKUP($C167,Muffe!$C$151:'Muffe'!$Z$181,P$3)*Muffe!$D$3+VLOOKUP($C167,Nyanlæg!$C$151:'Nyanlæg'!$Z$181,P$3)*Nyanlæg!$D$3)</f>
        <v>0</v>
      </c>
      <c r="Q167" s="156">
        <f>IF($C167&lt;Input!$D$48,VLOOKUP($C167,Eksist!$C$151:'Eksist'!$Z$181,Q$3), VLOOKUP($C167,Muffe!$C$151:'Muffe'!$Z$181,Q$3)*Muffe!$D$3+VLOOKUP($C167,Nyanlæg!$C$151:'Nyanlæg'!$Z$181,Q$3)*Nyanlæg!$D$3)</f>
        <v>0</v>
      </c>
      <c r="R167" s="156">
        <f>IF($C167&lt;Input!$D$48,VLOOKUP($C167,Eksist!$C$151:'Eksist'!$Z$181,R$3), VLOOKUP($C167,Muffe!$C$151:'Muffe'!$Z$181,R$3)*Muffe!$D$3+VLOOKUP($C167,Nyanlæg!$C$151:'Nyanlæg'!$Z$181,R$3)*Nyanlæg!$D$3)</f>
        <v>0</v>
      </c>
      <c r="S167" s="156">
        <f>IF($C167&lt;Input!$D$48,VLOOKUP($C167,Eksist!$C$151:'Eksist'!$Z$181,S$3), VLOOKUP($C167,Muffe!$C$151:'Muffe'!$Z$181,S$3)*Muffe!$D$3+VLOOKUP($C167,Nyanlæg!$C$151:'Nyanlæg'!$Z$181,S$3)*Nyanlæg!$D$3)</f>
        <v>0</v>
      </c>
      <c r="T167" s="156">
        <f>IF($C167&lt;Input!$D$48,VLOOKUP($C167,Eksist!$C$151:'Eksist'!$Z$181,T$3), VLOOKUP($C167,Muffe!$C$151:'Muffe'!$Z$181,T$3)*Muffe!$D$3+VLOOKUP($C167,Nyanlæg!$C$151:'Nyanlæg'!$Z$181,T$3)*Nyanlæg!$D$3)</f>
        <v>0</v>
      </c>
      <c r="U167" s="156">
        <f>IF($C167&lt;Input!$D$48,VLOOKUP($C167,Eksist!$C$151:'Eksist'!$Z$181,U$3), VLOOKUP($C167,Muffe!$C$151:'Muffe'!$Z$181,U$3)*Muffe!$D$3+VLOOKUP($C167,Nyanlæg!$C$151:'Nyanlæg'!$Z$181,U$3)*Nyanlæg!$D$3)</f>
        <v>0</v>
      </c>
      <c r="V167" s="156">
        <f>IF($C167&lt;Input!$D$48,VLOOKUP($C167,Eksist!$C$151:'Eksist'!$Z$181,V$3), VLOOKUP($C167,Muffe!$C$151:'Muffe'!$Z$181,V$3)*Muffe!$D$3+VLOOKUP($C167,Nyanlæg!$C$151:'Nyanlæg'!$Z$181,V$3)*Nyanlæg!$D$3)</f>
        <v>0</v>
      </c>
      <c r="W167" s="156">
        <f>IF($C167&lt;Input!$D$48,VLOOKUP($C167,Eksist!$C$151:'Eksist'!$Z$181,W$3), VLOOKUP($C167,Muffe!$C$151:'Muffe'!$Z$181,W$3)*Muffe!$D$3+VLOOKUP($C167,Nyanlæg!$C$151:'Nyanlæg'!$Z$181,W$3)*Nyanlæg!$D$3)</f>
        <v>0</v>
      </c>
      <c r="X167" s="156">
        <f>IF($C167&lt;Input!$D$48,VLOOKUP($C167,Eksist!$C$151:'Eksist'!$Z$181,X$3), VLOOKUP($C167,Muffe!$C$151:'Muffe'!$Z$181,X$3)*Muffe!$D$3+VLOOKUP($C167,Nyanlæg!$C$151:'Nyanlæg'!$Z$181,X$3)*Nyanlæg!$D$3)</f>
        <v>0</v>
      </c>
      <c r="Y167" s="156">
        <f>IF($C167&lt;Input!$D$48,VLOOKUP($C167,Eksist!$C$151:'Eksist'!$Z$181,Y$3), VLOOKUP($C167,Muffe!$C$151:'Muffe'!$Z$181,Y$3)*Muffe!$D$3+VLOOKUP($C167,Nyanlæg!$C$151:'Nyanlæg'!$Z$181,Y$3)*Nyanlæg!$D$3)</f>
        <v>0</v>
      </c>
      <c r="Z167" s="156">
        <f>IF($C167&lt;Input!$D$48,VLOOKUP($C167,Eksist!$C$151:'Eksist'!$Z$181,Z$3), VLOOKUP($C167,Muffe!$C$151:'Muffe'!$Z$181,Z$3)*Muffe!$D$3+VLOOKUP($C167,Nyanlæg!$C$151:'Nyanlæg'!$Z$181,Z$3)*Nyanlæg!$D$3)</f>
        <v>0</v>
      </c>
      <c r="AA167" s="1"/>
      <c r="AB167" s="3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  <c r="AU167" s="158"/>
      <c r="AV167" s="158"/>
      <c r="AW167" s="158"/>
      <c r="AX167" s="158"/>
      <c r="AY167" s="158"/>
      <c r="AZ167" s="158"/>
      <c r="BA167" s="159"/>
      <c r="BB167" s="159"/>
      <c r="BC167" s="159"/>
      <c r="BD167" s="159"/>
      <c r="BE167" s="159"/>
      <c r="BF167" s="158"/>
      <c r="BG167" s="158"/>
      <c r="BH167" s="158"/>
      <c r="BI167" s="158"/>
      <c r="BJ167" s="158"/>
      <c r="BK167" s="158"/>
      <c r="BL167" s="158"/>
      <c r="BM167" s="158"/>
      <c r="BN167" s="158"/>
      <c r="BO167" s="158"/>
      <c r="BP167" s="158"/>
      <c r="BQ167" s="158"/>
      <c r="BR167" s="158"/>
      <c r="BS167" s="158"/>
      <c r="BT167" s="158"/>
      <c r="BU167" s="158"/>
    </row>
    <row r="168" spans="1:73" x14ac:dyDescent="0.15">
      <c r="A168" s="1"/>
      <c r="B168" s="20"/>
      <c r="C168" s="156">
        <f>Eksist!C168</f>
        <v>17</v>
      </c>
      <c r="D168" s="2" t="s">
        <v>98</v>
      </c>
      <c r="E168" s="156"/>
      <c r="F168" s="156">
        <f t="shared" si="9"/>
        <v>141.17837749987308</v>
      </c>
      <c r="G168" s="156">
        <f>IF($C168&lt;Input!$D$48,VLOOKUP($C168,Eksist!$C$151:'Eksist'!$Z$181,G$3), VLOOKUP($C168,Muffe!$C$151:'Muffe'!$Z$181,G$3)*Muffe!$D$2+VLOOKUP($C168,Nyanlæg!$C$151:'Nyanlæg'!$Z$181,G$3)*Nyanlæg!$D$2)</f>
        <v>0</v>
      </c>
      <c r="H168" s="156">
        <f>IF($C168&lt;Input!$D$48,VLOOKUP($C168,Eksist!$C$151:'Eksist'!$Z$181,H$3), VLOOKUP($C168,Muffe!$C$151:'Muffe'!$Z$181,H$3)*Muffe!$D$3+VLOOKUP($C168,Nyanlæg!$C$151:'Nyanlæg'!$Z$181,H$3)*Nyanlæg!$D$3)</f>
        <v>68.355811406586227</v>
      </c>
      <c r="I168" s="156">
        <f>IF($C168&lt;Input!$D$48,VLOOKUP($C168,Eksist!$C$151:'Eksist'!$Z$181,I$3), VLOOKUP($C168,Muffe!$C$151:'Muffe'!$Z$181,I$3)*Muffe!$D$3+VLOOKUP($C168,Nyanlæg!$C$151:'Nyanlæg'!$Z$181,I$3)*Nyanlæg!$D$3)</f>
        <v>72.822566093286838</v>
      </c>
      <c r="J168" s="156">
        <f>IF($C168&lt;Input!$D$48,VLOOKUP($C168,Eksist!$C$151:'Eksist'!$Z$181,J$3), VLOOKUP($C168,Muffe!$C$151:'Muffe'!$Z$181,J$3)*Muffe!$D$3+VLOOKUP($C168,Nyanlæg!$C$151:'Nyanlæg'!$Z$181,J$3)*Nyanlæg!$D$3)</f>
        <v>0</v>
      </c>
      <c r="K168" s="156">
        <f>IF($C168&lt;Input!$D$48,VLOOKUP($C168,Eksist!$C$151:'Eksist'!$Z$181,K$3), VLOOKUP($C168,Muffe!$C$151:'Muffe'!$Z$181,K$3)*Muffe!$D$3+VLOOKUP($C168,Nyanlæg!$C$151:'Nyanlæg'!$Z$181,K$3)*Nyanlæg!$D$3)</f>
        <v>0</v>
      </c>
      <c r="L168" s="156">
        <f>IF($C168&lt;Input!$D$48,VLOOKUP($C168,Eksist!$C$151:'Eksist'!$Z$181,L$3), VLOOKUP($C168,Muffe!$C$151:'Muffe'!$Z$181,L$3)*Muffe!$D$3+VLOOKUP($C168,Nyanlæg!$C$151:'Nyanlæg'!$Z$181,L$3)*Nyanlæg!$D$3)</f>
        <v>0</v>
      </c>
      <c r="M168" s="156">
        <f>IF($C168&lt;Input!$D$48,VLOOKUP($C168,Eksist!$C$151:'Eksist'!$Z$181,M$3), VLOOKUP($C168,Muffe!$C$151:'Muffe'!$Z$181,M$3)*Muffe!$D$3+VLOOKUP($C168,Nyanlæg!$C$151:'Nyanlæg'!$Z$181,M$3)*Nyanlæg!$D$3)</f>
        <v>0</v>
      </c>
      <c r="N168" s="156">
        <f>IF($C168&lt;Input!$D$48,VLOOKUP($C168,Eksist!$C$151:'Eksist'!$Z$181,N$3), VLOOKUP($C168,Muffe!$C$151:'Muffe'!$Z$181,N$3)*Muffe!$D$3+VLOOKUP($C168,Nyanlæg!$C$151:'Nyanlæg'!$Z$181,N$3)*Nyanlæg!$D$3)</f>
        <v>0</v>
      </c>
      <c r="O168" s="156">
        <f>IF($C168&lt;Input!$D$48,VLOOKUP($C168,Eksist!$C$151:'Eksist'!$Z$181,O$3), VLOOKUP($C168,Muffe!$C$151:'Muffe'!$Z$181,O$3)*Muffe!$D$3+VLOOKUP($C168,Nyanlæg!$C$151:'Nyanlæg'!$Z$181,O$3)*Nyanlæg!$D$3)</f>
        <v>0</v>
      </c>
      <c r="P168" s="156">
        <f>IF($C168&lt;Input!$D$48,VLOOKUP($C168,Eksist!$C$151:'Eksist'!$Z$181,P$3), VLOOKUP($C168,Muffe!$C$151:'Muffe'!$Z$181,P$3)*Muffe!$D$3+VLOOKUP($C168,Nyanlæg!$C$151:'Nyanlæg'!$Z$181,P$3)*Nyanlæg!$D$3)</f>
        <v>0</v>
      </c>
      <c r="Q168" s="156">
        <f>IF($C168&lt;Input!$D$48,VLOOKUP($C168,Eksist!$C$151:'Eksist'!$Z$181,Q$3), VLOOKUP($C168,Muffe!$C$151:'Muffe'!$Z$181,Q$3)*Muffe!$D$3+VLOOKUP($C168,Nyanlæg!$C$151:'Nyanlæg'!$Z$181,Q$3)*Nyanlæg!$D$3)</f>
        <v>0</v>
      </c>
      <c r="R168" s="156">
        <f>IF($C168&lt;Input!$D$48,VLOOKUP($C168,Eksist!$C$151:'Eksist'!$Z$181,R$3), VLOOKUP($C168,Muffe!$C$151:'Muffe'!$Z$181,R$3)*Muffe!$D$3+VLOOKUP($C168,Nyanlæg!$C$151:'Nyanlæg'!$Z$181,R$3)*Nyanlæg!$D$3)</f>
        <v>0</v>
      </c>
      <c r="S168" s="156">
        <f>IF($C168&lt;Input!$D$48,VLOOKUP($C168,Eksist!$C$151:'Eksist'!$Z$181,S$3), VLOOKUP($C168,Muffe!$C$151:'Muffe'!$Z$181,S$3)*Muffe!$D$3+VLOOKUP($C168,Nyanlæg!$C$151:'Nyanlæg'!$Z$181,S$3)*Nyanlæg!$D$3)</f>
        <v>0</v>
      </c>
      <c r="T168" s="156">
        <f>IF($C168&lt;Input!$D$48,VLOOKUP($C168,Eksist!$C$151:'Eksist'!$Z$181,T$3), VLOOKUP($C168,Muffe!$C$151:'Muffe'!$Z$181,T$3)*Muffe!$D$3+VLOOKUP($C168,Nyanlæg!$C$151:'Nyanlæg'!$Z$181,T$3)*Nyanlæg!$D$3)</f>
        <v>0</v>
      </c>
      <c r="U168" s="156">
        <f>IF($C168&lt;Input!$D$48,VLOOKUP($C168,Eksist!$C$151:'Eksist'!$Z$181,U$3), VLOOKUP($C168,Muffe!$C$151:'Muffe'!$Z$181,U$3)*Muffe!$D$3+VLOOKUP($C168,Nyanlæg!$C$151:'Nyanlæg'!$Z$181,U$3)*Nyanlæg!$D$3)</f>
        <v>0</v>
      </c>
      <c r="V168" s="156">
        <f>IF($C168&lt;Input!$D$48,VLOOKUP($C168,Eksist!$C$151:'Eksist'!$Z$181,V$3), VLOOKUP($C168,Muffe!$C$151:'Muffe'!$Z$181,V$3)*Muffe!$D$3+VLOOKUP($C168,Nyanlæg!$C$151:'Nyanlæg'!$Z$181,V$3)*Nyanlæg!$D$3)</f>
        <v>0</v>
      </c>
      <c r="W168" s="156">
        <f>IF($C168&lt;Input!$D$48,VLOOKUP($C168,Eksist!$C$151:'Eksist'!$Z$181,W$3), VLOOKUP($C168,Muffe!$C$151:'Muffe'!$Z$181,W$3)*Muffe!$D$3+VLOOKUP($C168,Nyanlæg!$C$151:'Nyanlæg'!$Z$181,W$3)*Nyanlæg!$D$3)</f>
        <v>0</v>
      </c>
      <c r="X168" s="156">
        <f>IF($C168&lt;Input!$D$48,VLOOKUP($C168,Eksist!$C$151:'Eksist'!$Z$181,X$3), VLOOKUP($C168,Muffe!$C$151:'Muffe'!$Z$181,X$3)*Muffe!$D$3+VLOOKUP($C168,Nyanlæg!$C$151:'Nyanlæg'!$Z$181,X$3)*Nyanlæg!$D$3)</f>
        <v>0</v>
      </c>
      <c r="Y168" s="156">
        <f>IF($C168&lt;Input!$D$48,VLOOKUP($C168,Eksist!$C$151:'Eksist'!$Z$181,Y$3), VLOOKUP($C168,Muffe!$C$151:'Muffe'!$Z$181,Y$3)*Muffe!$D$3+VLOOKUP($C168,Nyanlæg!$C$151:'Nyanlæg'!$Z$181,Y$3)*Nyanlæg!$D$3)</f>
        <v>0</v>
      </c>
      <c r="Z168" s="156">
        <f>IF($C168&lt;Input!$D$48,VLOOKUP($C168,Eksist!$C$151:'Eksist'!$Z$181,Z$3), VLOOKUP($C168,Muffe!$C$151:'Muffe'!$Z$181,Z$3)*Muffe!$D$3+VLOOKUP($C168,Nyanlæg!$C$151:'Nyanlæg'!$Z$181,Z$3)*Nyanlæg!$D$3)</f>
        <v>0</v>
      </c>
      <c r="AA168" s="1"/>
      <c r="AB168" s="3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  <c r="AU168" s="158"/>
      <c r="AV168" s="158"/>
      <c r="AW168" s="158"/>
      <c r="AX168" s="158"/>
      <c r="AY168" s="158"/>
      <c r="AZ168" s="158"/>
      <c r="BA168" s="159"/>
      <c r="BB168" s="159"/>
      <c r="BC168" s="159"/>
      <c r="BD168" s="159"/>
      <c r="BE168" s="159"/>
      <c r="BF168" s="158"/>
      <c r="BG168" s="158"/>
      <c r="BH168" s="158"/>
      <c r="BI168" s="158"/>
      <c r="BJ168" s="158"/>
      <c r="BK168" s="158"/>
      <c r="BL168" s="158"/>
      <c r="BM168" s="158"/>
      <c r="BN168" s="158"/>
      <c r="BO168" s="158"/>
      <c r="BP168" s="158"/>
      <c r="BQ168" s="158"/>
      <c r="BR168" s="158"/>
      <c r="BS168" s="158"/>
      <c r="BT168" s="158"/>
      <c r="BU168" s="158"/>
    </row>
    <row r="169" spans="1:73" x14ac:dyDescent="0.15">
      <c r="A169" s="1"/>
      <c r="B169" s="20"/>
      <c r="C169" s="156">
        <f>Eksist!C169</f>
        <v>18</v>
      </c>
      <c r="D169" s="2" t="s">
        <v>98</v>
      </c>
      <c r="E169" s="156"/>
      <c r="F169" s="156">
        <f t="shared" si="9"/>
        <v>141.17837749987308</v>
      </c>
      <c r="G169" s="156">
        <f>IF($C169&lt;Input!$D$48,VLOOKUP($C169,Eksist!$C$151:'Eksist'!$Z$181,G$3), VLOOKUP($C169,Muffe!$C$151:'Muffe'!$Z$181,G$3)*Muffe!$D$2+VLOOKUP($C169,Nyanlæg!$C$151:'Nyanlæg'!$Z$181,G$3)*Nyanlæg!$D$2)</f>
        <v>0</v>
      </c>
      <c r="H169" s="156">
        <f>IF($C169&lt;Input!$D$48,VLOOKUP($C169,Eksist!$C$151:'Eksist'!$Z$181,H$3), VLOOKUP($C169,Muffe!$C$151:'Muffe'!$Z$181,H$3)*Muffe!$D$3+VLOOKUP($C169,Nyanlæg!$C$151:'Nyanlæg'!$Z$181,H$3)*Nyanlæg!$D$3)</f>
        <v>68.355811406586227</v>
      </c>
      <c r="I169" s="156">
        <f>IF($C169&lt;Input!$D$48,VLOOKUP($C169,Eksist!$C$151:'Eksist'!$Z$181,I$3), VLOOKUP($C169,Muffe!$C$151:'Muffe'!$Z$181,I$3)*Muffe!$D$3+VLOOKUP($C169,Nyanlæg!$C$151:'Nyanlæg'!$Z$181,I$3)*Nyanlæg!$D$3)</f>
        <v>72.822566093286838</v>
      </c>
      <c r="J169" s="156">
        <f>IF($C169&lt;Input!$D$48,VLOOKUP($C169,Eksist!$C$151:'Eksist'!$Z$181,J$3), VLOOKUP($C169,Muffe!$C$151:'Muffe'!$Z$181,J$3)*Muffe!$D$3+VLOOKUP($C169,Nyanlæg!$C$151:'Nyanlæg'!$Z$181,J$3)*Nyanlæg!$D$3)</f>
        <v>0</v>
      </c>
      <c r="K169" s="156">
        <f>IF($C169&lt;Input!$D$48,VLOOKUP($C169,Eksist!$C$151:'Eksist'!$Z$181,K$3), VLOOKUP($C169,Muffe!$C$151:'Muffe'!$Z$181,K$3)*Muffe!$D$3+VLOOKUP($C169,Nyanlæg!$C$151:'Nyanlæg'!$Z$181,K$3)*Nyanlæg!$D$3)</f>
        <v>0</v>
      </c>
      <c r="L169" s="156">
        <f>IF($C169&lt;Input!$D$48,VLOOKUP($C169,Eksist!$C$151:'Eksist'!$Z$181,L$3), VLOOKUP($C169,Muffe!$C$151:'Muffe'!$Z$181,L$3)*Muffe!$D$3+VLOOKUP($C169,Nyanlæg!$C$151:'Nyanlæg'!$Z$181,L$3)*Nyanlæg!$D$3)</f>
        <v>0</v>
      </c>
      <c r="M169" s="156">
        <f>IF($C169&lt;Input!$D$48,VLOOKUP($C169,Eksist!$C$151:'Eksist'!$Z$181,M$3), VLOOKUP($C169,Muffe!$C$151:'Muffe'!$Z$181,M$3)*Muffe!$D$3+VLOOKUP($C169,Nyanlæg!$C$151:'Nyanlæg'!$Z$181,M$3)*Nyanlæg!$D$3)</f>
        <v>0</v>
      </c>
      <c r="N169" s="156">
        <f>IF($C169&lt;Input!$D$48,VLOOKUP($C169,Eksist!$C$151:'Eksist'!$Z$181,N$3), VLOOKUP($C169,Muffe!$C$151:'Muffe'!$Z$181,N$3)*Muffe!$D$3+VLOOKUP($C169,Nyanlæg!$C$151:'Nyanlæg'!$Z$181,N$3)*Nyanlæg!$D$3)</f>
        <v>0</v>
      </c>
      <c r="O169" s="156">
        <f>IF($C169&lt;Input!$D$48,VLOOKUP($C169,Eksist!$C$151:'Eksist'!$Z$181,O$3), VLOOKUP($C169,Muffe!$C$151:'Muffe'!$Z$181,O$3)*Muffe!$D$3+VLOOKUP($C169,Nyanlæg!$C$151:'Nyanlæg'!$Z$181,O$3)*Nyanlæg!$D$3)</f>
        <v>0</v>
      </c>
      <c r="P169" s="156">
        <f>IF($C169&lt;Input!$D$48,VLOOKUP($C169,Eksist!$C$151:'Eksist'!$Z$181,P$3), VLOOKUP($C169,Muffe!$C$151:'Muffe'!$Z$181,P$3)*Muffe!$D$3+VLOOKUP($C169,Nyanlæg!$C$151:'Nyanlæg'!$Z$181,P$3)*Nyanlæg!$D$3)</f>
        <v>0</v>
      </c>
      <c r="Q169" s="156">
        <f>IF($C169&lt;Input!$D$48,VLOOKUP($C169,Eksist!$C$151:'Eksist'!$Z$181,Q$3), VLOOKUP($C169,Muffe!$C$151:'Muffe'!$Z$181,Q$3)*Muffe!$D$3+VLOOKUP($C169,Nyanlæg!$C$151:'Nyanlæg'!$Z$181,Q$3)*Nyanlæg!$D$3)</f>
        <v>0</v>
      </c>
      <c r="R169" s="156">
        <f>IF($C169&lt;Input!$D$48,VLOOKUP($C169,Eksist!$C$151:'Eksist'!$Z$181,R$3), VLOOKUP($C169,Muffe!$C$151:'Muffe'!$Z$181,R$3)*Muffe!$D$3+VLOOKUP($C169,Nyanlæg!$C$151:'Nyanlæg'!$Z$181,R$3)*Nyanlæg!$D$3)</f>
        <v>0</v>
      </c>
      <c r="S169" s="156">
        <f>IF($C169&lt;Input!$D$48,VLOOKUP($C169,Eksist!$C$151:'Eksist'!$Z$181,S$3), VLOOKUP($C169,Muffe!$C$151:'Muffe'!$Z$181,S$3)*Muffe!$D$3+VLOOKUP($C169,Nyanlæg!$C$151:'Nyanlæg'!$Z$181,S$3)*Nyanlæg!$D$3)</f>
        <v>0</v>
      </c>
      <c r="T169" s="156">
        <f>IF($C169&lt;Input!$D$48,VLOOKUP($C169,Eksist!$C$151:'Eksist'!$Z$181,T$3), VLOOKUP($C169,Muffe!$C$151:'Muffe'!$Z$181,T$3)*Muffe!$D$3+VLOOKUP($C169,Nyanlæg!$C$151:'Nyanlæg'!$Z$181,T$3)*Nyanlæg!$D$3)</f>
        <v>0</v>
      </c>
      <c r="U169" s="156">
        <f>IF($C169&lt;Input!$D$48,VLOOKUP($C169,Eksist!$C$151:'Eksist'!$Z$181,U$3), VLOOKUP($C169,Muffe!$C$151:'Muffe'!$Z$181,U$3)*Muffe!$D$3+VLOOKUP($C169,Nyanlæg!$C$151:'Nyanlæg'!$Z$181,U$3)*Nyanlæg!$D$3)</f>
        <v>0</v>
      </c>
      <c r="V169" s="156">
        <f>IF($C169&lt;Input!$D$48,VLOOKUP($C169,Eksist!$C$151:'Eksist'!$Z$181,V$3), VLOOKUP($C169,Muffe!$C$151:'Muffe'!$Z$181,V$3)*Muffe!$D$3+VLOOKUP($C169,Nyanlæg!$C$151:'Nyanlæg'!$Z$181,V$3)*Nyanlæg!$D$3)</f>
        <v>0</v>
      </c>
      <c r="W169" s="156">
        <f>IF($C169&lt;Input!$D$48,VLOOKUP($C169,Eksist!$C$151:'Eksist'!$Z$181,W$3), VLOOKUP($C169,Muffe!$C$151:'Muffe'!$Z$181,W$3)*Muffe!$D$3+VLOOKUP($C169,Nyanlæg!$C$151:'Nyanlæg'!$Z$181,W$3)*Nyanlæg!$D$3)</f>
        <v>0</v>
      </c>
      <c r="X169" s="156">
        <f>IF($C169&lt;Input!$D$48,VLOOKUP($C169,Eksist!$C$151:'Eksist'!$Z$181,X$3), VLOOKUP($C169,Muffe!$C$151:'Muffe'!$Z$181,X$3)*Muffe!$D$3+VLOOKUP($C169,Nyanlæg!$C$151:'Nyanlæg'!$Z$181,X$3)*Nyanlæg!$D$3)</f>
        <v>0</v>
      </c>
      <c r="Y169" s="156">
        <f>IF($C169&lt;Input!$D$48,VLOOKUP($C169,Eksist!$C$151:'Eksist'!$Z$181,Y$3), VLOOKUP($C169,Muffe!$C$151:'Muffe'!$Z$181,Y$3)*Muffe!$D$3+VLOOKUP($C169,Nyanlæg!$C$151:'Nyanlæg'!$Z$181,Y$3)*Nyanlæg!$D$3)</f>
        <v>0</v>
      </c>
      <c r="Z169" s="156">
        <f>IF($C169&lt;Input!$D$48,VLOOKUP($C169,Eksist!$C$151:'Eksist'!$Z$181,Z$3), VLOOKUP($C169,Muffe!$C$151:'Muffe'!$Z$181,Z$3)*Muffe!$D$3+VLOOKUP($C169,Nyanlæg!$C$151:'Nyanlæg'!$Z$181,Z$3)*Nyanlæg!$D$3)</f>
        <v>0</v>
      </c>
      <c r="AA169" s="1"/>
      <c r="AB169" s="3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  <c r="AU169" s="158"/>
      <c r="AV169" s="158"/>
      <c r="AW169" s="158"/>
      <c r="AX169" s="158"/>
      <c r="AY169" s="158"/>
      <c r="AZ169" s="158"/>
      <c r="BA169" s="159"/>
      <c r="BB169" s="159"/>
      <c r="BC169" s="159"/>
      <c r="BD169" s="159"/>
      <c r="BE169" s="159"/>
      <c r="BF169" s="158"/>
      <c r="BG169" s="158"/>
      <c r="BH169" s="158"/>
      <c r="BI169" s="158"/>
      <c r="BJ169" s="158"/>
      <c r="BK169" s="158"/>
      <c r="BL169" s="158"/>
      <c r="BM169" s="158"/>
      <c r="BN169" s="158"/>
      <c r="BO169" s="158"/>
      <c r="BP169" s="158"/>
      <c r="BQ169" s="158"/>
      <c r="BR169" s="158"/>
      <c r="BS169" s="158"/>
      <c r="BT169" s="158"/>
      <c r="BU169" s="158"/>
    </row>
    <row r="170" spans="1:73" x14ac:dyDescent="0.15">
      <c r="A170" s="1"/>
      <c r="B170" s="20"/>
      <c r="C170" s="156">
        <f>Eksist!C170</f>
        <v>19</v>
      </c>
      <c r="D170" s="2" t="s">
        <v>98</v>
      </c>
      <c r="E170" s="156"/>
      <c r="F170" s="156">
        <f t="shared" si="9"/>
        <v>141.17837749987308</v>
      </c>
      <c r="G170" s="156">
        <f>IF($C170&lt;Input!$D$48,VLOOKUP($C170,Eksist!$C$151:'Eksist'!$Z$181,G$3), VLOOKUP($C170,Muffe!$C$151:'Muffe'!$Z$181,G$3)*Muffe!$D$2+VLOOKUP($C170,Nyanlæg!$C$151:'Nyanlæg'!$Z$181,G$3)*Nyanlæg!$D$2)</f>
        <v>0</v>
      </c>
      <c r="H170" s="156">
        <f>IF($C170&lt;Input!$D$48,VLOOKUP($C170,Eksist!$C$151:'Eksist'!$Z$181,H$3), VLOOKUP($C170,Muffe!$C$151:'Muffe'!$Z$181,H$3)*Muffe!$D$3+VLOOKUP($C170,Nyanlæg!$C$151:'Nyanlæg'!$Z$181,H$3)*Nyanlæg!$D$3)</f>
        <v>68.355811406586227</v>
      </c>
      <c r="I170" s="156">
        <f>IF($C170&lt;Input!$D$48,VLOOKUP($C170,Eksist!$C$151:'Eksist'!$Z$181,I$3), VLOOKUP($C170,Muffe!$C$151:'Muffe'!$Z$181,I$3)*Muffe!$D$3+VLOOKUP($C170,Nyanlæg!$C$151:'Nyanlæg'!$Z$181,I$3)*Nyanlæg!$D$3)</f>
        <v>72.822566093286838</v>
      </c>
      <c r="J170" s="156">
        <f>IF($C170&lt;Input!$D$48,VLOOKUP($C170,Eksist!$C$151:'Eksist'!$Z$181,J$3), VLOOKUP($C170,Muffe!$C$151:'Muffe'!$Z$181,J$3)*Muffe!$D$3+VLOOKUP($C170,Nyanlæg!$C$151:'Nyanlæg'!$Z$181,J$3)*Nyanlæg!$D$3)</f>
        <v>0</v>
      </c>
      <c r="K170" s="156">
        <f>IF($C170&lt;Input!$D$48,VLOOKUP($C170,Eksist!$C$151:'Eksist'!$Z$181,K$3), VLOOKUP($C170,Muffe!$C$151:'Muffe'!$Z$181,K$3)*Muffe!$D$3+VLOOKUP($C170,Nyanlæg!$C$151:'Nyanlæg'!$Z$181,K$3)*Nyanlæg!$D$3)</f>
        <v>0</v>
      </c>
      <c r="L170" s="156">
        <f>IF($C170&lt;Input!$D$48,VLOOKUP($C170,Eksist!$C$151:'Eksist'!$Z$181,L$3), VLOOKUP($C170,Muffe!$C$151:'Muffe'!$Z$181,L$3)*Muffe!$D$3+VLOOKUP($C170,Nyanlæg!$C$151:'Nyanlæg'!$Z$181,L$3)*Nyanlæg!$D$3)</f>
        <v>0</v>
      </c>
      <c r="M170" s="156">
        <f>IF($C170&lt;Input!$D$48,VLOOKUP($C170,Eksist!$C$151:'Eksist'!$Z$181,M$3), VLOOKUP($C170,Muffe!$C$151:'Muffe'!$Z$181,M$3)*Muffe!$D$3+VLOOKUP($C170,Nyanlæg!$C$151:'Nyanlæg'!$Z$181,M$3)*Nyanlæg!$D$3)</f>
        <v>0</v>
      </c>
      <c r="N170" s="156">
        <f>IF($C170&lt;Input!$D$48,VLOOKUP($C170,Eksist!$C$151:'Eksist'!$Z$181,N$3), VLOOKUP($C170,Muffe!$C$151:'Muffe'!$Z$181,N$3)*Muffe!$D$3+VLOOKUP($C170,Nyanlæg!$C$151:'Nyanlæg'!$Z$181,N$3)*Nyanlæg!$D$3)</f>
        <v>0</v>
      </c>
      <c r="O170" s="156">
        <f>IF($C170&lt;Input!$D$48,VLOOKUP($C170,Eksist!$C$151:'Eksist'!$Z$181,O$3), VLOOKUP($C170,Muffe!$C$151:'Muffe'!$Z$181,O$3)*Muffe!$D$3+VLOOKUP($C170,Nyanlæg!$C$151:'Nyanlæg'!$Z$181,O$3)*Nyanlæg!$D$3)</f>
        <v>0</v>
      </c>
      <c r="P170" s="156">
        <f>IF($C170&lt;Input!$D$48,VLOOKUP($C170,Eksist!$C$151:'Eksist'!$Z$181,P$3), VLOOKUP($C170,Muffe!$C$151:'Muffe'!$Z$181,P$3)*Muffe!$D$3+VLOOKUP($C170,Nyanlæg!$C$151:'Nyanlæg'!$Z$181,P$3)*Nyanlæg!$D$3)</f>
        <v>0</v>
      </c>
      <c r="Q170" s="156">
        <f>IF($C170&lt;Input!$D$48,VLOOKUP($C170,Eksist!$C$151:'Eksist'!$Z$181,Q$3), VLOOKUP($C170,Muffe!$C$151:'Muffe'!$Z$181,Q$3)*Muffe!$D$3+VLOOKUP($C170,Nyanlæg!$C$151:'Nyanlæg'!$Z$181,Q$3)*Nyanlæg!$D$3)</f>
        <v>0</v>
      </c>
      <c r="R170" s="156">
        <f>IF($C170&lt;Input!$D$48,VLOOKUP($C170,Eksist!$C$151:'Eksist'!$Z$181,R$3), VLOOKUP($C170,Muffe!$C$151:'Muffe'!$Z$181,R$3)*Muffe!$D$3+VLOOKUP($C170,Nyanlæg!$C$151:'Nyanlæg'!$Z$181,R$3)*Nyanlæg!$D$3)</f>
        <v>0</v>
      </c>
      <c r="S170" s="156">
        <f>IF($C170&lt;Input!$D$48,VLOOKUP($C170,Eksist!$C$151:'Eksist'!$Z$181,S$3), VLOOKUP($C170,Muffe!$C$151:'Muffe'!$Z$181,S$3)*Muffe!$D$3+VLOOKUP($C170,Nyanlæg!$C$151:'Nyanlæg'!$Z$181,S$3)*Nyanlæg!$D$3)</f>
        <v>0</v>
      </c>
      <c r="T170" s="156">
        <f>IF($C170&lt;Input!$D$48,VLOOKUP($C170,Eksist!$C$151:'Eksist'!$Z$181,T$3), VLOOKUP($C170,Muffe!$C$151:'Muffe'!$Z$181,T$3)*Muffe!$D$3+VLOOKUP($C170,Nyanlæg!$C$151:'Nyanlæg'!$Z$181,T$3)*Nyanlæg!$D$3)</f>
        <v>0</v>
      </c>
      <c r="U170" s="156">
        <f>IF($C170&lt;Input!$D$48,VLOOKUP($C170,Eksist!$C$151:'Eksist'!$Z$181,U$3), VLOOKUP($C170,Muffe!$C$151:'Muffe'!$Z$181,U$3)*Muffe!$D$3+VLOOKUP($C170,Nyanlæg!$C$151:'Nyanlæg'!$Z$181,U$3)*Nyanlæg!$D$3)</f>
        <v>0</v>
      </c>
      <c r="V170" s="156">
        <f>IF($C170&lt;Input!$D$48,VLOOKUP($C170,Eksist!$C$151:'Eksist'!$Z$181,V$3), VLOOKUP($C170,Muffe!$C$151:'Muffe'!$Z$181,V$3)*Muffe!$D$3+VLOOKUP($C170,Nyanlæg!$C$151:'Nyanlæg'!$Z$181,V$3)*Nyanlæg!$D$3)</f>
        <v>0</v>
      </c>
      <c r="W170" s="156">
        <f>IF($C170&lt;Input!$D$48,VLOOKUP($C170,Eksist!$C$151:'Eksist'!$Z$181,W$3), VLOOKUP($C170,Muffe!$C$151:'Muffe'!$Z$181,W$3)*Muffe!$D$3+VLOOKUP($C170,Nyanlæg!$C$151:'Nyanlæg'!$Z$181,W$3)*Nyanlæg!$D$3)</f>
        <v>0</v>
      </c>
      <c r="X170" s="156">
        <f>IF($C170&lt;Input!$D$48,VLOOKUP($C170,Eksist!$C$151:'Eksist'!$Z$181,X$3), VLOOKUP($C170,Muffe!$C$151:'Muffe'!$Z$181,X$3)*Muffe!$D$3+VLOOKUP($C170,Nyanlæg!$C$151:'Nyanlæg'!$Z$181,X$3)*Nyanlæg!$D$3)</f>
        <v>0</v>
      </c>
      <c r="Y170" s="156">
        <f>IF($C170&lt;Input!$D$48,VLOOKUP($C170,Eksist!$C$151:'Eksist'!$Z$181,Y$3), VLOOKUP($C170,Muffe!$C$151:'Muffe'!$Z$181,Y$3)*Muffe!$D$3+VLOOKUP($C170,Nyanlæg!$C$151:'Nyanlæg'!$Z$181,Y$3)*Nyanlæg!$D$3)</f>
        <v>0</v>
      </c>
      <c r="Z170" s="156">
        <f>IF($C170&lt;Input!$D$48,VLOOKUP($C170,Eksist!$C$151:'Eksist'!$Z$181,Z$3), VLOOKUP($C170,Muffe!$C$151:'Muffe'!$Z$181,Z$3)*Muffe!$D$3+VLOOKUP($C170,Nyanlæg!$C$151:'Nyanlæg'!$Z$181,Z$3)*Nyanlæg!$D$3)</f>
        <v>0</v>
      </c>
      <c r="AA170" s="1"/>
      <c r="AB170" s="3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  <c r="AU170" s="158"/>
      <c r="AV170" s="158"/>
      <c r="AW170" s="158"/>
      <c r="AX170" s="158"/>
      <c r="AY170" s="158"/>
      <c r="AZ170" s="158"/>
      <c r="BA170" s="159"/>
      <c r="BB170" s="159"/>
      <c r="BC170" s="159"/>
      <c r="BD170" s="159"/>
      <c r="BE170" s="159"/>
      <c r="BF170" s="158"/>
      <c r="BG170" s="158"/>
      <c r="BH170" s="158"/>
      <c r="BI170" s="158"/>
      <c r="BJ170" s="158"/>
      <c r="BK170" s="158"/>
      <c r="BL170" s="158"/>
      <c r="BM170" s="158"/>
      <c r="BN170" s="158"/>
      <c r="BO170" s="158"/>
      <c r="BP170" s="158"/>
      <c r="BQ170" s="158"/>
      <c r="BR170" s="158"/>
      <c r="BS170" s="158"/>
      <c r="BT170" s="158"/>
      <c r="BU170" s="158"/>
    </row>
    <row r="171" spans="1:73" x14ac:dyDescent="0.15">
      <c r="A171" s="1"/>
      <c r="B171" s="20" t="s">
        <v>188</v>
      </c>
      <c r="C171" s="156">
        <f>Eksist!C171</f>
        <v>20</v>
      </c>
      <c r="D171" s="2" t="s">
        <v>98</v>
      </c>
      <c r="E171" s="156"/>
      <c r="F171" s="156">
        <f t="shared" si="9"/>
        <v>141.17837749987308</v>
      </c>
      <c r="G171" s="156">
        <f>IF($C171&lt;Input!$D$48,VLOOKUP($C171,Eksist!$C$151:'Eksist'!$Z$181,G$3), VLOOKUP($C171,Muffe!$C$151:'Muffe'!$Z$181,G$3)*Muffe!$D$2+VLOOKUP($C171,Nyanlæg!$C$151:'Nyanlæg'!$Z$181,G$3)*Nyanlæg!$D$2)</f>
        <v>0</v>
      </c>
      <c r="H171" s="156">
        <f>IF($C171&lt;Input!$D$48,VLOOKUP($C171,Eksist!$C$151:'Eksist'!$Z$181,H$3), VLOOKUP($C171,Muffe!$C$151:'Muffe'!$Z$181,H$3)*Muffe!$D$3+VLOOKUP($C171,Nyanlæg!$C$151:'Nyanlæg'!$Z$181,H$3)*Nyanlæg!$D$3)</f>
        <v>68.355811406586227</v>
      </c>
      <c r="I171" s="156">
        <f>IF($C171&lt;Input!$D$48,VLOOKUP($C171,Eksist!$C$151:'Eksist'!$Z$181,I$3), VLOOKUP($C171,Muffe!$C$151:'Muffe'!$Z$181,I$3)*Muffe!$D$3+VLOOKUP($C171,Nyanlæg!$C$151:'Nyanlæg'!$Z$181,I$3)*Nyanlæg!$D$3)</f>
        <v>72.822566093286838</v>
      </c>
      <c r="J171" s="156">
        <f>IF($C171&lt;Input!$D$48,VLOOKUP($C171,Eksist!$C$151:'Eksist'!$Z$181,J$3), VLOOKUP($C171,Muffe!$C$151:'Muffe'!$Z$181,J$3)*Muffe!$D$3+VLOOKUP($C171,Nyanlæg!$C$151:'Nyanlæg'!$Z$181,J$3)*Nyanlæg!$D$3)</f>
        <v>0</v>
      </c>
      <c r="K171" s="156">
        <f>IF($C171&lt;Input!$D$48,VLOOKUP($C171,Eksist!$C$151:'Eksist'!$Z$181,K$3), VLOOKUP($C171,Muffe!$C$151:'Muffe'!$Z$181,K$3)*Muffe!$D$3+VLOOKUP($C171,Nyanlæg!$C$151:'Nyanlæg'!$Z$181,K$3)*Nyanlæg!$D$3)</f>
        <v>0</v>
      </c>
      <c r="L171" s="156">
        <f>IF($C171&lt;Input!$D$48,VLOOKUP($C171,Eksist!$C$151:'Eksist'!$Z$181,L$3), VLOOKUP($C171,Muffe!$C$151:'Muffe'!$Z$181,L$3)*Muffe!$D$3+VLOOKUP($C171,Nyanlæg!$C$151:'Nyanlæg'!$Z$181,L$3)*Nyanlæg!$D$3)</f>
        <v>0</v>
      </c>
      <c r="M171" s="156">
        <f>IF($C171&lt;Input!$D$48,VLOOKUP($C171,Eksist!$C$151:'Eksist'!$Z$181,M$3), VLOOKUP($C171,Muffe!$C$151:'Muffe'!$Z$181,M$3)*Muffe!$D$3+VLOOKUP($C171,Nyanlæg!$C$151:'Nyanlæg'!$Z$181,M$3)*Nyanlæg!$D$3)</f>
        <v>0</v>
      </c>
      <c r="N171" s="156">
        <f>IF($C171&lt;Input!$D$48,VLOOKUP($C171,Eksist!$C$151:'Eksist'!$Z$181,N$3), VLOOKUP($C171,Muffe!$C$151:'Muffe'!$Z$181,N$3)*Muffe!$D$3+VLOOKUP($C171,Nyanlæg!$C$151:'Nyanlæg'!$Z$181,N$3)*Nyanlæg!$D$3)</f>
        <v>0</v>
      </c>
      <c r="O171" s="156">
        <f>IF($C171&lt;Input!$D$48,VLOOKUP($C171,Eksist!$C$151:'Eksist'!$Z$181,O$3), VLOOKUP($C171,Muffe!$C$151:'Muffe'!$Z$181,O$3)*Muffe!$D$3+VLOOKUP($C171,Nyanlæg!$C$151:'Nyanlæg'!$Z$181,O$3)*Nyanlæg!$D$3)</f>
        <v>0</v>
      </c>
      <c r="P171" s="156">
        <f>IF($C171&lt;Input!$D$48,VLOOKUP($C171,Eksist!$C$151:'Eksist'!$Z$181,P$3), VLOOKUP($C171,Muffe!$C$151:'Muffe'!$Z$181,P$3)*Muffe!$D$3+VLOOKUP($C171,Nyanlæg!$C$151:'Nyanlæg'!$Z$181,P$3)*Nyanlæg!$D$3)</f>
        <v>0</v>
      </c>
      <c r="Q171" s="156">
        <f>IF($C171&lt;Input!$D$48,VLOOKUP($C171,Eksist!$C$151:'Eksist'!$Z$181,Q$3), VLOOKUP($C171,Muffe!$C$151:'Muffe'!$Z$181,Q$3)*Muffe!$D$3+VLOOKUP($C171,Nyanlæg!$C$151:'Nyanlæg'!$Z$181,Q$3)*Nyanlæg!$D$3)</f>
        <v>0</v>
      </c>
      <c r="R171" s="156">
        <f>IF($C171&lt;Input!$D$48,VLOOKUP($C171,Eksist!$C$151:'Eksist'!$Z$181,R$3), VLOOKUP($C171,Muffe!$C$151:'Muffe'!$Z$181,R$3)*Muffe!$D$3+VLOOKUP($C171,Nyanlæg!$C$151:'Nyanlæg'!$Z$181,R$3)*Nyanlæg!$D$3)</f>
        <v>0</v>
      </c>
      <c r="S171" s="156">
        <f>IF($C171&lt;Input!$D$48,VLOOKUP($C171,Eksist!$C$151:'Eksist'!$Z$181,S$3), VLOOKUP($C171,Muffe!$C$151:'Muffe'!$Z$181,S$3)*Muffe!$D$3+VLOOKUP($C171,Nyanlæg!$C$151:'Nyanlæg'!$Z$181,S$3)*Nyanlæg!$D$3)</f>
        <v>0</v>
      </c>
      <c r="T171" s="156">
        <f>IF($C171&lt;Input!$D$48,VLOOKUP($C171,Eksist!$C$151:'Eksist'!$Z$181,T$3), VLOOKUP($C171,Muffe!$C$151:'Muffe'!$Z$181,T$3)*Muffe!$D$3+VLOOKUP($C171,Nyanlæg!$C$151:'Nyanlæg'!$Z$181,T$3)*Nyanlæg!$D$3)</f>
        <v>0</v>
      </c>
      <c r="U171" s="156">
        <f>IF($C171&lt;Input!$D$48,VLOOKUP($C171,Eksist!$C$151:'Eksist'!$Z$181,U$3), VLOOKUP($C171,Muffe!$C$151:'Muffe'!$Z$181,U$3)*Muffe!$D$3+VLOOKUP($C171,Nyanlæg!$C$151:'Nyanlæg'!$Z$181,U$3)*Nyanlæg!$D$3)</f>
        <v>0</v>
      </c>
      <c r="V171" s="156">
        <f>IF($C171&lt;Input!$D$48,VLOOKUP($C171,Eksist!$C$151:'Eksist'!$Z$181,V$3), VLOOKUP($C171,Muffe!$C$151:'Muffe'!$Z$181,V$3)*Muffe!$D$3+VLOOKUP($C171,Nyanlæg!$C$151:'Nyanlæg'!$Z$181,V$3)*Nyanlæg!$D$3)</f>
        <v>0</v>
      </c>
      <c r="W171" s="156">
        <f>IF($C171&lt;Input!$D$48,VLOOKUP($C171,Eksist!$C$151:'Eksist'!$Z$181,W$3), VLOOKUP($C171,Muffe!$C$151:'Muffe'!$Z$181,W$3)*Muffe!$D$3+VLOOKUP($C171,Nyanlæg!$C$151:'Nyanlæg'!$Z$181,W$3)*Nyanlæg!$D$3)</f>
        <v>0</v>
      </c>
      <c r="X171" s="156">
        <f>IF($C171&lt;Input!$D$48,VLOOKUP($C171,Eksist!$C$151:'Eksist'!$Z$181,X$3), VLOOKUP($C171,Muffe!$C$151:'Muffe'!$Z$181,X$3)*Muffe!$D$3+VLOOKUP($C171,Nyanlæg!$C$151:'Nyanlæg'!$Z$181,X$3)*Nyanlæg!$D$3)</f>
        <v>0</v>
      </c>
      <c r="Y171" s="156">
        <f>IF($C171&lt;Input!$D$48,VLOOKUP($C171,Eksist!$C$151:'Eksist'!$Z$181,Y$3), VLOOKUP($C171,Muffe!$C$151:'Muffe'!$Z$181,Y$3)*Muffe!$D$3+VLOOKUP($C171,Nyanlæg!$C$151:'Nyanlæg'!$Z$181,Y$3)*Nyanlæg!$D$3)</f>
        <v>0</v>
      </c>
      <c r="Z171" s="156">
        <f>IF($C171&lt;Input!$D$48,VLOOKUP($C171,Eksist!$C$151:'Eksist'!$Z$181,Z$3), VLOOKUP($C171,Muffe!$C$151:'Muffe'!$Z$181,Z$3)*Muffe!$D$3+VLOOKUP($C171,Nyanlæg!$C$151:'Nyanlæg'!$Z$181,Z$3)*Nyanlæg!$D$3)</f>
        <v>0</v>
      </c>
      <c r="AA171" s="1"/>
      <c r="AB171" s="3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  <c r="AU171" s="158"/>
      <c r="AV171" s="158"/>
      <c r="AW171" s="158"/>
      <c r="AX171" s="158"/>
      <c r="AY171" s="158"/>
      <c r="AZ171" s="158"/>
      <c r="BA171" s="159"/>
      <c r="BB171" s="159"/>
      <c r="BC171" s="159"/>
      <c r="BD171" s="159"/>
      <c r="BE171" s="159"/>
      <c r="BF171" s="158"/>
      <c r="BG171" s="158"/>
      <c r="BH171" s="158"/>
      <c r="BI171" s="158"/>
      <c r="BJ171" s="158"/>
      <c r="BK171" s="158"/>
      <c r="BL171" s="158"/>
      <c r="BM171" s="158"/>
      <c r="BN171" s="158"/>
      <c r="BO171" s="158"/>
      <c r="BP171" s="158"/>
      <c r="BQ171" s="158"/>
      <c r="BR171" s="158"/>
      <c r="BS171" s="158"/>
      <c r="BT171" s="158"/>
      <c r="BU171" s="158"/>
    </row>
    <row r="172" spans="1:73" x14ac:dyDescent="0.15">
      <c r="A172" s="1"/>
      <c r="B172" s="20"/>
      <c r="C172" s="156">
        <f>Eksist!C172</f>
        <v>21</v>
      </c>
      <c r="D172" s="2" t="s">
        <v>98</v>
      </c>
      <c r="E172" s="156"/>
      <c r="F172" s="156">
        <f t="shared" si="9"/>
        <v>141.17837749987308</v>
      </c>
      <c r="G172" s="156">
        <f>IF($C172&lt;Input!$D$48,VLOOKUP($C172,Eksist!$C$151:'Eksist'!$Z$181,G$3), VLOOKUP($C172,Muffe!$C$151:'Muffe'!$Z$181,G$3)*Muffe!$D$2+VLOOKUP($C172,Nyanlæg!$C$151:'Nyanlæg'!$Z$181,G$3)*Nyanlæg!$D$2)</f>
        <v>0</v>
      </c>
      <c r="H172" s="156">
        <f>IF($C172&lt;Input!$D$48,VLOOKUP($C172,Eksist!$C$151:'Eksist'!$Z$181,H$3), VLOOKUP($C172,Muffe!$C$151:'Muffe'!$Z$181,H$3)*Muffe!$D$3+VLOOKUP($C172,Nyanlæg!$C$151:'Nyanlæg'!$Z$181,H$3)*Nyanlæg!$D$3)</f>
        <v>68.355811406586227</v>
      </c>
      <c r="I172" s="156">
        <f>IF($C172&lt;Input!$D$48,VLOOKUP($C172,Eksist!$C$151:'Eksist'!$Z$181,I$3), VLOOKUP($C172,Muffe!$C$151:'Muffe'!$Z$181,I$3)*Muffe!$D$3+VLOOKUP($C172,Nyanlæg!$C$151:'Nyanlæg'!$Z$181,I$3)*Nyanlæg!$D$3)</f>
        <v>72.822566093286838</v>
      </c>
      <c r="J172" s="156">
        <f>IF($C172&lt;Input!$D$48,VLOOKUP($C172,Eksist!$C$151:'Eksist'!$Z$181,J$3), VLOOKUP($C172,Muffe!$C$151:'Muffe'!$Z$181,J$3)*Muffe!$D$3+VLOOKUP($C172,Nyanlæg!$C$151:'Nyanlæg'!$Z$181,J$3)*Nyanlæg!$D$3)</f>
        <v>0</v>
      </c>
      <c r="K172" s="156">
        <f>IF($C172&lt;Input!$D$48,VLOOKUP($C172,Eksist!$C$151:'Eksist'!$Z$181,K$3), VLOOKUP($C172,Muffe!$C$151:'Muffe'!$Z$181,K$3)*Muffe!$D$3+VLOOKUP($C172,Nyanlæg!$C$151:'Nyanlæg'!$Z$181,K$3)*Nyanlæg!$D$3)</f>
        <v>0</v>
      </c>
      <c r="L172" s="156">
        <f>IF($C172&lt;Input!$D$48,VLOOKUP($C172,Eksist!$C$151:'Eksist'!$Z$181,L$3), VLOOKUP($C172,Muffe!$C$151:'Muffe'!$Z$181,L$3)*Muffe!$D$3+VLOOKUP($C172,Nyanlæg!$C$151:'Nyanlæg'!$Z$181,L$3)*Nyanlæg!$D$3)</f>
        <v>0</v>
      </c>
      <c r="M172" s="156">
        <f>IF($C172&lt;Input!$D$48,VLOOKUP($C172,Eksist!$C$151:'Eksist'!$Z$181,M$3), VLOOKUP($C172,Muffe!$C$151:'Muffe'!$Z$181,M$3)*Muffe!$D$3+VLOOKUP($C172,Nyanlæg!$C$151:'Nyanlæg'!$Z$181,M$3)*Nyanlæg!$D$3)</f>
        <v>0</v>
      </c>
      <c r="N172" s="156">
        <f>IF($C172&lt;Input!$D$48,VLOOKUP($C172,Eksist!$C$151:'Eksist'!$Z$181,N$3), VLOOKUP($C172,Muffe!$C$151:'Muffe'!$Z$181,N$3)*Muffe!$D$3+VLOOKUP($C172,Nyanlæg!$C$151:'Nyanlæg'!$Z$181,N$3)*Nyanlæg!$D$3)</f>
        <v>0</v>
      </c>
      <c r="O172" s="156">
        <f>IF($C172&lt;Input!$D$48,VLOOKUP($C172,Eksist!$C$151:'Eksist'!$Z$181,O$3), VLOOKUP($C172,Muffe!$C$151:'Muffe'!$Z$181,O$3)*Muffe!$D$3+VLOOKUP($C172,Nyanlæg!$C$151:'Nyanlæg'!$Z$181,O$3)*Nyanlæg!$D$3)</f>
        <v>0</v>
      </c>
      <c r="P172" s="156">
        <f>IF($C172&lt;Input!$D$48,VLOOKUP($C172,Eksist!$C$151:'Eksist'!$Z$181,P$3), VLOOKUP($C172,Muffe!$C$151:'Muffe'!$Z$181,P$3)*Muffe!$D$3+VLOOKUP($C172,Nyanlæg!$C$151:'Nyanlæg'!$Z$181,P$3)*Nyanlæg!$D$3)</f>
        <v>0</v>
      </c>
      <c r="Q172" s="156">
        <f>IF($C172&lt;Input!$D$48,VLOOKUP($C172,Eksist!$C$151:'Eksist'!$Z$181,Q$3), VLOOKUP($C172,Muffe!$C$151:'Muffe'!$Z$181,Q$3)*Muffe!$D$3+VLOOKUP($C172,Nyanlæg!$C$151:'Nyanlæg'!$Z$181,Q$3)*Nyanlæg!$D$3)</f>
        <v>0</v>
      </c>
      <c r="R172" s="156">
        <f>IF($C172&lt;Input!$D$48,VLOOKUP($C172,Eksist!$C$151:'Eksist'!$Z$181,R$3), VLOOKUP($C172,Muffe!$C$151:'Muffe'!$Z$181,R$3)*Muffe!$D$3+VLOOKUP($C172,Nyanlæg!$C$151:'Nyanlæg'!$Z$181,R$3)*Nyanlæg!$D$3)</f>
        <v>0</v>
      </c>
      <c r="S172" s="156">
        <f>IF($C172&lt;Input!$D$48,VLOOKUP($C172,Eksist!$C$151:'Eksist'!$Z$181,S$3), VLOOKUP($C172,Muffe!$C$151:'Muffe'!$Z$181,S$3)*Muffe!$D$3+VLOOKUP($C172,Nyanlæg!$C$151:'Nyanlæg'!$Z$181,S$3)*Nyanlæg!$D$3)</f>
        <v>0</v>
      </c>
      <c r="T172" s="156">
        <f>IF($C172&lt;Input!$D$48,VLOOKUP($C172,Eksist!$C$151:'Eksist'!$Z$181,T$3), VLOOKUP($C172,Muffe!$C$151:'Muffe'!$Z$181,T$3)*Muffe!$D$3+VLOOKUP($C172,Nyanlæg!$C$151:'Nyanlæg'!$Z$181,T$3)*Nyanlæg!$D$3)</f>
        <v>0</v>
      </c>
      <c r="U172" s="156">
        <f>IF($C172&lt;Input!$D$48,VLOOKUP($C172,Eksist!$C$151:'Eksist'!$Z$181,U$3), VLOOKUP($C172,Muffe!$C$151:'Muffe'!$Z$181,U$3)*Muffe!$D$3+VLOOKUP($C172,Nyanlæg!$C$151:'Nyanlæg'!$Z$181,U$3)*Nyanlæg!$D$3)</f>
        <v>0</v>
      </c>
      <c r="V172" s="156">
        <f>IF($C172&lt;Input!$D$48,VLOOKUP($C172,Eksist!$C$151:'Eksist'!$Z$181,V$3), VLOOKUP($C172,Muffe!$C$151:'Muffe'!$Z$181,V$3)*Muffe!$D$3+VLOOKUP($C172,Nyanlæg!$C$151:'Nyanlæg'!$Z$181,V$3)*Nyanlæg!$D$3)</f>
        <v>0</v>
      </c>
      <c r="W172" s="156">
        <f>IF($C172&lt;Input!$D$48,VLOOKUP($C172,Eksist!$C$151:'Eksist'!$Z$181,W$3), VLOOKUP($C172,Muffe!$C$151:'Muffe'!$Z$181,W$3)*Muffe!$D$3+VLOOKUP($C172,Nyanlæg!$C$151:'Nyanlæg'!$Z$181,W$3)*Nyanlæg!$D$3)</f>
        <v>0</v>
      </c>
      <c r="X172" s="156">
        <f>IF($C172&lt;Input!$D$48,VLOOKUP($C172,Eksist!$C$151:'Eksist'!$Z$181,X$3), VLOOKUP($C172,Muffe!$C$151:'Muffe'!$Z$181,X$3)*Muffe!$D$3+VLOOKUP($C172,Nyanlæg!$C$151:'Nyanlæg'!$Z$181,X$3)*Nyanlæg!$D$3)</f>
        <v>0</v>
      </c>
      <c r="Y172" s="156">
        <f>IF($C172&lt;Input!$D$48,VLOOKUP($C172,Eksist!$C$151:'Eksist'!$Z$181,Y$3), VLOOKUP($C172,Muffe!$C$151:'Muffe'!$Z$181,Y$3)*Muffe!$D$3+VLOOKUP($C172,Nyanlæg!$C$151:'Nyanlæg'!$Z$181,Y$3)*Nyanlæg!$D$3)</f>
        <v>0</v>
      </c>
      <c r="Z172" s="156">
        <f>IF($C172&lt;Input!$D$48,VLOOKUP($C172,Eksist!$C$151:'Eksist'!$Z$181,Z$3), VLOOKUP($C172,Muffe!$C$151:'Muffe'!$Z$181,Z$3)*Muffe!$D$3+VLOOKUP($C172,Nyanlæg!$C$151:'Nyanlæg'!$Z$181,Z$3)*Nyanlæg!$D$3)</f>
        <v>0</v>
      </c>
      <c r="AA172" s="1"/>
      <c r="AB172" s="3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  <c r="AU172" s="158"/>
      <c r="AV172" s="158"/>
      <c r="AW172" s="158"/>
      <c r="AX172" s="158"/>
      <c r="AY172" s="158"/>
      <c r="AZ172" s="158"/>
      <c r="BA172" s="159"/>
      <c r="BB172" s="159"/>
      <c r="BC172" s="159"/>
      <c r="BD172" s="159"/>
      <c r="BE172" s="159"/>
      <c r="BF172" s="158"/>
      <c r="BG172" s="158"/>
      <c r="BH172" s="158"/>
      <c r="BI172" s="158"/>
      <c r="BJ172" s="158"/>
      <c r="BK172" s="158"/>
      <c r="BL172" s="158"/>
      <c r="BM172" s="158"/>
      <c r="BN172" s="158"/>
      <c r="BO172" s="158"/>
      <c r="BP172" s="158"/>
      <c r="BQ172" s="158"/>
      <c r="BR172" s="158"/>
      <c r="BS172" s="158"/>
      <c r="BT172" s="158"/>
      <c r="BU172" s="158"/>
    </row>
    <row r="173" spans="1:73" x14ac:dyDescent="0.15">
      <c r="A173" s="1"/>
      <c r="B173" s="20"/>
      <c r="C173" s="156">
        <f>Eksist!C173</f>
        <v>22</v>
      </c>
      <c r="D173" s="2" t="s">
        <v>98</v>
      </c>
      <c r="E173" s="156"/>
      <c r="F173" s="156">
        <f t="shared" si="9"/>
        <v>141.17837749987308</v>
      </c>
      <c r="G173" s="156">
        <f>IF($C173&lt;Input!$D$48,VLOOKUP($C173,Eksist!$C$151:'Eksist'!$Z$181,G$3), VLOOKUP($C173,Muffe!$C$151:'Muffe'!$Z$181,G$3)*Muffe!$D$2+VLOOKUP($C173,Nyanlæg!$C$151:'Nyanlæg'!$Z$181,G$3)*Nyanlæg!$D$2)</f>
        <v>0</v>
      </c>
      <c r="H173" s="156">
        <f>IF($C173&lt;Input!$D$48,VLOOKUP($C173,Eksist!$C$151:'Eksist'!$Z$181,H$3), VLOOKUP($C173,Muffe!$C$151:'Muffe'!$Z$181,H$3)*Muffe!$D$3+VLOOKUP($C173,Nyanlæg!$C$151:'Nyanlæg'!$Z$181,H$3)*Nyanlæg!$D$3)</f>
        <v>68.355811406586227</v>
      </c>
      <c r="I173" s="156">
        <f>IF($C173&lt;Input!$D$48,VLOOKUP($C173,Eksist!$C$151:'Eksist'!$Z$181,I$3), VLOOKUP($C173,Muffe!$C$151:'Muffe'!$Z$181,I$3)*Muffe!$D$3+VLOOKUP($C173,Nyanlæg!$C$151:'Nyanlæg'!$Z$181,I$3)*Nyanlæg!$D$3)</f>
        <v>72.822566093286838</v>
      </c>
      <c r="J173" s="156">
        <f>IF($C173&lt;Input!$D$48,VLOOKUP($C173,Eksist!$C$151:'Eksist'!$Z$181,J$3), VLOOKUP($C173,Muffe!$C$151:'Muffe'!$Z$181,J$3)*Muffe!$D$3+VLOOKUP($C173,Nyanlæg!$C$151:'Nyanlæg'!$Z$181,J$3)*Nyanlæg!$D$3)</f>
        <v>0</v>
      </c>
      <c r="K173" s="156">
        <f>IF($C173&lt;Input!$D$48,VLOOKUP($C173,Eksist!$C$151:'Eksist'!$Z$181,K$3), VLOOKUP($C173,Muffe!$C$151:'Muffe'!$Z$181,K$3)*Muffe!$D$3+VLOOKUP($C173,Nyanlæg!$C$151:'Nyanlæg'!$Z$181,K$3)*Nyanlæg!$D$3)</f>
        <v>0</v>
      </c>
      <c r="L173" s="156">
        <f>IF($C173&lt;Input!$D$48,VLOOKUP($C173,Eksist!$C$151:'Eksist'!$Z$181,L$3), VLOOKUP($C173,Muffe!$C$151:'Muffe'!$Z$181,L$3)*Muffe!$D$3+VLOOKUP($C173,Nyanlæg!$C$151:'Nyanlæg'!$Z$181,L$3)*Nyanlæg!$D$3)</f>
        <v>0</v>
      </c>
      <c r="M173" s="156">
        <f>IF($C173&lt;Input!$D$48,VLOOKUP($C173,Eksist!$C$151:'Eksist'!$Z$181,M$3), VLOOKUP($C173,Muffe!$C$151:'Muffe'!$Z$181,M$3)*Muffe!$D$3+VLOOKUP($C173,Nyanlæg!$C$151:'Nyanlæg'!$Z$181,M$3)*Nyanlæg!$D$3)</f>
        <v>0</v>
      </c>
      <c r="N173" s="156">
        <f>IF($C173&lt;Input!$D$48,VLOOKUP($C173,Eksist!$C$151:'Eksist'!$Z$181,N$3), VLOOKUP($C173,Muffe!$C$151:'Muffe'!$Z$181,N$3)*Muffe!$D$3+VLOOKUP($C173,Nyanlæg!$C$151:'Nyanlæg'!$Z$181,N$3)*Nyanlæg!$D$3)</f>
        <v>0</v>
      </c>
      <c r="O173" s="156">
        <f>IF($C173&lt;Input!$D$48,VLOOKUP($C173,Eksist!$C$151:'Eksist'!$Z$181,O$3), VLOOKUP($C173,Muffe!$C$151:'Muffe'!$Z$181,O$3)*Muffe!$D$3+VLOOKUP($C173,Nyanlæg!$C$151:'Nyanlæg'!$Z$181,O$3)*Nyanlæg!$D$3)</f>
        <v>0</v>
      </c>
      <c r="P173" s="156">
        <f>IF($C173&lt;Input!$D$48,VLOOKUP($C173,Eksist!$C$151:'Eksist'!$Z$181,P$3), VLOOKUP($C173,Muffe!$C$151:'Muffe'!$Z$181,P$3)*Muffe!$D$3+VLOOKUP($C173,Nyanlæg!$C$151:'Nyanlæg'!$Z$181,P$3)*Nyanlæg!$D$3)</f>
        <v>0</v>
      </c>
      <c r="Q173" s="156">
        <f>IF($C173&lt;Input!$D$48,VLOOKUP($C173,Eksist!$C$151:'Eksist'!$Z$181,Q$3), VLOOKUP($C173,Muffe!$C$151:'Muffe'!$Z$181,Q$3)*Muffe!$D$3+VLOOKUP($C173,Nyanlæg!$C$151:'Nyanlæg'!$Z$181,Q$3)*Nyanlæg!$D$3)</f>
        <v>0</v>
      </c>
      <c r="R173" s="156">
        <f>IF($C173&lt;Input!$D$48,VLOOKUP($C173,Eksist!$C$151:'Eksist'!$Z$181,R$3), VLOOKUP($C173,Muffe!$C$151:'Muffe'!$Z$181,R$3)*Muffe!$D$3+VLOOKUP($C173,Nyanlæg!$C$151:'Nyanlæg'!$Z$181,R$3)*Nyanlæg!$D$3)</f>
        <v>0</v>
      </c>
      <c r="S173" s="156">
        <f>IF($C173&lt;Input!$D$48,VLOOKUP($C173,Eksist!$C$151:'Eksist'!$Z$181,S$3), VLOOKUP($C173,Muffe!$C$151:'Muffe'!$Z$181,S$3)*Muffe!$D$3+VLOOKUP($C173,Nyanlæg!$C$151:'Nyanlæg'!$Z$181,S$3)*Nyanlæg!$D$3)</f>
        <v>0</v>
      </c>
      <c r="T173" s="156">
        <f>IF($C173&lt;Input!$D$48,VLOOKUP($C173,Eksist!$C$151:'Eksist'!$Z$181,T$3), VLOOKUP($C173,Muffe!$C$151:'Muffe'!$Z$181,T$3)*Muffe!$D$3+VLOOKUP($C173,Nyanlæg!$C$151:'Nyanlæg'!$Z$181,T$3)*Nyanlæg!$D$3)</f>
        <v>0</v>
      </c>
      <c r="U173" s="156">
        <f>IF($C173&lt;Input!$D$48,VLOOKUP($C173,Eksist!$C$151:'Eksist'!$Z$181,U$3), VLOOKUP($C173,Muffe!$C$151:'Muffe'!$Z$181,U$3)*Muffe!$D$3+VLOOKUP($C173,Nyanlæg!$C$151:'Nyanlæg'!$Z$181,U$3)*Nyanlæg!$D$3)</f>
        <v>0</v>
      </c>
      <c r="V173" s="156">
        <f>IF($C173&lt;Input!$D$48,VLOOKUP($C173,Eksist!$C$151:'Eksist'!$Z$181,V$3), VLOOKUP($C173,Muffe!$C$151:'Muffe'!$Z$181,V$3)*Muffe!$D$3+VLOOKUP($C173,Nyanlæg!$C$151:'Nyanlæg'!$Z$181,V$3)*Nyanlæg!$D$3)</f>
        <v>0</v>
      </c>
      <c r="W173" s="156">
        <f>IF($C173&lt;Input!$D$48,VLOOKUP($C173,Eksist!$C$151:'Eksist'!$Z$181,W$3), VLOOKUP($C173,Muffe!$C$151:'Muffe'!$Z$181,W$3)*Muffe!$D$3+VLOOKUP($C173,Nyanlæg!$C$151:'Nyanlæg'!$Z$181,W$3)*Nyanlæg!$D$3)</f>
        <v>0</v>
      </c>
      <c r="X173" s="156">
        <f>IF($C173&lt;Input!$D$48,VLOOKUP($C173,Eksist!$C$151:'Eksist'!$Z$181,X$3), VLOOKUP($C173,Muffe!$C$151:'Muffe'!$Z$181,X$3)*Muffe!$D$3+VLOOKUP($C173,Nyanlæg!$C$151:'Nyanlæg'!$Z$181,X$3)*Nyanlæg!$D$3)</f>
        <v>0</v>
      </c>
      <c r="Y173" s="156">
        <f>IF($C173&lt;Input!$D$48,VLOOKUP($C173,Eksist!$C$151:'Eksist'!$Z$181,Y$3), VLOOKUP($C173,Muffe!$C$151:'Muffe'!$Z$181,Y$3)*Muffe!$D$3+VLOOKUP($C173,Nyanlæg!$C$151:'Nyanlæg'!$Z$181,Y$3)*Nyanlæg!$D$3)</f>
        <v>0</v>
      </c>
      <c r="Z173" s="156">
        <f>IF($C173&lt;Input!$D$48,VLOOKUP($C173,Eksist!$C$151:'Eksist'!$Z$181,Z$3), VLOOKUP($C173,Muffe!$C$151:'Muffe'!$Z$181,Z$3)*Muffe!$D$3+VLOOKUP($C173,Nyanlæg!$C$151:'Nyanlæg'!$Z$181,Z$3)*Nyanlæg!$D$3)</f>
        <v>0</v>
      </c>
      <c r="AA173" s="1"/>
      <c r="AB173" s="3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  <c r="AU173" s="158"/>
      <c r="AV173" s="158"/>
      <c r="AW173" s="158"/>
      <c r="AX173" s="158"/>
      <c r="AY173" s="158"/>
      <c r="AZ173" s="158"/>
      <c r="BA173" s="159"/>
      <c r="BB173" s="159"/>
      <c r="BC173" s="159"/>
      <c r="BD173" s="159"/>
      <c r="BE173" s="159"/>
      <c r="BF173" s="158"/>
      <c r="BG173" s="158"/>
      <c r="BH173" s="158"/>
      <c r="BI173" s="158"/>
      <c r="BJ173" s="158"/>
      <c r="BK173" s="158"/>
      <c r="BL173" s="158"/>
      <c r="BM173" s="158"/>
      <c r="BN173" s="158"/>
      <c r="BO173" s="158"/>
      <c r="BP173" s="158"/>
      <c r="BQ173" s="158"/>
      <c r="BR173" s="158"/>
      <c r="BS173" s="158"/>
      <c r="BT173" s="158"/>
      <c r="BU173" s="158"/>
    </row>
    <row r="174" spans="1:73" x14ac:dyDescent="0.15">
      <c r="A174" s="1"/>
      <c r="B174" s="20"/>
      <c r="C174" s="156">
        <f>Eksist!C174</f>
        <v>23</v>
      </c>
      <c r="D174" s="2" t="s">
        <v>98</v>
      </c>
      <c r="E174" s="156"/>
      <c r="F174" s="156">
        <f t="shared" si="9"/>
        <v>141.17837749987308</v>
      </c>
      <c r="G174" s="156">
        <f>IF($C174&lt;Input!$D$48,VLOOKUP($C174,Eksist!$C$151:'Eksist'!$Z$181,G$3), VLOOKUP($C174,Muffe!$C$151:'Muffe'!$Z$181,G$3)*Muffe!$D$2+VLOOKUP($C174,Nyanlæg!$C$151:'Nyanlæg'!$Z$181,G$3)*Nyanlæg!$D$2)</f>
        <v>0</v>
      </c>
      <c r="H174" s="156">
        <f>IF($C174&lt;Input!$D$48,VLOOKUP($C174,Eksist!$C$151:'Eksist'!$Z$181,H$3), VLOOKUP($C174,Muffe!$C$151:'Muffe'!$Z$181,H$3)*Muffe!$D$3+VLOOKUP($C174,Nyanlæg!$C$151:'Nyanlæg'!$Z$181,H$3)*Nyanlæg!$D$3)</f>
        <v>68.355811406586227</v>
      </c>
      <c r="I174" s="156">
        <f>IF($C174&lt;Input!$D$48,VLOOKUP($C174,Eksist!$C$151:'Eksist'!$Z$181,I$3), VLOOKUP($C174,Muffe!$C$151:'Muffe'!$Z$181,I$3)*Muffe!$D$3+VLOOKUP($C174,Nyanlæg!$C$151:'Nyanlæg'!$Z$181,I$3)*Nyanlæg!$D$3)</f>
        <v>72.822566093286838</v>
      </c>
      <c r="J174" s="156">
        <f>IF($C174&lt;Input!$D$48,VLOOKUP($C174,Eksist!$C$151:'Eksist'!$Z$181,J$3), VLOOKUP($C174,Muffe!$C$151:'Muffe'!$Z$181,J$3)*Muffe!$D$3+VLOOKUP($C174,Nyanlæg!$C$151:'Nyanlæg'!$Z$181,J$3)*Nyanlæg!$D$3)</f>
        <v>0</v>
      </c>
      <c r="K174" s="156">
        <f>IF($C174&lt;Input!$D$48,VLOOKUP($C174,Eksist!$C$151:'Eksist'!$Z$181,K$3), VLOOKUP($C174,Muffe!$C$151:'Muffe'!$Z$181,K$3)*Muffe!$D$3+VLOOKUP($C174,Nyanlæg!$C$151:'Nyanlæg'!$Z$181,K$3)*Nyanlæg!$D$3)</f>
        <v>0</v>
      </c>
      <c r="L174" s="156">
        <f>IF($C174&lt;Input!$D$48,VLOOKUP($C174,Eksist!$C$151:'Eksist'!$Z$181,L$3), VLOOKUP($C174,Muffe!$C$151:'Muffe'!$Z$181,L$3)*Muffe!$D$3+VLOOKUP($C174,Nyanlæg!$C$151:'Nyanlæg'!$Z$181,L$3)*Nyanlæg!$D$3)</f>
        <v>0</v>
      </c>
      <c r="M174" s="156">
        <f>IF($C174&lt;Input!$D$48,VLOOKUP($C174,Eksist!$C$151:'Eksist'!$Z$181,M$3), VLOOKUP($C174,Muffe!$C$151:'Muffe'!$Z$181,M$3)*Muffe!$D$3+VLOOKUP($C174,Nyanlæg!$C$151:'Nyanlæg'!$Z$181,M$3)*Nyanlæg!$D$3)</f>
        <v>0</v>
      </c>
      <c r="N174" s="156">
        <f>IF($C174&lt;Input!$D$48,VLOOKUP($C174,Eksist!$C$151:'Eksist'!$Z$181,N$3), VLOOKUP($C174,Muffe!$C$151:'Muffe'!$Z$181,N$3)*Muffe!$D$3+VLOOKUP($C174,Nyanlæg!$C$151:'Nyanlæg'!$Z$181,N$3)*Nyanlæg!$D$3)</f>
        <v>0</v>
      </c>
      <c r="O174" s="156">
        <f>IF($C174&lt;Input!$D$48,VLOOKUP($C174,Eksist!$C$151:'Eksist'!$Z$181,O$3), VLOOKUP($C174,Muffe!$C$151:'Muffe'!$Z$181,O$3)*Muffe!$D$3+VLOOKUP($C174,Nyanlæg!$C$151:'Nyanlæg'!$Z$181,O$3)*Nyanlæg!$D$3)</f>
        <v>0</v>
      </c>
      <c r="P174" s="156">
        <f>IF($C174&lt;Input!$D$48,VLOOKUP($C174,Eksist!$C$151:'Eksist'!$Z$181,P$3), VLOOKUP($C174,Muffe!$C$151:'Muffe'!$Z$181,P$3)*Muffe!$D$3+VLOOKUP($C174,Nyanlæg!$C$151:'Nyanlæg'!$Z$181,P$3)*Nyanlæg!$D$3)</f>
        <v>0</v>
      </c>
      <c r="Q174" s="156">
        <f>IF($C174&lt;Input!$D$48,VLOOKUP($C174,Eksist!$C$151:'Eksist'!$Z$181,Q$3), VLOOKUP($C174,Muffe!$C$151:'Muffe'!$Z$181,Q$3)*Muffe!$D$3+VLOOKUP($C174,Nyanlæg!$C$151:'Nyanlæg'!$Z$181,Q$3)*Nyanlæg!$D$3)</f>
        <v>0</v>
      </c>
      <c r="R174" s="156">
        <f>IF($C174&lt;Input!$D$48,VLOOKUP($C174,Eksist!$C$151:'Eksist'!$Z$181,R$3), VLOOKUP($C174,Muffe!$C$151:'Muffe'!$Z$181,R$3)*Muffe!$D$3+VLOOKUP($C174,Nyanlæg!$C$151:'Nyanlæg'!$Z$181,R$3)*Nyanlæg!$D$3)</f>
        <v>0</v>
      </c>
      <c r="S174" s="156">
        <f>IF($C174&lt;Input!$D$48,VLOOKUP($C174,Eksist!$C$151:'Eksist'!$Z$181,S$3), VLOOKUP($C174,Muffe!$C$151:'Muffe'!$Z$181,S$3)*Muffe!$D$3+VLOOKUP($C174,Nyanlæg!$C$151:'Nyanlæg'!$Z$181,S$3)*Nyanlæg!$D$3)</f>
        <v>0</v>
      </c>
      <c r="T174" s="156">
        <f>IF($C174&lt;Input!$D$48,VLOOKUP($C174,Eksist!$C$151:'Eksist'!$Z$181,T$3), VLOOKUP($C174,Muffe!$C$151:'Muffe'!$Z$181,T$3)*Muffe!$D$3+VLOOKUP($C174,Nyanlæg!$C$151:'Nyanlæg'!$Z$181,T$3)*Nyanlæg!$D$3)</f>
        <v>0</v>
      </c>
      <c r="U174" s="156">
        <f>IF($C174&lt;Input!$D$48,VLOOKUP($C174,Eksist!$C$151:'Eksist'!$Z$181,U$3), VLOOKUP($C174,Muffe!$C$151:'Muffe'!$Z$181,U$3)*Muffe!$D$3+VLOOKUP($C174,Nyanlæg!$C$151:'Nyanlæg'!$Z$181,U$3)*Nyanlæg!$D$3)</f>
        <v>0</v>
      </c>
      <c r="V174" s="156">
        <f>IF($C174&lt;Input!$D$48,VLOOKUP($C174,Eksist!$C$151:'Eksist'!$Z$181,V$3), VLOOKUP($C174,Muffe!$C$151:'Muffe'!$Z$181,V$3)*Muffe!$D$3+VLOOKUP($C174,Nyanlæg!$C$151:'Nyanlæg'!$Z$181,V$3)*Nyanlæg!$D$3)</f>
        <v>0</v>
      </c>
      <c r="W174" s="156">
        <f>IF($C174&lt;Input!$D$48,VLOOKUP($C174,Eksist!$C$151:'Eksist'!$Z$181,W$3), VLOOKUP($C174,Muffe!$C$151:'Muffe'!$Z$181,W$3)*Muffe!$D$3+VLOOKUP($C174,Nyanlæg!$C$151:'Nyanlæg'!$Z$181,W$3)*Nyanlæg!$D$3)</f>
        <v>0</v>
      </c>
      <c r="X174" s="156">
        <f>IF($C174&lt;Input!$D$48,VLOOKUP($C174,Eksist!$C$151:'Eksist'!$Z$181,X$3), VLOOKUP($C174,Muffe!$C$151:'Muffe'!$Z$181,X$3)*Muffe!$D$3+VLOOKUP($C174,Nyanlæg!$C$151:'Nyanlæg'!$Z$181,X$3)*Nyanlæg!$D$3)</f>
        <v>0</v>
      </c>
      <c r="Y174" s="156">
        <f>IF($C174&lt;Input!$D$48,VLOOKUP($C174,Eksist!$C$151:'Eksist'!$Z$181,Y$3), VLOOKUP($C174,Muffe!$C$151:'Muffe'!$Z$181,Y$3)*Muffe!$D$3+VLOOKUP($C174,Nyanlæg!$C$151:'Nyanlæg'!$Z$181,Y$3)*Nyanlæg!$D$3)</f>
        <v>0</v>
      </c>
      <c r="Z174" s="156">
        <f>IF($C174&lt;Input!$D$48,VLOOKUP($C174,Eksist!$C$151:'Eksist'!$Z$181,Z$3), VLOOKUP($C174,Muffe!$C$151:'Muffe'!$Z$181,Z$3)*Muffe!$D$3+VLOOKUP($C174,Nyanlæg!$C$151:'Nyanlæg'!$Z$181,Z$3)*Nyanlæg!$D$3)</f>
        <v>0</v>
      </c>
      <c r="AA174" s="1"/>
      <c r="AB174" s="3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  <c r="AU174" s="158"/>
      <c r="AV174" s="158"/>
      <c r="AW174" s="158"/>
      <c r="AX174" s="158"/>
      <c r="AY174" s="158"/>
      <c r="AZ174" s="158"/>
      <c r="BA174" s="159"/>
      <c r="BB174" s="159"/>
      <c r="BC174" s="159"/>
      <c r="BD174" s="159"/>
      <c r="BE174" s="159"/>
      <c r="BF174" s="158"/>
      <c r="BG174" s="158"/>
      <c r="BH174" s="158"/>
      <c r="BI174" s="158"/>
      <c r="BJ174" s="158"/>
      <c r="BK174" s="158"/>
      <c r="BL174" s="158"/>
      <c r="BM174" s="158"/>
      <c r="BN174" s="158"/>
      <c r="BO174" s="158"/>
      <c r="BP174" s="158"/>
      <c r="BQ174" s="158"/>
      <c r="BR174" s="158"/>
      <c r="BS174" s="158"/>
      <c r="BT174" s="158"/>
      <c r="BU174" s="158"/>
    </row>
    <row r="175" spans="1:73" x14ac:dyDescent="0.15">
      <c r="A175" s="1"/>
      <c r="B175" s="20"/>
      <c r="C175" s="156">
        <f>Eksist!C175</f>
        <v>24</v>
      </c>
      <c r="D175" s="2" t="s">
        <v>98</v>
      </c>
      <c r="E175" s="156"/>
      <c r="F175" s="156">
        <f t="shared" si="9"/>
        <v>141.17837749987308</v>
      </c>
      <c r="G175" s="156">
        <f>IF($C175&lt;Input!$D$48,VLOOKUP($C175,Eksist!$C$151:'Eksist'!$Z$181,G$3), VLOOKUP($C175,Muffe!$C$151:'Muffe'!$Z$181,G$3)*Muffe!$D$2+VLOOKUP($C175,Nyanlæg!$C$151:'Nyanlæg'!$Z$181,G$3)*Nyanlæg!$D$2)</f>
        <v>0</v>
      </c>
      <c r="H175" s="156">
        <f>IF($C175&lt;Input!$D$48,VLOOKUP($C175,Eksist!$C$151:'Eksist'!$Z$181,H$3), VLOOKUP($C175,Muffe!$C$151:'Muffe'!$Z$181,H$3)*Muffe!$D$3+VLOOKUP($C175,Nyanlæg!$C$151:'Nyanlæg'!$Z$181,H$3)*Nyanlæg!$D$3)</f>
        <v>68.355811406586227</v>
      </c>
      <c r="I175" s="156">
        <f>IF($C175&lt;Input!$D$48,VLOOKUP($C175,Eksist!$C$151:'Eksist'!$Z$181,I$3), VLOOKUP($C175,Muffe!$C$151:'Muffe'!$Z$181,I$3)*Muffe!$D$3+VLOOKUP($C175,Nyanlæg!$C$151:'Nyanlæg'!$Z$181,I$3)*Nyanlæg!$D$3)</f>
        <v>72.822566093286838</v>
      </c>
      <c r="J175" s="156">
        <f>IF($C175&lt;Input!$D$48,VLOOKUP($C175,Eksist!$C$151:'Eksist'!$Z$181,J$3), VLOOKUP($C175,Muffe!$C$151:'Muffe'!$Z$181,J$3)*Muffe!$D$3+VLOOKUP($C175,Nyanlæg!$C$151:'Nyanlæg'!$Z$181,J$3)*Nyanlæg!$D$3)</f>
        <v>0</v>
      </c>
      <c r="K175" s="156">
        <f>IF($C175&lt;Input!$D$48,VLOOKUP($C175,Eksist!$C$151:'Eksist'!$Z$181,K$3), VLOOKUP($C175,Muffe!$C$151:'Muffe'!$Z$181,K$3)*Muffe!$D$3+VLOOKUP($C175,Nyanlæg!$C$151:'Nyanlæg'!$Z$181,K$3)*Nyanlæg!$D$3)</f>
        <v>0</v>
      </c>
      <c r="L175" s="156">
        <f>IF($C175&lt;Input!$D$48,VLOOKUP($C175,Eksist!$C$151:'Eksist'!$Z$181,L$3), VLOOKUP($C175,Muffe!$C$151:'Muffe'!$Z$181,L$3)*Muffe!$D$3+VLOOKUP($C175,Nyanlæg!$C$151:'Nyanlæg'!$Z$181,L$3)*Nyanlæg!$D$3)</f>
        <v>0</v>
      </c>
      <c r="M175" s="156">
        <f>IF($C175&lt;Input!$D$48,VLOOKUP($C175,Eksist!$C$151:'Eksist'!$Z$181,M$3), VLOOKUP($C175,Muffe!$C$151:'Muffe'!$Z$181,M$3)*Muffe!$D$3+VLOOKUP($C175,Nyanlæg!$C$151:'Nyanlæg'!$Z$181,M$3)*Nyanlæg!$D$3)</f>
        <v>0</v>
      </c>
      <c r="N175" s="156">
        <f>IF($C175&lt;Input!$D$48,VLOOKUP($C175,Eksist!$C$151:'Eksist'!$Z$181,N$3), VLOOKUP($C175,Muffe!$C$151:'Muffe'!$Z$181,N$3)*Muffe!$D$3+VLOOKUP($C175,Nyanlæg!$C$151:'Nyanlæg'!$Z$181,N$3)*Nyanlæg!$D$3)</f>
        <v>0</v>
      </c>
      <c r="O175" s="156">
        <f>IF($C175&lt;Input!$D$48,VLOOKUP($C175,Eksist!$C$151:'Eksist'!$Z$181,O$3), VLOOKUP($C175,Muffe!$C$151:'Muffe'!$Z$181,O$3)*Muffe!$D$3+VLOOKUP($C175,Nyanlæg!$C$151:'Nyanlæg'!$Z$181,O$3)*Nyanlæg!$D$3)</f>
        <v>0</v>
      </c>
      <c r="P175" s="156">
        <f>IF($C175&lt;Input!$D$48,VLOOKUP($C175,Eksist!$C$151:'Eksist'!$Z$181,P$3), VLOOKUP($C175,Muffe!$C$151:'Muffe'!$Z$181,P$3)*Muffe!$D$3+VLOOKUP($C175,Nyanlæg!$C$151:'Nyanlæg'!$Z$181,P$3)*Nyanlæg!$D$3)</f>
        <v>0</v>
      </c>
      <c r="Q175" s="156">
        <f>IF($C175&lt;Input!$D$48,VLOOKUP($C175,Eksist!$C$151:'Eksist'!$Z$181,Q$3), VLOOKUP($C175,Muffe!$C$151:'Muffe'!$Z$181,Q$3)*Muffe!$D$3+VLOOKUP($C175,Nyanlæg!$C$151:'Nyanlæg'!$Z$181,Q$3)*Nyanlæg!$D$3)</f>
        <v>0</v>
      </c>
      <c r="R175" s="156">
        <f>IF($C175&lt;Input!$D$48,VLOOKUP($C175,Eksist!$C$151:'Eksist'!$Z$181,R$3), VLOOKUP($C175,Muffe!$C$151:'Muffe'!$Z$181,R$3)*Muffe!$D$3+VLOOKUP($C175,Nyanlæg!$C$151:'Nyanlæg'!$Z$181,R$3)*Nyanlæg!$D$3)</f>
        <v>0</v>
      </c>
      <c r="S175" s="156">
        <f>IF($C175&lt;Input!$D$48,VLOOKUP($C175,Eksist!$C$151:'Eksist'!$Z$181,S$3), VLOOKUP($C175,Muffe!$C$151:'Muffe'!$Z$181,S$3)*Muffe!$D$3+VLOOKUP($C175,Nyanlæg!$C$151:'Nyanlæg'!$Z$181,S$3)*Nyanlæg!$D$3)</f>
        <v>0</v>
      </c>
      <c r="T175" s="156">
        <f>IF($C175&lt;Input!$D$48,VLOOKUP($C175,Eksist!$C$151:'Eksist'!$Z$181,T$3), VLOOKUP($C175,Muffe!$C$151:'Muffe'!$Z$181,T$3)*Muffe!$D$3+VLOOKUP($C175,Nyanlæg!$C$151:'Nyanlæg'!$Z$181,T$3)*Nyanlæg!$D$3)</f>
        <v>0</v>
      </c>
      <c r="U175" s="156">
        <f>IF($C175&lt;Input!$D$48,VLOOKUP($C175,Eksist!$C$151:'Eksist'!$Z$181,U$3), VLOOKUP($C175,Muffe!$C$151:'Muffe'!$Z$181,U$3)*Muffe!$D$3+VLOOKUP($C175,Nyanlæg!$C$151:'Nyanlæg'!$Z$181,U$3)*Nyanlæg!$D$3)</f>
        <v>0</v>
      </c>
      <c r="V175" s="156">
        <f>IF($C175&lt;Input!$D$48,VLOOKUP($C175,Eksist!$C$151:'Eksist'!$Z$181,V$3), VLOOKUP($C175,Muffe!$C$151:'Muffe'!$Z$181,V$3)*Muffe!$D$3+VLOOKUP($C175,Nyanlæg!$C$151:'Nyanlæg'!$Z$181,V$3)*Nyanlæg!$D$3)</f>
        <v>0</v>
      </c>
      <c r="W175" s="156">
        <f>IF($C175&lt;Input!$D$48,VLOOKUP($C175,Eksist!$C$151:'Eksist'!$Z$181,W$3), VLOOKUP($C175,Muffe!$C$151:'Muffe'!$Z$181,W$3)*Muffe!$D$3+VLOOKUP($C175,Nyanlæg!$C$151:'Nyanlæg'!$Z$181,W$3)*Nyanlæg!$D$3)</f>
        <v>0</v>
      </c>
      <c r="X175" s="156">
        <f>IF($C175&lt;Input!$D$48,VLOOKUP($C175,Eksist!$C$151:'Eksist'!$Z$181,X$3), VLOOKUP($C175,Muffe!$C$151:'Muffe'!$Z$181,X$3)*Muffe!$D$3+VLOOKUP($C175,Nyanlæg!$C$151:'Nyanlæg'!$Z$181,X$3)*Nyanlæg!$D$3)</f>
        <v>0</v>
      </c>
      <c r="Y175" s="156">
        <f>IF($C175&lt;Input!$D$48,VLOOKUP($C175,Eksist!$C$151:'Eksist'!$Z$181,Y$3), VLOOKUP($C175,Muffe!$C$151:'Muffe'!$Z$181,Y$3)*Muffe!$D$3+VLOOKUP($C175,Nyanlæg!$C$151:'Nyanlæg'!$Z$181,Y$3)*Nyanlæg!$D$3)</f>
        <v>0</v>
      </c>
      <c r="Z175" s="156">
        <f>IF($C175&lt;Input!$D$48,VLOOKUP($C175,Eksist!$C$151:'Eksist'!$Z$181,Z$3), VLOOKUP($C175,Muffe!$C$151:'Muffe'!$Z$181,Z$3)*Muffe!$D$3+VLOOKUP($C175,Nyanlæg!$C$151:'Nyanlæg'!$Z$181,Z$3)*Nyanlæg!$D$3)</f>
        <v>0</v>
      </c>
      <c r="AA175" s="1"/>
      <c r="AB175" s="3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  <c r="AU175" s="158"/>
      <c r="AV175" s="158"/>
      <c r="AW175" s="158"/>
      <c r="AX175" s="158"/>
      <c r="AY175" s="158"/>
      <c r="AZ175" s="158"/>
      <c r="BA175" s="159"/>
      <c r="BB175" s="159"/>
      <c r="BC175" s="159"/>
      <c r="BD175" s="159"/>
      <c r="BE175" s="159"/>
      <c r="BF175" s="158"/>
      <c r="BG175" s="158"/>
      <c r="BH175" s="158"/>
      <c r="BI175" s="158"/>
      <c r="BJ175" s="158"/>
      <c r="BK175" s="158"/>
      <c r="BL175" s="158"/>
      <c r="BM175" s="158"/>
      <c r="BN175" s="158"/>
      <c r="BO175" s="158"/>
      <c r="BP175" s="158"/>
      <c r="BQ175" s="158"/>
      <c r="BR175" s="158"/>
      <c r="BS175" s="158"/>
      <c r="BT175" s="158"/>
      <c r="BU175" s="158"/>
    </row>
    <row r="176" spans="1:73" x14ac:dyDescent="0.15">
      <c r="A176" s="1"/>
      <c r="B176" s="20"/>
      <c r="C176" s="156">
        <f>Eksist!C176</f>
        <v>25</v>
      </c>
      <c r="D176" s="2" t="s">
        <v>98</v>
      </c>
      <c r="E176" s="156"/>
      <c r="F176" s="156">
        <f t="shared" si="9"/>
        <v>141.17837749987308</v>
      </c>
      <c r="G176" s="156">
        <f>IF($C176&lt;Input!$D$48,VLOOKUP($C176,Eksist!$C$151:'Eksist'!$Z$181,G$3), VLOOKUP($C176,Muffe!$C$151:'Muffe'!$Z$181,G$3)*Muffe!$D$2+VLOOKUP($C176,Nyanlæg!$C$151:'Nyanlæg'!$Z$181,G$3)*Nyanlæg!$D$2)</f>
        <v>0</v>
      </c>
      <c r="H176" s="156">
        <f>IF($C176&lt;Input!$D$48,VLOOKUP($C176,Eksist!$C$151:'Eksist'!$Z$181,H$3), VLOOKUP($C176,Muffe!$C$151:'Muffe'!$Z$181,H$3)*Muffe!$D$3+VLOOKUP($C176,Nyanlæg!$C$151:'Nyanlæg'!$Z$181,H$3)*Nyanlæg!$D$3)</f>
        <v>68.355811406586227</v>
      </c>
      <c r="I176" s="156">
        <f>IF($C176&lt;Input!$D$48,VLOOKUP($C176,Eksist!$C$151:'Eksist'!$Z$181,I$3), VLOOKUP($C176,Muffe!$C$151:'Muffe'!$Z$181,I$3)*Muffe!$D$3+VLOOKUP($C176,Nyanlæg!$C$151:'Nyanlæg'!$Z$181,I$3)*Nyanlæg!$D$3)</f>
        <v>72.822566093286838</v>
      </c>
      <c r="J176" s="156">
        <f>IF($C176&lt;Input!$D$48,VLOOKUP($C176,Eksist!$C$151:'Eksist'!$Z$181,J$3), VLOOKUP($C176,Muffe!$C$151:'Muffe'!$Z$181,J$3)*Muffe!$D$3+VLOOKUP($C176,Nyanlæg!$C$151:'Nyanlæg'!$Z$181,J$3)*Nyanlæg!$D$3)</f>
        <v>0</v>
      </c>
      <c r="K176" s="156">
        <f>IF($C176&lt;Input!$D$48,VLOOKUP($C176,Eksist!$C$151:'Eksist'!$Z$181,K$3), VLOOKUP($C176,Muffe!$C$151:'Muffe'!$Z$181,K$3)*Muffe!$D$3+VLOOKUP($C176,Nyanlæg!$C$151:'Nyanlæg'!$Z$181,K$3)*Nyanlæg!$D$3)</f>
        <v>0</v>
      </c>
      <c r="L176" s="156">
        <f>IF($C176&lt;Input!$D$48,VLOOKUP($C176,Eksist!$C$151:'Eksist'!$Z$181,L$3), VLOOKUP($C176,Muffe!$C$151:'Muffe'!$Z$181,L$3)*Muffe!$D$3+VLOOKUP($C176,Nyanlæg!$C$151:'Nyanlæg'!$Z$181,L$3)*Nyanlæg!$D$3)</f>
        <v>0</v>
      </c>
      <c r="M176" s="156">
        <f>IF($C176&lt;Input!$D$48,VLOOKUP($C176,Eksist!$C$151:'Eksist'!$Z$181,M$3), VLOOKUP($C176,Muffe!$C$151:'Muffe'!$Z$181,M$3)*Muffe!$D$3+VLOOKUP($C176,Nyanlæg!$C$151:'Nyanlæg'!$Z$181,M$3)*Nyanlæg!$D$3)</f>
        <v>0</v>
      </c>
      <c r="N176" s="156">
        <f>IF($C176&lt;Input!$D$48,VLOOKUP($C176,Eksist!$C$151:'Eksist'!$Z$181,N$3), VLOOKUP($C176,Muffe!$C$151:'Muffe'!$Z$181,N$3)*Muffe!$D$3+VLOOKUP($C176,Nyanlæg!$C$151:'Nyanlæg'!$Z$181,N$3)*Nyanlæg!$D$3)</f>
        <v>0</v>
      </c>
      <c r="O176" s="156">
        <f>IF($C176&lt;Input!$D$48,VLOOKUP($C176,Eksist!$C$151:'Eksist'!$Z$181,O$3), VLOOKUP($C176,Muffe!$C$151:'Muffe'!$Z$181,O$3)*Muffe!$D$3+VLOOKUP($C176,Nyanlæg!$C$151:'Nyanlæg'!$Z$181,O$3)*Nyanlæg!$D$3)</f>
        <v>0</v>
      </c>
      <c r="P176" s="156">
        <f>IF($C176&lt;Input!$D$48,VLOOKUP($C176,Eksist!$C$151:'Eksist'!$Z$181,P$3), VLOOKUP($C176,Muffe!$C$151:'Muffe'!$Z$181,P$3)*Muffe!$D$3+VLOOKUP($C176,Nyanlæg!$C$151:'Nyanlæg'!$Z$181,P$3)*Nyanlæg!$D$3)</f>
        <v>0</v>
      </c>
      <c r="Q176" s="156">
        <f>IF($C176&lt;Input!$D$48,VLOOKUP($C176,Eksist!$C$151:'Eksist'!$Z$181,Q$3), VLOOKUP($C176,Muffe!$C$151:'Muffe'!$Z$181,Q$3)*Muffe!$D$3+VLOOKUP($C176,Nyanlæg!$C$151:'Nyanlæg'!$Z$181,Q$3)*Nyanlæg!$D$3)</f>
        <v>0</v>
      </c>
      <c r="R176" s="156">
        <f>IF($C176&lt;Input!$D$48,VLOOKUP($C176,Eksist!$C$151:'Eksist'!$Z$181,R$3), VLOOKUP($C176,Muffe!$C$151:'Muffe'!$Z$181,R$3)*Muffe!$D$3+VLOOKUP($C176,Nyanlæg!$C$151:'Nyanlæg'!$Z$181,R$3)*Nyanlæg!$D$3)</f>
        <v>0</v>
      </c>
      <c r="S176" s="156">
        <f>IF($C176&lt;Input!$D$48,VLOOKUP($C176,Eksist!$C$151:'Eksist'!$Z$181,S$3), VLOOKUP($C176,Muffe!$C$151:'Muffe'!$Z$181,S$3)*Muffe!$D$3+VLOOKUP($C176,Nyanlæg!$C$151:'Nyanlæg'!$Z$181,S$3)*Nyanlæg!$D$3)</f>
        <v>0</v>
      </c>
      <c r="T176" s="156">
        <f>IF($C176&lt;Input!$D$48,VLOOKUP($C176,Eksist!$C$151:'Eksist'!$Z$181,T$3), VLOOKUP($C176,Muffe!$C$151:'Muffe'!$Z$181,T$3)*Muffe!$D$3+VLOOKUP($C176,Nyanlæg!$C$151:'Nyanlæg'!$Z$181,T$3)*Nyanlæg!$D$3)</f>
        <v>0</v>
      </c>
      <c r="U176" s="156">
        <f>IF($C176&lt;Input!$D$48,VLOOKUP($C176,Eksist!$C$151:'Eksist'!$Z$181,U$3), VLOOKUP($C176,Muffe!$C$151:'Muffe'!$Z$181,U$3)*Muffe!$D$3+VLOOKUP($C176,Nyanlæg!$C$151:'Nyanlæg'!$Z$181,U$3)*Nyanlæg!$D$3)</f>
        <v>0</v>
      </c>
      <c r="V176" s="156">
        <f>IF($C176&lt;Input!$D$48,VLOOKUP($C176,Eksist!$C$151:'Eksist'!$Z$181,V$3), VLOOKUP($C176,Muffe!$C$151:'Muffe'!$Z$181,V$3)*Muffe!$D$3+VLOOKUP($C176,Nyanlæg!$C$151:'Nyanlæg'!$Z$181,V$3)*Nyanlæg!$D$3)</f>
        <v>0</v>
      </c>
      <c r="W176" s="156">
        <f>IF($C176&lt;Input!$D$48,VLOOKUP($C176,Eksist!$C$151:'Eksist'!$Z$181,W$3), VLOOKUP($C176,Muffe!$C$151:'Muffe'!$Z$181,W$3)*Muffe!$D$3+VLOOKUP($C176,Nyanlæg!$C$151:'Nyanlæg'!$Z$181,W$3)*Nyanlæg!$D$3)</f>
        <v>0</v>
      </c>
      <c r="X176" s="156">
        <f>IF($C176&lt;Input!$D$48,VLOOKUP($C176,Eksist!$C$151:'Eksist'!$Z$181,X$3), VLOOKUP($C176,Muffe!$C$151:'Muffe'!$Z$181,X$3)*Muffe!$D$3+VLOOKUP($C176,Nyanlæg!$C$151:'Nyanlæg'!$Z$181,X$3)*Nyanlæg!$D$3)</f>
        <v>0</v>
      </c>
      <c r="Y176" s="156">
        <f>IF($C176&lt;Input!$D$48,VLOOKUP($C176,Eksist!$C$151:'Eksist'!$Z$181,Y$3), VLOOKUP($C176,Muffe!$C$151:'Muffe'!$Z$181,Y$3)*Muffe!$D$3+VLOOKUP($C176,Nyanlæg!$C$151:'Nyanlæg'!$Z$181,Y$3)*Nyanlæg!$D$3)</f>
        <v>0</v>
      </c>
      <c r="Z176" s="156">
        <f>IF($C176&lt;Input!$D$48,VLOOKUP($C176,Eksist!$C$151:'Eksist'!$Z$181,Z$3), VLOOKUP($C176,Muffe!$C$151:'Muffe'!$Z$181,Z$3)*Muffe!$D$3+VLOOKUP($C176,Nyanlæg!$C$151:'Nyanlæg'!$Z$181,Z$3)*Nyanlæg!$D$3)</f>
        <v>0</v>
      </c>
      <c r="AA176" s="1"/>
      <c r="AB176" s="3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  <c r="AU176" s="158"/>
      <c r="AV176" s="158"/>
      <c r="AW176" s="158"/>
      <c r="AX176" s="158"/>
      <c r="AY176" s="158"/>
      <c r="AZ176" s="158"/>
      <c r="BA176" s="159"/>
      <c r="BB176" s="159"/>
      <c r="BC176" s="159"/>
      <c r="BD176" s="159"/>
      <c r="BE176" s="159"/>
      <c r="BF176" s="158"/>
      <c r="BG176" s="158"/>
      <c r="BH176" s="158"/>
      <c r="BI176" s="158"/>
      <c r="BJ176" s="158"/>
      <c r="BK176" s="158"/>
      <c r="BL176" s="158"/>
      <c r="BM176" s="158"/>
      <c r="BN176" s="158"/>
      <c r="BO176" s="158"/>
      <c r="BP176" s="158"/>
      <c r="BQ176" s="158"/>
      <c r="BR176" s="158"/>
      <c r="BS176" s="158"/>
      <c r="BT176" s="158"/>
      <c r="BU176" s="158"/>
    </row>
    <row r="177" spans="1:73" x14ac:dyDescent="0.15">
      <c r="A177" s="1"/>
      <c r="B177" s="20"/>
      <c r="C177" s="156">
        <f>Eksist!C177</f>
        <v>26</v>
      </c>
      <c r="D177" s="2" t="s">
        <v>98</v>
      </c>
      <c r="E177" s="156"/>
      <c r="F177" s="156">
        <f t="shared" si="9"/>
        <v>141.17837749987308</v>
      </c>
      <c r="G177" s="156">
        <f>IF($C177&lt;Input!$D$48,VLOOKUP($C177,Eksist!$C$151:'Eksist'!$Z$181,G$3), VLOOKUP($C177,Muffe!$C$151:'Muffe'!$Z$181,G$3)*Muffe!$D$2+VLOOKUP($C177,Nyanlæg!$C$151:'Nyanlæg'!$Z$181,G$3)*Nyanlæg!$D$2)</f>
        <v>0</v>
      </c>
      <c r="H177" s="156">
        <f>IF($C177&lt;Input!$D$48,VLOOKUP($C177,Eksist!$C$151:'Eksist'!$Z$181,H$3), VLOOKUP($C177,Muffe!$C$151:'Muffe'!$Z$181,H$3)*Muffe!$D$3+VLOOKUP($C177,Nyanlæg!$C$151:'Nyanlæg'!$Z$181,H$3)*Nyanlæg!$D$3)</f>
        <v>68.355811406586227</v>
      </c>
      <c r="I177" s="156">
        <f>IF($C177&lt;Input!$D$48,VLOOKUP($C177,Eksist!$C$151:'Eksist'!$Z$181,I$3), VLOOKUP($C177,Muffe!$C$151:'Muffe'!$Z$181,I$3)*Muffe!$D$3+VLOOKUP($C177,Nyanlæg!$C$151:'Nyanlæg'!$Z$181,I$3)*Nyanlæg!$D$3)</f>
        <v>72.822566093286838</v>
      </c>
      <c r="J177" s="156">
        <f>IF($C177&lt;Input!$D$48,VLOOKUP($C177,Eksist!$C$151:'Eksist'!$Z$181,J$3), VLOOKUP($C177,Muffe!$C$151:'Muffe'!$Z$181,J$3)*Muffe!$D$3+VLOOKUP($C177,Nyanlæg!$C$151:'Nyanlæg'!$Z$181,J$3)*Nyanlæg!$D$3)</f>
        <v>0</v>
      </c>
      <c r="K177" s="156">
        <f>IF($C177&lt;Input!$D$48,VLOOKUP($C177,Eksist!$C$151:'Eksist'!$Z$181,K$3), VLOOKUP($C177,Muffe!$C$151:'Muffe'!$Z$181,K$3)*Muffe!$D$3+VLOOKUP($C177,Nyanlæg!$C$151:'Nyanlæg'!$Z$181,K$3)*Nyanlæg!$D$3)</f>
        <v>0</v>
      </c>
      <c r="L177" s="156">
        <f>IF($C177&lt;Input!$D$48,VLOOKUP($C177,Eksist!$C$151:'Eksist'!$Z$181,L$3), VLOOKUP($C177,Muffe!$C$151:'Muffe'!$Z$181,L$3)*Muffe!$D$3+VLOOKUP($C177,Nyanlæg!$C$151:'Nyanlæg'!$Z$181,L$3)*Nyanlæg!$D$3)</f>
        <v>0</v>
      </c>
      <c r="M177" s="156">
        <f>IF($C177&lt;Input!$D$48,VLOOKUP($C177,Eksist!$C$151:'Eksist'!$Z$181,M$3), VLOOKUP($C177,Muffe!$C$151:'Muffe'!$Z$181,M$3)*Muffe!$D$3+VLOOKUP($C177,Nyanlæg!$C$151:'Nyanlæg'!$Z$181,M$3)*Nyanlæg!$D$3)</f>
        <v>0</v>
      </c>
      <c r="N177" s="156">
        <f>IF($C177&lt;Input!$D$48,VLOOKUP($C177,Eksist!$C$151:'Eksist'!$Z$181,N$3), VLOOKUP($C177,Muffe!$C$151:'Muffe'!$Z$181,N$3)*Muffe!$D$3+VLOOKUP($C177,Nyanlæg!$C$151:'Nyanlæg'!$Z$181,N$3)*Nyanlæg!$D$3)</f>
        <v>0</v>
      </c>
      <c r="O177" s="156">
        <f>IF($C177&lt;Input!$D$48,VLOOKUP($C177,Eksist!$C$151:'Eksist'!$Z$181,O$3), VLOOKUP($C177,Muffe!$C$151:'Muffe'!$Z$181,O$3)*Muffe!$D$3+VLOOKUP($C177,Nyanlæg!$C$151:'Nyanlæg'!$Z$181,O$3)*Nyanlæg!$D$3)</f>
        <v>0</v>
      </c>
      <c r="P177" s="156">
        <f>IF($C177&lt;Input!$D$48,VLOOKUP($C177,Eksist!$C$151:'Eksist'!$Z$181,P$3), VLOOKUP($C177,Muffe!$C$151:'Muffe'!$Z$181,P$3)*Muffe!$D$3+VLOOKUP($C177,Nyanlæg!$C$151:'Nyanlæg'!$Z$181,P$3)*Nyanlæg!$D$3)</f>
        <v>0</v>
      </c>
      <c r="Q177" s="156">
        <f>IF($C177&lt;Input!$D$48,VLOOKUP($C177,Eksist!$C$151:'Eksist'!$Z$181,Q$3), VLOOKUP($C177,Muffe!$C$151:'Muffe'!$Z$181,Q$3)*Muffe!$D$3+VLOOKUP($C177,Nyanlæg!$C$151:'Nyanlæg'!$Z$181,Q$3)*Nyanlæg!$D$3)</f>
        <v>0</v>
      </c>
      <c r="R177" s="156">
        <f>IF($C177&lt;Input!$D$48,VLOOKUP($C177,Eksist!$C$151:'Eksist'!$Z$181,R$3), VLOOKUP($C177,Muffe!$C$151:'Muffe'!$Z$181,R$3)*Muffe!$D$3+VLOOKUP($C177,Nyanlæg!$C$151:'Nyanlæg'!$Z$181,R$3)*Nyanlæg!$D$3)</f>
        <v>0</v>
      </c>
      <c r="S177" s="156">
        <f>IF($C177&lt;Input!$D$48,VLOOKUP($C177,Eksist!$C$151:'Eksist'!$Z$181,S$3), VLOOKUP($C177,Muffe!$C$151:'Muffe'!$Z$181,S$3)*Muffe!$D$3+VLOOKUP($C177,Nyanlæg!$C$151:'Nyanlæg'!$Z$181,S$3)*Nyanlæg!$D$3)</f>
        <v>0</v>
      </c>
      <c r="T177" s="156">
        <f>IF($C177&lt;Input!$D$48,VLOOKUP($C177,Eksist!$C$151:'Eksist'!$Z$181,T$3), VLOOKUP($C177,Muffe!$C$151:'Muffe'!$Z$181,T$3)*Muffe!$D$3+VLOOKUP($C177,Nyanlæg!$C$151:'Nyanlæg'!$Z$181,T$3)*Nyanlæg!$D$3)</f>
        <v>0</v>
      </c>
      <c r="U177" s="156">
        <f>IF($C177&lt;Input!$D$48,VLOOKUP($C177,Eksist!$C$151:'Eksist'!$Z$181,U$3), VLOOKUP($C177,Muffe!$C$151:'Muffe'!$Z$181,U$3)*Muffe!$D$3+VLOOKUP($C177,Nyanlæg!$C$151:'Nyanlæg'!$Z$181,U$3)*Nyanlæg!$D$3)</f>
        <v>0</v>
      </c>
      <c r="V177" s="156">
        <f>IF($C177&lt;Input!$D$48,VLOOKUP($C177,Eksist!$C$151:'Eksist'!$Z$181,V$3), VLOOKUP($C177,Muffe!$C$151:'Muffe'!$Z$181,V$3)*Muffe!$D$3+VLOOKUP($C177,Nyanlæg!$C$151:'Nyanlæg'!$Z$181,V$3)*Nyanlæg!$D$3)</f>
        <v>0</v>
      </c>
      <c r="W177" s="156">
        <f>IF($C177&lt;Input!$D$48,VLOOKUP($C177,Eksist!$C$151:'Eksist'!$Z$181,W$3), VLOOKUP($C177,Muffe!$C$151:'Muffe'!$Z$181,W$3)*Muffe!$D$3+VLOOKUP($C177,Nyanlæg!$C$151:'Nyanlæg'!$Z$181,W$3)*Nyanlæg!$D$3)</f>
        <v>0</v>
      </c>
      <c r="X177" s="156">
        <f>IF($C177&lt;Input!$D$48,VLOOKUP($C177,Eksist!$C$151:'Eksist'!$Z$181,X$3), VLOOKUP($C177,Muffe!$C$151:'Muffe'!$Z$181,X$3)*Muffe!$D$3+VLOOKUP($C177,Nyanlæg!$C$151:'Nyanlæg'!$Z$181,X$3)*Nyanlæg!$D$3)</f>
        <v>0</v>
      </c>
      <c r="Y177" s="156">
        <f>IF($C177&lt;Input!$D$48,VLOOKUP($C177,Eksist!$C$151:'Eksist'!$Z$181,Y$3), VLOOKUP($C177,Muffe!$C$151:'Muffe'!$Z$181,Y$3)*Muffe!$D$3+VLOOKUP($C177,Nyanlæg!$C$151:'Nyanlæg'!$Z$181,Y$3)*Nyanlæg!$D$3)</f>
        <v>0</v>
      </c>
      <c r="Z177" s="156">
        <f>IF($C177&lt;Input!$D$48,VLOOKUP($C177,Eksist!$C$151:'Eksist'!$Z$181,Z$3), VLOOKUP($C177,Muffe!$C$151:'Muffe'!$Z$181,Z$3)*Muffe!$D$3+VLOOKUP($C177,Nyanlæg!$C$151:'Nyanlæg'!$Z$181,Z$3)*Nyanlæg!$D$3)</f>
        <v>0</v>
      </c>
      <c r="AA177" s="1"/>
      <c r="AB177" s="3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  <c r="AU177" s="158"/>
      <c r="AV177" s="158"/>
      <c r="AW177" s="158"/>
      <c r="AX177" s="158"/>
      <c r="AY177" s="158"/>
      <c r="AZ177" s="158"/>
      <c r="BA177" s="159"/>
      <c r="BB177" s="159"/>
      <c r="BC177" s="159"/>
      <c r="BD177" s="159"/>
      <c r="BE177" s="159"/>
      <c r="BF177" s="158"/>
      <c r="BG177" s="158"/>
      <c r="BH177" s="158"/>
      <c r="BI177" s="158"/>
      <c r="BJ177" s="158"/>
      <c r="BK177" s="158"/>
      <c r="BL177" s="158"/>
      <c r="BM177" s="158"/>
      <c r="BN177" s="158"/>
      <c r="BO177" s="158"/>
      <c r="BP177" s="158"/>
      <c r="BQ177" s="158"/>
      <c r="BR177" s="158"/>
      <c r="BS177" s="158"/>
      <c r="BT177" s="158"/>
      <c r="BU177" s="158"/>
    </row>
    <row r="178" spans="1:73" x14ac:dyDescent="0.15">
      <c r="A178" s="1"/>
      <c r="B178" s="20"/>
      <c r="C178" s="156">
        <f>Eksist!C178</f>
        <v>27</v>
      </c>
      <c r="D178" s="2" t="s">
        <v>98</v>
      </c>
      <c r="E178" s="156"/>
      <c r="F178" s="156">
        <f t="shared" si="9"/>
        <v>141.17837749987308</v>
      </c>
      <c r="G178" s="156">
        <f>IF($C178&lt;Input!$D$48,VLOOKUP($C178,Eksist!$C$151:'Eksist'!$Z$181,G$3), VLOOKUP($C178,Muffe!$C$151:'Muffe'!$Z$181,G$3)*Muffe!$D$2+VLOOKUP($C178,Nyanlæg!$C$151:'Nyanlæg'!$Z$181,G$3)*Nyanlæg!$D$2)</f>
        <v>0</v>
      </c>
      <c r="H178" s="156">
        <f>IF($C178&lt;Input!$D$48,VLOOKUP($C178,Eksist!$C$151:'Eksist'!$Z$181,H$3), VLOOKUP($C178,Muffe!$C$151:'Muffe'!$Z$181,H$3)*Muffe!$D$3+VLOOKUP($C178,Nyanlæg!$C$151:'Nyanlæg'!$Z$181,H$3)*Nyanlæg!$D$3)</f>
        <v>68.355811406586227</v>
      </c>
      <c r="I178" s="156">
        <f>IF($C178&lt;Input!$D$48,VLOOKUP($C178,Eksist!$C$151:'Eksist'!$Z$181,I$3), VLOOKUP($C178,Muffe!$C$151:'Muffe'!$Z$181,I$3)*Muffe!$D$3+VLOOKUP($C178,Nyanlæg!$C$151:'Nyanlæg'!$Z$181,I$3)*Nyanlæg!$D$3)</f>
        <v>72.822566093286838</v>
      </c>
      <c r="J178" s="156">
        <f>IF($C178&lt;Input!$D$48,VLOOKUP($C178,Eksist!$C$151:'Eksist'!$Z$181,J$3), VLOOKUP($C178,Muffe!$C$151:'Muffe'!$Z$181,J$3)*Muffe!$D$3+VLOOKUP($C178,Nyanlæg!$C$151:'Nyanlæg'!$Z$181,J$3)*Nyanlæg!$D$3)</f>
        <v>0</v>
      </c>
      <c r="K178" s="156">
        <f>IF($C178&lt;Input!$D$48,VLOOKUP($C178,Eksist!$C$151:'Eksist'!$Z$181,K$3), VLOOKUP($C178,Muffe!$C$151:'Muffe'!$Z$181,K$3)*Muffe!$D$3+VLOOKUP($C178,Nyanlæg!$C$151:'Nyanlæg'!$Z$181,K$3)*Nyanlæg!$D$3)</f>
        <v>0</v>
      </c>
      <c r="L178" s="156">
        <f>IF($C178&lt;Input!$D$48,VLOOKUP($C178,Eksist!$C$151:'Eksist'!$Z$181,L$3), VLOOKUP($C178,Muffe!$C$151:'Muffe'!$Z$181,L$3)*Muffe!$D$3+VLOOKUP($C178,Nyanlæg!$C$151:'Nyanlæg'!$Z$181,L$3)*Nyanlæg!$D$3)</f>
        <v>0</v>
      </c>
      <c r="M178" s="156">
        <f>IF($C178&lt;Input!$D$48,VLOOKUP($C178,Eksist!$C$151:'Eksist'!$Z$181,M$3), VLOOKUP($C178,Muffe!$C$151:'Muffe'!$Z$181,M$3)*Muffe!$D$3+VLOOKUP($C178,Nyanlæg!$C$151:'Nyanlæg'!$Z$181,M$3)*Nyanlæg!$D$3)</f>
        <v>0</v>
      </c>
      <c r="N178" s="156">
        <f>IF($C178&lt;Input!$D$48,VLOOKUP($C178,Eksist!$C$151:'Eksist'!$Z$181,N$3), VLOOKUP($C178,Muffe!$C$151:'Muffe'!$Z$181,N$3)*Muffe!$D$3+VLOOKUP($C178,Nyanlæg!$C$151:'Nyanlæg'!$Z$181,N$3)*Nyanlæg!$D$3)</f>
        <v>0</v>
      </c>
      <c r="O178" s="156">
        <f>IF($C178&lt;Input!$D$48,VLOOKUP($C178,Eksist!$C$151:'Eksist'!$Z$181,O$3), VLOOKUP($C178,Muffe!$C$151:'Muffe'!$Z$181,O$3)*Muffe!$D$3+VLOOKUP($C178,Nyanlæg!$C$151:'Nyanlæg'!$Z$181,O$3)*Nyanlæg!$D$3)</f>
        <v>0</v>
      </c>
      <c r="P178" s="156">
        <f>IF($C178&lt;Input!$D$48,VLOOKUP($C178,Eksist!$C$151:'Eksist'!$Z$181,P$3), VLOOKUP($C178,Muffe!$C$151:'Muffe'!$Z$181,P$3)*Muffe!$D$3+VLOOKUP($C178,Nyanlæg!$C$151:'Nyanlæg'!$Z$181,P$3)*Nyanlæg!$D$3)</f>
        <v>0</v>
      </c>
      <c r="Q178" s="156">
        <f>IF($C178&lt;Input!$D$48,VLOOKUP($C178,Eksist!$C$151:'Eksist'!$Z$181,Q$3), VLOOKUP($C178,Muffe!$C$151:'Muffe'!$Z$181,Q$3)*Muffe!$D$3+VLOOKUP($C178,Nyanlæg!$C$151:'Nyanlæg'!$Z$181,Q$3)*Nyanlæg!$D$3)</f>
        <v>0</v>
      </c>
      <c r="R178" s="156">
        <f>IF($C178&lt;Input!$D$48,VLOOKUP($C178,Eksist!$C$151:'Eksist'!$Z$181,R$3), VLOOKUP($C178,Muffe!$C$151:'Muffe'!$Z$181,R$3)*Muffe!$D$3+VLOOKUP($C178,Nyanlæg!$C$151:'Nyanlæg'!$Z$181,R$3)*Nyanlæg!$D$3)</f>
        <v>0</v>
      </c>
      <c r="S178" s="156">
        <f>IF($C178&lt;Input!$D$48,VLOOKUP($C178,Eksist!$C$151:'Eksist'!$Z$181,S$3), VLOOKUP($C178,Muffe!$C$151:'Muffe'!$Z$181,S$3)*Muffe!$D$3+VLOOKUP($C178,Nyanlæg!$C$151:'Nyanlæg'!$Z$181,S$3)*Nyanlæg!$D$3)</f>
        <v>0</v>
      </c>
      <c r="T178" s="156">
        <f>IF($C178&lt;Input!$D$48,VLOOKUP($C178,Eksist!$C$151:'Eksist'!$Z$181,T$3), VLOOKUP($C178,Muffe!$C$151:'Muffe'!$Z$181,T$3)*Muffe!$D$3+VLOOKUP($C178,Nyanlæg!$C$151:'Nyanlæg'!$Z$181,T$3)*Nyanlæg!$D$3)</f>
        <v>0</v>
      </c>
      <c r="U178" s="156">
        <f>IF($C178&lt;Input!$D$48,VLOOKUP($C178,Eksist!$C$151:'Eksist'!$Z$181,U$3), VLOOKUP($C178,Muffe!$C$151:'Muffe'!$Z$181,U$3)*Muffe!$D$3+VLOOKUP($C178,Nyanlæg!$C$151:'Nyanlæg'!$Z$181,U$3)*Nyanlæg!$D$3)</f>
        <v>0</v>
      </c>
      <c r="V178" s="156">
        <f>IF($C178&lt;Input!$D$48,VLOOKUP($C178,Eksist!$C$151:'Eksist'!$Z$181,V$3), VLOOKUP($C178,Muffe!$C$151:'Muffe'!$Z$181,V$3)*Muffe!$D$3+VLOOKUP($C178,Nyanlæg!$C$151:'Nyanlæg'!$Z$181,V$3)*Nyanlæg!$D$3)</f>
        <v>0</v>
      </c>
      <c r="W178" s="156">
        <f>IF($C178&lt;Input!$D$48,VLOOKUP($C178,Eksist!$C$151:'Eksist'!$Z$181,W$3), VLOOKUP($C178,Muffe!$C$151:'Muffe'!$Z$181,W$3)*Muffe!$D$3+VLOOKUP($C178,Nyanlæg!$C$151:'Nyanlæg'!$Z$181,W$3)*Nyanlæg!$D$3)</f>
        <v>0</v>
      </c>
      <c r="X178" s="156">
        <f>IF($C178&lt;Input!$D$48,VLOOKUP($C178,Eksist!$C$151:'Eksist'!$Z$181,X$3), VLOOKUP($C178,Muffe!$C$151:'Muffe'!$Z$181,X$3)*Muffe!$D$3+VLOOKUP($C178,Nyanlæg!$C$151:'Nyanlæg'!$Z$181,X$3)*Nyanlæg!$D$3)</f>
        <v>0</v>
      </c>
      <c r="Y178" s="156">
        <f>IF($C178&lt;Input!$D$48,VLOOKUP($C178,Eksist!$C$151:'Eksist'!$Z$181,Y$3), VLOOKUP($C178,Muffe!$C$151:'Muffe'!$Z$181,Y$3)*Muffe!$D$3+VLOOKUP($C178,Nyanlæg!$C$151:'Nyanlæg'!$Z$181,Y$3)*Nyanlæg!$D$3)</f>
        <v>0</v>
      </c>
      <c r="Z178" s="156">
        <f>IF($C178&lt;Input!$D$48,VLOOKUP($C178,Eksist!$C$151:'Eksist'!$Z$181,Z$3), VLOOKUP($C178,Muffe!$C$151:'Muffe'!$Z$181,Z$3)*Muffe!$D$3+VLOOKUP($C178,Nyanlæg!$C$151:'Nyanlæg'!$Z$181,Z$3)*Nyanlæg!$D$3)</f>
        <v>0</v>
      </c>
      <c r="AA178" s="1"/>
      <c r="AB178" s="3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  <c r="AU178" s="158"/>
      <c r="AV178" s="158"/>
      <c r="AW178" s="158"/>
      <c r="AX178" s="158"/>
      <c r="AY178" s="158"/>
      <c r="AZ178" s="158"/>
      <c r="BA178" s="159"/>
      <c r="BB178" s="159"/>
      <c r="BC178" s="159"/>
      <c r="BD178" s="159"/>
      <c r="BE178" s="159"/>
      <c r="BF178" s="158"/>
      <c r="BG178" s="158"/>
      <c r="BH178" s="158"/>
      <c r="BI178" s="158"/>
      <c r="BJ178" s="158"/>
      <c r="BK178" s="158"/>
      <c r="BL178" s="158"/>
      <c r="BM178" s="158"/>
      <c r="BN178" s="158"/>
      <c r="BO178" s="158"/>
      <c r="BP178" s="158"/>
      <c r="BQ178" s="158"/>
      <c r="BR178" s="158"/>
      <c r="BS178" s="158"/>
      <c r="BT178" s="158"/>
      <c r="BU178" s="158"/>
    </row>
    <row r="179" spans="1:73" x14ac:dyDescent="0.15">
      <c r="A179" s="1"/>
      <c r="B179" s="20"/>
      <c r="C179" s="156">
        <f>Eksist!C179</f>
        <v>28</v>
      </c>
      <c r="D179" s="2" t="s">
        <v>98</v>
      </c>
      <c r="E179" s="156"/>
      <c r="F179" s="156">
        <f t="shared" si="9"/>
        <v>141.17837749987308</v>
      </c>
      <c r="G179" s="156">
        <f>IF($C179&lt;Input!$D$48,VLOOKUP($C179,Eksist!$C$151:'Eksist'!$Z$181,G$3), VLOOKUP($C179,Muffe!$C$151:'Muffe'!$Z$181,G$3)*Muffe!$D$2+VLOOKUP($C179,Nyanlæg!$C$151:'Nyanlæg'!$Z$181,G$3)*Nyanlæg!$D$2)</f>
        <v>0</v>
      </c>
      <c r="H179" s="156">
        <f>IF($C179&lt;Input!$D$48,VLOOKUP($C179,Eksist!$C$151:'Eksist'!$Z$181,H$3), VLOOKUP($C179,Muffe!$C$151:'Muffe'!$Z$181,H$3)*Muffe!$D$3+VLOOKUP($C179,Nyanlæg!$C$151:'Nyanlæg'!$Z$181,H$3)*Nyanlæg!$D$3)</f>
        <v>68.355811406586227</v>
      </c>
      <c r="I179" s="156">
        <f>IF($C179&lt;Input!$D$48,VLOOKUP($C179,Eksist!$C$151:'Eksist'!$Z$181,I$3), VLOOKUP($C179,Muffe!$C$151:'Muffe'!$Z$181,I$3)*Muffe!$D$3+VLOOKUP($C179,Nyanlæg!$C$151:'Nyanlæg'!$Z$181,I$3)*Nyanlæg!$D$3)</f>
        <v>72.822566093286838</v>
      </c>
      <c r="J179" s="156">
        <f>IF($C179&lt;Input!$D$48,VLOOKUP($C179,Eksist!$C$151:'Eksist'!$Z$181,J$3), VLOOKUP($C179,Muffe!$C$151:'Muffe'!$Z$181,J$3)*Muffe!$D$3+VLOOKUP($C179,Nyanlæg!$C$151:'Nyanlæg'!$Z$181,J$3)*Nyanlæg!$D$3)</f>
        <v>0</v>
      </c>
      <c r="K179" s="156">
        <f>IF($C179&lt;Input!$D$48,VLOOKUP($C179,Eksist!$C$151:'Eksist'!$Z$181,K$3), VLOOKUP($C179,Muffe!$C$151:'Muffe'!$Z$181,K$3)*Muffe!$D$3+VLOOKUP($C179,Nyanlæg!$C$151:'Nyanlæg'!$Z$181,K$3)*Nyanlæg!$D$3)</f>
        <v>0</v>
      </c>
      <c r="L179" s="156">
        <f>IF($C179&lt;Input!$D$48,VLOOKUP($C179,Eksist!$C$151:'Eksist'!$Z$181,L$3), VLOOKUP($C179,Muffe!$C$151:'Muffe'!$Z$181,L$3)*Muffe!$D$3+VLOOKUP($C179,Nyanlæg!$C$151:'Nyanlæg'!$Z$181,L$3)*Nyanlæg!$D$3)</f>
        <v>0</v>
      </c>
      <c r="M179" s="156">
        <f>IF($C179&lt;Input!$D$48,VLOOKUP($C179,Eksist!$C$151:'Eksist'!$Z$181,M$3), VLOOKUP($C179,Muffe!$C$151:'Muffe'!$Z$181,M$3)*Muffe!$D$3+VLOOKUP($C179,Nyanlæg!$C$151:'Nyanlæg'!$Z$181,M$3)*Nyanlæg!$D$3)</f>
        <v>0</v>
      </c>
      <c r="N179" s="156">
        <f>IF($C179&lt;Input!$D$48,VLOOKUP($C179,Eksist!$C$151:'Eksist'!$Z$181,N$3), VLOOKUP($C179,Muffe!$C$151:'Muffe'!$Z$181,N$3)*Muffe!$D$3+VLOOKUP($C179,Nyanlæg!$C$151:'Nyanlæg'!$Z$181,N$3)*Nyanlæg!$D$3)</f>
        <v>0</v>
      </c>
      <c r="O179" s="156">
        <f>IF($C179&lt;Input!$D$48,VLOOKUP($C179,Eksist!$C$151:'Eksist'!$Z$181,O$3), VLOOKUP($C179,Muffe!$C$151:'Muffe'!$Z$181,O$3)*Muffe!$D$3+VLOOKUP($C179,Nyanlæg!$C$151:'Nyanlæg'!$Z$181,O$3)*Nyanlæg!$D$3)</f>
        <v>0</v>
      </c>
      <c r="P179" s="156">
        <f>IF($C179&lt;Input!$D$48,VLOOKUP($C179,Eksist!$C$151:'Eksist'!$Z$181,P$3), VLOOKUP($C179,Muffe!$C$151:'Muffe'!$Z$181,P$3)*Muffe!$D$3+VLOOKUP($C179,Nyanlæg!$C$151:'Nyanlæg'!$Z$181,P$3)*Nyanlæg!$D$3)</f>
        <v>0</v>
      </c>
      <c r="Q179" s="156">
        <f>IF($C179&lt;Input!$D$48,VLOOKUP($C179,Eksist!$C$151:'Eksist'!$Z$181,Q$3), VLOOKUP($C179,Muffe!$C$151:'Muffe'!$Z$181,Q$3)*Muffe!$D$3+VLOOKUP($C179,Nyanlæg!$C$151:'Nyanlæg'!$Z$181,Q$3)*Nyanlæg!$D$3)</f>
        <v>0</v>
      </c>
      <c r="R179" s="156">
        <f>IF($C179&lt;Input!$D$48,VLOOKUP($C179,Eksist!$C$151:'Eksist'!$Z$181,R$3), VLOOKUP($C179,Muffe!$C$151:'Muffe'!$Z$181,R$3)*Muffe!$D$3+VLOOKUP($C179,Nyanlæg!$C$151:'Nyanlæg'!$Z$181,R$3)*Nyanlæg!$D$3)</f>
        <v>0</v>
      </c>
      <c r="S179" s="156">
        <f>IF($C179&lt;Input!$D$48,VLOOKUP($C179,Eksist!$C$151:'Eksist'!$Z$181,S$3), VLOOKUP($C179,Muffe!$C$151:'Muffe'!$Z$181,S$3)*Muffe!$D$3+VLOOKUP($C179,Nyanlæg!$C$151:'Nyanlæg'!$Z$181,S$3)*Nyanlæg!$D$3)</f>
        <v>0</v>
      </c>
      <c r="T179" s="156">
        <f>IF($C179&lt;Input!$D$48,VLOOKUP($C179,Eksist!$C$151:'Eksist'!$Z$181,T$3), VLOOKUP($C179,Muffe!$C$151:'Muffe'!$Z$181,T$3)*Muffe!$D$3+VLOOKUP($C179,Nyanlæg!$C$151:'Nyanlæg'!$Z$181,T$3)*Nyanlæg!$D$3)</f>
        <v>0</v>
      </c>
      <c r="U179" s="156">
        <f>IF($C179&lt;Input!$D$48,VLOOKUP($C179,Eksist!$C$151:'Eksist'!$Z$181,U$3), VLOOKUP($C179,Muffe!$C$151:'Muffe'!$Z$181,U$3)*Muffe!$D$3+VLOOKUP($C179,Nyanlæg!$C$151:'Nyanlæg'!$Z$181,U$3)*Nyanlæg!$D$3)</f>
        <v>0</v>
      </c>
      <c r="V179" s="156">
        <f>IF($C179&lt;Input!$D$48,VLOOKUP($C179,Eksist!$C$151:'Eksist'!$Z$181,V$3), VLOOKUP($C179,Muffe!$C$151:'Muffe'!$Z$181,V$3)*Muffe!$D$3+VLOOKUP($C179,Nyanlæg!$C$151:'Nyanlæg'!$Z$181,V$3)*Nyanlæg!$D$3)</f>
        <v>0</v>
      </c>
      <c r="W179" s="156">
        <f>IF($C179&lt;Input!$D$48,VLOOKUP($C179,Eksist!$C$151:'Eksist'!$Z$181,W$3), VLOOKUP($C179,Muffe!$C$151:'Muffe'!$Z$181,W$3)*Muffe!$D$3+VLOOKUP($C179,Nyanlæg!$C$151:'Nyanlæg'!$Z$181,W$3)*Nyanlæg!$D$3)</f>
        <v>0</v>
      </c>
      <c r="X179" s="156">
        <f>IF($C179&lt;Input!$D$48,VLOOKUP($C179,Eksist!$C$151:'Eksist'!$Z$181,X$3), VLOOKUP($C179,Muffe!$C$151:'Muffe'!$Z$181,X$3)*Muffe!$D$3+VLOOKUP($C179,Nyanlæg!$C$151:'Nyanlæg'!$Z$181,X$3)*Nyanlæg!$D$3)</f>
        <v>0</v>
      </c>
      <c r="Y179" s="156">
        <f>IF($C179&lt;Input!$D$48,VLOOKUP($C179,Eksist!$C$151:'Eksist'!$Z$181,Y$3), VLOOKUP($C179,Muffe!$C$151:'Muffe'!$Z$181,Y$3)*Muffe!$D$3+VLOOKUP($C179,Nyanlæg!$C$151:'Nyanlæg'!$Z$181,Y$3)*Nyanlæg!$D$3)</f>
        <v>0</v>
      </c>
      <c r="Z179" s="156">
        <f>IF($C179&lt;Input!$D$48,VLOOKUP($C179,Eksist!$C$151:'Eksist'!$Z$181,Z$3), VLOOKUP($C179,Muffe!$C$151:'Muffe'!$Z$181,Z$3)*Muffe!$D$3+VLOOKUP($C179,Nyanlæg!$C$151:'Nyanlæg'!$Z$181,Z$3)*Nyanlæg!$D$3)</f>
        <v>0</v>
      </c>
      <c r="AA179" s="1"/>
      <c r="AB179" s="3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  <c r="AU179" s="158"/>
      <c r="AV179" s="158"/>
      <c r="AW179" s="158"/>
      <c r="AX179" s="158"/>
      <c r="AY179" s="158"/>
      <c r="AZ179" s="158"/>
      <c r="BA179" s="159"/>
      <c r="BB179" s="159"/>
      <c r="BC179" s="159"/>
      <c r="BD179" s="159"/>
      <c r="BE179" s="159"/>
      <c r="BF179" s="158"/>
      <c r="BG179" s="158"/>
      <c r="BH179" s="158"/>
      <c r="BI179" s="158"/>
      <c r="BJ179" s="158"/>
      <c r="BK179" s="158"/>
      <c r="BL179" s="158"/>
      <c r="BM179" s="158"/>
      <c r="BN179" s="158"/>
      <c r="BO179" s="158"/>
      <c r="BP179" s="158"/>
      <c r="BQ179" s="158"/>
      <c r="BR179" s="158"/>
      <c r="BS179" s="158"/>
      <c r="BT179" s="158"/>
      <c r="BU179" s="158"/>
    </row>
    <row r="180" spans="1:73" x14ac:dyDescent="0.15">
      <c r="A180" s="1"/>
      <c r="B180" s="20"/>
      <c r="C180" s="156">
        <f>Eksist!C180</f>
        <v>29</v>
      </c>
      <c r="D180" s="2" t="s">
        <v>98</v>
      </c>
      <c r="E180" s="156"/>
      <c r="F180" s="156">
        <f t="shared" si="9"/>
        <v>141.17837749987308</v>
      </c>
      <c r="G180" s="156">
        <f>IF($C180&lt;Input!$D$48,VLOOKUP($C180,Eksist!$C$151:'Eksist'!$Z$181,G$3), VLOOKUP($C180,Muffe!$C$151:'Muffe'!$Z$181,G$3)*Muffe!$D$2+VLOOKUP($C180,Nyanlæg!$C$151:'Nyanlæg'!$Z$181,G$3)*Nyanlæg!$D$2)</f>
        <v>0</v>
      </c>
      <c r="H180" s="156">
        <f>IF($C180&lt;Input!$D$48,VLOOKUP($C180,Eksist!$C$151:'Eksist'!$Z$181,H$3), VLOOKUP($C180,Muffe!$C$151:'Muffe'!$Z$181,H$3)*Muffe!$D$3+VLOOKUP($C180,Nyanlæg!$C$151:'Nyanlæg'!$Z$181,H$3)*Nyanlæg!$D$3)</f>
        <v>68.355811406586227</v>
      </c>
      <c r="I180" s="156">
        <f>IF($C180&lt;Input!$D$48,VLOOKUP($C180,Eksist!$C$151:'Eksist'!$Z$181,I$3), VLOOKUP($C180,Muffe!$C$151:'Muffe'!$Z$181,I$3)*Muffe!$D$3+VLOOKUP($C180,Nyanlæg!$C$151:'Nyanlæg'!$Z$181,I$3)*Nyanlæg!$D$3)</f>
        <v>72.822566093286838</v>
      </c>
      <c r="J180" s="156">
        <f>IF($C180&lt;Input!$D$48,VLOOKUP($C180,Eksist!$C$151:'Eksist'!$Z$181,J$3), VLOOKUP($C180,Muffe!$C$151:'Muffe'!$Z$181,J$3)*Muffe!$D$3+VLOOKUP($C180,Nyanlæg!$C$151:'Nyanlæg'!$Z$181,J$3)*Nyanlæg!$D$3)</f>
        <v>0</v>
      </c>
      <c r="K180" s="156">
        <f>IF($C180&lt;Input!$D$48,VLOOKUP($C180,Eksist!$C$151:'Eksist'!$Z$181,K$3), VLOOKUP($C180,Muffe!$C$151:'Muffe'!$Z$181,K$3)*Muffe!$D$3+VLOOKUP($C180,Nyanlæg!$C$151:'Nyanlæg'!$Z$181,K$3)*Nyanlæg!$D$3)</f>
        <v>0</v>
      </c>
      <c r="L180" s="156">
        <f>IF($C180&lt;Input!$D$48,VLOOKUP($C180,Eksist!$C$151:'Eksist'!$Z$181,L$3), VLOOKUP($C180,Muffe!$C$151:'Muffe'!$Z$181,L$3)*Muffe!$D$3+VLOOKUP($C180,Nyanlæg!$C$151:'Nyanlæg'!$Z$181,L$3)*Nyanlæg!$D$3)</f>
        <v>0</v>
      </c>
      <c r="M180" s="156">
        <f>IF($C180&lt;Input!$D$48,VLOOKUP($C180,Eksist!$C$151:'Eksist'!$Z$181,M$3), VLOOKUP($C180,Muffe!$C$151:'Muffe'!$Z$181,M$3)*Muffe!$D$3+VLOOKUP($C180,Nyanlæg!$C$151:'Nyanlæg'!$Z$181,M$3)*Nyanlæg!$D$3)</f>
        <v>0</v>
      </c>
      <c r="N180" s="156">
        <f>IF($C180&lt;Input!$D$48,VLOOKUP($C180,Eksist!$C$151:'Eksist'!$Z$181,N$3), VLOOKUP($C180,Muffe!$C$151:'Muffe'!$Z$181,N$3)*Muffe!$D$3+VLOOKUP($C180,Nyanlæg!$C$151:'Nyanlæg'!$Z$181,N$3)*Nyanlæg!$D$3)</f>
        <v>0</v>
      </c>
      <c r="O180" s="156">
        <f>IF($C180&lt;Input!$D$48,VLOOKUP($C180,Eksist!$C$151:'Eksist'!$Z$181,O$3), VLOOKUP($C180,Muffe!$C$151:'Muffe'!$Z$181,O$3)*Muffe!$D$3+VLOOKUP($C180,Nyanlæg!$C$151:'Nyanlæg'!$Z$181,O$3)*Nyanlæg!$D$3)</f>
        <v>0</v>
      </c>
      <c r="P180" s="156">
        <f>IF($C180&lt;Input!$D$48,VLOOKUP($C180,Eksist!$C$151:'Eksist'!$Z$181,P$3), VLOOKUP($C180,Muffe!$C$151:'Muffe'!$Z$181,P$3)*Muffe!$D$3+VLOOKUP($C180,Nyanlæg!$C$151:'Nyanlæg'!$Z$181,P$3)*Nyanlæg!$D$3)</f>
        <v>0</v>
      </c>
      <c r="Q180" s="156">
        <f>IF($C180&lt;Input!$D$48,VLOOKUP($C180,Eksist!$C$151:'Eksist'!$Z$181,Q$3), VLOOKUP($C180,Muffe!$C$151:'Muffe'!$Z$181,Q$3)*Muffe!$D$3+VLOOKUP($C180,Nyanlæg!$C$151:'Nyanlæg'!$Z$181,Q$3)*Nyanlæg!$D$3)</f>
        <v>0</v>
      </c>
      <c r="R180" s="156">
        <f>IF($C180&lt;Input!$D$48,VLOOKUP($C180,Eksist!$C$151:'Eksist'!$Z$181,R$3), VLOOKUP($C180,Muffe!$C$151:'Muffe'!$Z$181,R$3)*Muffe!$D$3+VLOOKUP($C180,Nyanlæg!$C$151:'Nyanlæg'!$Z$181,R$3)*Nyanlæg!$D$3)</f>
        <v>0</v>
      </c>
      <c r="S180" s="156">
        <f>IF($C180&lt;Input!$D$48,VLOOKUP($C180,Eksist!$C$151:'Eksist'!$Z$181,S$3), VLOOKUP($C180,Muffe!$C$151:'Muffe'!$Z$181,S$3)*Muffe!$D$3+VLOOKUP($C180,Nyanlæg!$C$151:'Nyanlæg'!$Z$181,S$3)*Nyanlæg!$D$3)</f>
        <v>0</v>
      </c>
      <c r="T180" s="156">
        <f>IF($C180&lt;Input!$D$48,VLOOKUP($C180,Eksist!$C$151:'Eksist'!$Z$181,T$3), VLOOKUP($C180,Muffe!$C$151:'Muffe'!$Z$181,T$3)*Muffe!$D$3+VLOOKUP($C180,Nyanlæg!$C$151:'Nyanlæg'!$Z$181,T$3)*Nyanlæg!$D$3)</f>
        <v>0</v>
      </c>
      <c r="U180" s="156">
        <f>IF($C180&lt;Input!$D$48,VLOOKUP($C180,Eksist!$C$151:'Eksist'!$Z$181,U$3), VLOOKUP($C180,Muffe!$C$151:'Muffe'!$Z$181,U$3)*Muffe!$D$3+VLOOKUP($C180,Nyanlæg!$C$151:'Nyanlæg'!$Z$181,U$3)*Nyanlæg!$D$3)</f>
        <v>0</v>
      </c>
      <c r="V180" s="156">
        <f>IF($C180&lt;Input!$D$48,VLOOKUP($C180,Eksist!$C$151:'Eksist'!$Z$181,V$3), VLOOKUP($C180,Muffe!$C$151:'Muffe'!$Z$181,V$3)*Muffe!$D$3+VLOOKUP($C180,Nyanlæg!$C$151:'Nyanlæg'!$Z$181,V$3)*Nyanlæg!$D$3)</f>
        <v>0</v>
      </c>
      <c r="W180" s="156">
        <f>IF($C180&lt;Input!$D$48,VLOOKUP($C180,Eksist!$C$151:'Eksist'!$Z$181,W$3), VLOOKUP($C180,Muffe!$C$151:'Muffe'!$Z$181,W$3)*Muffe!$D$3+VLOOKUP($C180,Nyanlæg!$C$151:'Nyanlæg'!$Z$181,W$3)*Nyanlæg!$D$3)</f>
        <v>0</v>
      </c>
      <c r="X180" s="156">
        <f>IF($C180&lt;Input!$D$48,VLOOKUP($C180,Eksist!$C$151:'Eksist'!$Z$181,X$3), VLOOKUP($C180,Muffe!$C$151:'Muffe'!$Z$181,X$3)*Muffe!$D$3+VLOOKUP($C180,Nyanlæg!$C$151:'Nyanlæg'!$Z$181,X$3)*Nyanlæg!$D$3)</f>
        <v>0</v>
      </c>
      <c r="Y180" s="156">
        <f>IF($C180&lt;Input!$D$48,VLOOKUP($C180,Eksist!$C$151:'Eksist'!$Z$181,Y$3), VLOOKUP($C180,Muffe!$C$151:'Muffe'!$Z$181,Y$3)*Muffe!$D$3+VLOOKUP($C180,Nyanlæg!$C$151:'Nyanlæg'!$Z$181,Y$3)*Nyanlæg!$D$3)</f>
        <v>0</v>
      </c>
      <c r="Z180" s="156">
        <f>IF($C180&lt;Input!$D$48,VLOOKUP($C180,Eksist!$C$151:'Eksist'!$Z$181,Z$3), VLOOKUP($C180,Muffe!$C$151:'Muffe'!$Z$181,Z$3)*Muffe!$D$3+VLOOKUP($C180,Nyanlæg!$C$151:'Nyanlæg'!$Z$181,Z$3)*Nyanlæg!$D$3)</f>
        <v>0</v>
      </c>
      <c r="AA180" s="1"/>
      <c r="AB180" s="3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  <c r="AU180" s="158"/>
      <c r="AV180" s="158"/>
      <c r="AW180" s="158"/>
      <c r="AX180" s="158"/>
      <c r="AY180" s="158"/>
      <c r="AZ180" s="158"/>
      <c r="BA180" s="159"/>
      <c r="BB180" s="159"/>
      <c r="BC180" s="159"/>
      <c r="BD180" s="159"/>
      <c r="BE180" s="159"/>
      <c r="BF180" s="158"/>
      <c r="BG180" s="158"/>
      <c r="BH180" s="158"/>
      <c r="BI180" s="158"/>
      <c r="BJ180" s="158"/>
      <c r="BK180" s="158"/>
      <c r="BL180" s="158"/>
      <c r="BM180" s="158"/>
      <c r="BN180" s="158"/>
      <c r="BO180" s="158"/>
      <c r="BP180" s="158"/>
      <c r="BQ180" s="158"/>
      <c r="BR180" s="158"/>
      <c r="BS180" s="158"/>
      <c r="BT180" s="158"/>
      <c r="BU180" s="158"/>
    </row>
    <row r="181" spans="1:73" x14ac:dyDescent="0.15">
      <c r="A181" s="1"/>
      <c r="B181" s="20" t="s">
        <v>189</v>
      </c>
      <c r="C181" s="156">
        <f>Eksist!C181</f>
        <v>30</v>
      </c>
      <c r="D181" s="2" t="s">
        <v>98</v>
      </c>
      <c r="E181" s="156"/>
      <c r="F181" s="156">
        <f>SUM(G181:Z181)</f>
        <v>141.17837749987308</v>
      </c>
      <c r="G181" s="156">
        <f>IF($C181&lt;Input!$D$48,VLOOKUP($C181,Eksist!$C$151:'Eksist'!$Z$181,G$3), VLOOKUP($C181,Muffe!$C$151:'Muffe'!$Z$181,G$3)*Muffe!$D$2+VLOOKUP($C181,Nyanlæg!$C$151:'Nyanlæg'!$Z$181,G$3)*Nyanlæg!$D$2)</f>
        <v>0</v>
      </c>
      <c r="H181" s="156">
        <f>IF($C181&lt;Input!$D$48,VLOOKUP($C181,Eksist!$C$151:'Eksist'!$Z$181,H$3), VLOOKUP($C181,Muffe!$C$151:'Muffe'!$Z$181,H$3)*Muffe!$D$3+VLOOKUP($C181,Nyanlæg!$C$151:'Nyanlæg'!$Z$181,H$3)*Nyanlæg!$D$3)</f>
        <v>68.355811406586227</v>
      </c>
      <c r="I181" s="156">
        <f>IF($C181&lt;Input!$D$48,VLOOKUP($C181,Eksist!$C$151:'Eksist'!$Z$181,I$3), VLOOKUP($C181,Muffe!$C$151:'Muffe'!$Z$181,I$3)*Muffe!$D$3+VLOOKUP($C181,Nyanlæg!$C$151:'Nyanlæg'!$Z$181,I$3)*Nyanlæg!$D$3)</f>
        <v>72.822566093286838</v>
      </c>
      <c r="J181" s="156">
        <f>IF($C181&lt;Input!$D$48,VLOOKUP($C181,Eksist!$C$151:'Eksist'!$Z$181,J$3), VLOOKUP($C181,Muffe!$C$151:'Muffe'!$Z$181,J$3)*Muffe!$D$3+VLOOKUP($C181,Nyanlæg!$C$151:'Nyanlæg'!$Z$181,J$3)*Nyanlæg!$D$3)</f>
        <v>0</v>
      </c>
      <c r="K181" s="156">
        <f>IF($C181&lt;Input!$D$48,VLOOKUP($C181,Eksist!$C$151:'Eksist'!$Z$181,K$3), VLOOKUP($C181,Muffe!$C$151:'Muffe'!$Z$181,K$3)*Muffe!$D$3+VLOOKUP($C181,Nyanlæg!$C$151:'Nyanlæg'!$Z$181,K$3)*Nyanlæg!$D$3)</f>
        <v>0</v>
      </c>
      <c r="L181" s="156">
        <f>IF($C181&lt;Input!$D$48,VLOOKUP($C181,Eksist!$C$151:'Eksist'!$Z$181,L$3), VLOOKUP($C181,Muffe!$C$151:'Muffe'!$Z$181,L$3)*Muffe!$D$3+VLOOKUP($C181,Nyanlæg!$C$151:'Nyanlæg'!$Z$181,L$3)*Nyanlæg!$D$3)</f>
        <v>0</v>
      </c>
      <c r="M181" s="156">
        <f>IF($C181&lt;Input!$D$48,VLOOKUP($C181,Eksist!$C$151:'Eksist'!$Z$181,M$3), VLOOKUP($C181,Muffe!$C$151:'Muffe'!$Z$181,M$3)*Muffe!$D$3+VLOOKUP($C181,Nyanlæg!$C$151:'Nyanlæg'!$Z$181,M$3)*Nyanlæg!$D$3)</f>
        <v>0</v>
      </c>
      <c r="N181" s="156">
        <f>IF($C181&lt;Input!$D$48,VLOOKUP($C181,Eksist!$C$151:'Eksist'!$Z$181,N$3), VLOOKUP($C181,Muffe!$C$151:'Muffe'!$Z$181,N$3)*Muffe!$D$3+VLOOKUP($C181,Nyanlæg!$C$151:'Nyanlæg'!$Z$181,N$3)*Nyanlæg!$D$3)</f>
        <v>0</v>
      </c>
      <c r="O181" s="156">
        <f>IF($C181&lt;Input!$D$48,VLOOKUP($C181,Eksist!$C$151:'Eksist'!$Z$181,O$3), VLOOKUP($C181,Muffe!$C$151:'Muffe'!$Z$181,O$3)*Muffe!$D$3+VLOOKUP($C181,Nyanlæg!$C$151:'Nyanlæg'!$Z$181,O$3)*Nyanlæg!$D$3)</f>
        <v>0</v>
      </c>
      <c r="P181" s="156">
        <f>IF($C181&lt;Input!$D$48,VLOOKUP($C181,Eksist!$C$151:'Eksist'!$Z$181,P$3), VLOOKUP($C181,Muffe!$C$151:'Muffe'!$Z$181,P$3)*Muffe!$D$3+VLOOKUP($C181,Nyanlæg!$C$151:'Nyanlæg'!$Z$181,P$3)*Nyanlæg!$D$3)</f>
        <v>0</v>
      </c>
      <c r="Q181" s="156">
        <f>IF($C181&lt;Input!$D$48,VLOOKUP($C181,Eksist!$C$151:'Eksist'!$Z$181,Q$3), VLOOKUP($C181,Muffe!$C$151:'Muffe'!$Z$181,Q$3)*Muffe!$D$3+VLOOKUP($C181,Nyanlæg!$C$151:'Nyanlæg'!$Z$181,Q$3)*Nyanlæg!$D$3)</f>
        <v>0</v>
      </c>
      <c r="R181" s="156">
        <f>IF($C181&lt;Input!$D$48,VLOOKUP($C181,Eksist!$C$151:'Eksist'!$Z$181,R$3), VLOOKUP($C181,Muffe!$C$151:'Muffe'!$Z$181,R$3)*Muffe!$D$3+VLOOKUP($C181,Nyanlæg!$C$151:'Nyanlæg'!$Z$181,R$3)*Nyanlæg!$D$3)</f>
        <v>0</v>
      </c>
      <c r="S181" s="156">
        <f>IF($C181&lt;Input!$D$48,VLOOKUP($C181,Eksist!$C$151:'Eksist'!$Z$181,S$3), VLOOKUP($C181,Muffe!$C$151:'Muffe'!$Z$181,S$3)*Muffe!$D$3+VLOOKUP($C181,Nyanlæg!$C$151:'Nyanlæg'!$Z$181,S$3)*Nyanlæg!$D$3)</f>
        <v>0</v>
      </c>
      <c r="T181" s="156">
        <f>IF($C181&lt;Input!$D$48,VLOOKUP($C181,Eksist!$C$151:'Eksist'!$Z$181,T$3), VLOOKUP($C181,Muffe!$C$151:'Muffe'!$Z$181,T$3)*Muffe!$D$3+VLOOKUP($C181,Nyanlæg!$C$151:'Nyanlæg'!$Z$181,T$3)*Nyanlæg!$D$3)</f>
        <v>0</v>
      </c>
      <c r="U181" s="156">
        <f>IF($C181&lt;Input!$D$48,VLOOKUP($C181,Eksist!$C$151:'Eksist'!$Z$181,U$3), VLOOKUP($C181,Muffe!$C$151:'Muffe'!$Z$181,U$3)*Muffe!$D$3+VLOOKUP($C181,Nyanlæg!$C$151:'Nyanlæg'!$Z$181,U$3)*Nyanlæg!$D$3)</f>
        <v>0</v>
      </c>
      <c r="V181" s="156">
        <f>IF($C181&lt;Input!$D$48,VLOOKUP($C181,Eksist!$C$151:'Eksist'!$Z$181,V$3), VLOOKUP($C181,Muffe!$C$151:'Muffe'!$Z$181,V$3)*Muffe!$D$3+VLOOKUP($C181,Nyanlæg!$C$151:'Nyanlæg'!$Z$181,V$3)*Nyanlæg!$D$3)</f>
        <v>0</v>
      </c>
      <c r="W181" s="156">
        <f>IF($C181&lt;Input!$D$48,VLOOKUP($C181,Eksist!$C$151:'Eksist'!$Z$181,W$3), VLOOKUP($C181,Muffe!$C$151:'Muffe'!$Z$181,W$3)*Muffe!$D$3+VLOOKUP($C181,Nyanlæg!$C$151:'Nyanlæg'!$Z$181,W$3)*Nyanlæg!$D$3)</f>
        <v>0</v>
      </c>
      <c r="X181" s="156">
        <f>IF($C181&lt;Input!$D$48,VLOOKUP($C181,Eksist!$C$151:'Eksist'!$Z$181,X$3), VLOOKUP($C181,Muffe!$C$151:'Muffe'!$Z$181,X$3)*Muffe!$D$3+VLOOKUP($C181,Nyanlæg!$C$151:'Nyanlæg'!$Z$181,X$3)*Nyanlæg!$D$3)</f>
        <v>0</v>
      </c>
      <c r="Y181" s="156">
        <f>IF($C181&lt;Input!$D$48,VLOOKUP($C181,Eksist!$C$151:'Eksist'!$Z$181,Y$3), VLOOKUP($C181,Muffe!$C$151:'Muffe'!$Z$181,Y$3)*Muffe!$D$3+VLOOKUP($C181,Nyanlæg!$C$151:'Nyanlæg'!$Z$181,Y$3)*Nyanlæg!$D$3)</f>
        <v>0</v>
      </c>
      <c r="Z181" s="156">
        <f>IF($C181&lt;Input!$D$48,VLOOKUP($C181,Eksist!$C$151:'Eksist'!$Z$181,Z$3), VLOOKUP($C181,Muffe!$C$151:'Muffe'!$Z$181,Z$3)*Muffe!$D$3+VLOOKUP($C181,Nyanlæg!$C$151:'Nyanlæg'!$Z$181,Z$3)*Nyanlæg!$D$3)</f>
        <v>0</v>
      </c>
      <c r="AA181" s="1"/>
      <c r="AB181" s="3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  <c r="AU181" s="158"/>
      <c r="AV181" s="158"/>
      <c r="AW181" s="158"/>
      <c r="AX181" s="158"/>
      <c r="AY181" s="158"/>
      <c r="AZ181" s="158"/>
      <c r="BA181" s="159"/>
      <c r="BB181" s="159"/>
      <c r="BC181" s="159"/>
      <c r="BD181" s="159"/>
      <c r="BE181" s="159"/>
      <c r="BF181" s="158"/>
      <c r="BG181" s="158"/>
      <c r="BH181" s="158"/>
      <c r="BI181" s="158"/>
      <c r="BJ181" s="158"/>
      <c r="BK181" s="158"/>
      <c r="BL181" s="158"/>
      <c r="BM181" s="158"/>
      <c r="BN181" s="158"/>
      <c r="BO181" s="158"/>
      <c r="BP181" s="158"/>
      <c r="BQ181" s="158"/>
      <c r="BR181" s="158"/>
      <c r="BS181" s="158"/>
      <c r="BT181" s="158"/>
      <c r="BU181" s="158"/>
    </row>
    <row r="182" spans="1:73" x14ac:dyDescent="0.15">
      <c r="A182" s="1"/>
      <c r="B182" s="20"/>
      <c r="C182" s="2"/>
      <c r="D182" s="2"/>
      <c r="E182" s="2"/>
      <c r="F182" s="1"/>
      <c r="G182" s="1"/>
      <c r="H182" s="2"/>
      <c r="I182" s="2"/>
      <c r="J182" s="2"/>
      <c r="K182" s="2"/>
      <c r="L182" s="2"/>
      <c r="M182" s="2"/>
      <c r="N182" s="2"/>
      <c r="O182" s="2"/>
      <c r="P182" s="135"/>
      <c r="Q182" s="2"/>
      <c r="R182" s="2"/>
      <c r="S182" s="2"/>
      <c r="T182" s="2"/>
      <c r="U182" s="2"/>
      <c r="V182" s="2"/>
      <c r="W182" s="1"/>
      <c r="X182" s="1"/>
      <c r="Y182" s="1"/>
      <c r="Z182" s="3"/>
      <c r="AA182" s="1"/>
      <c r="AB182" s="3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  <c r="AU182" s="158"/>
      <c r="AV182" s="158"/>
      <c r="AW182" s="158"/>
      <c r="AX182" s="158"/>
      <c r="AY182" s="158"/>
      <c r="AZ182" s="158"/>
      <c r="BA182" s="159"/>
      <c r="BB182" s="159"/>
      <c r="BC182" s="159"/>
      <c r="BD182" s="159"/>
      <c r="BE182" s="159"/>
      <c r="BF182" s="158"/>
      <c r="BG182" s="158"/>
      <c r="BH182" s="158"/>
      <c r="BI182" s="158"/>
      <c r="BJ182" s="158"/>
      <c r="BK182" s="158"/>
      <c r="BL182" s="158"/>
      <c r="BM182" s="158"/>
      <c r="BN182" s="158"/>
      <c r="BO182" s="158"/>
      <c r="BP182" s="158"/>
      <c r="BQ182" s="158"/>
      <c r="BR182" s="158"/>
      <c r="BS182" s="158"/>
      <c r="BT182" s="158"/>
      <c r="BU182" s="158"/>
    </row>
    <row r="183" spans="1:73" x14ac:dyDescent="0.15">
      <c r="A183" s="1"/>
      <c r="B183" s="1" t="s">
        <v>209</v>
      </c>
      <c r="C183" s="2"/>
      <c r="D183" s="2"/>
      <c r="E183" s="171" t="s">
        <v>97</v>
      </c>
      <c r="F183" s="156" t="s">
        <v>11</v>
      </c>
      <c r="G183" s="156"/>
      <c r="H183" s="2"/>
      <c r="I183" s="2"/>
      <c r="J183" s="2"/>
      <c r="K183" s="2"/>
      <c r="L183" s="2"/>
      <c r="M183" s="2"/>
      <c r="N183" s="2"/>
      <c r="O183" s="2"/>
      <c r="P183" s="135"/>
      <c r="Q183" s="2"/>
      <c r="R183" s="2"/>
      <c r="S183" s="2"/>
      <c r="T183" s="2"/>
      <c r="U183" s="2"/>
      <c r="V183" s="2"/>
      <c r="W183" s="1"/>
      <c r="X183" s="1"/>
      <c r="Y183" s="1"/>
      <c r="Z183" s="3"/>
      <c r="AA183" s="1"/>
      <c r="AB183" s="3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  <c r="AU183" s="158"/>
      <c r="AV183" s="158"/>
      <c r="AW183" s="158"/>
      <c r="AX183" s="158"/>
      <c r="AY183" s="158"/>
      <c r="AZ183" s="158"/>
      <c r="BA183" s="159"/>
      <c r="BB183" s="159"/>
      <c r="BC183" s="159"/>
      <c r="BD183" s="159"/>
      <c r="BE183" s="159"/>
      <c r="BF183" s="158"/>
      <c r="BG183" s="158"/>
      <c r="BH183" s="158"/>
      <c r="BI183" s="158"/>
      <c r="BJ183" s="158"/>
      <c r="BK183" s="158"/>
      <c r="BL183" s="158"/>
      <c r="BM183" s="158"/>
      <c r="BN183" s="158"/>
      <c r="BO183" s="158"/>
      <c r="BP183" s="158"/>
      <c r="BQ183" s="158"/>
      <c r="BR183" s="158"/>
      <c r="BS183" s="158"/>
      <c r="BT183" s="158"/>
      <c r="BU183" s="158"/>
    </row>
    <row r="184" spans="1:73" x14ac:dyDescent="0.15">
      <c r="A184" s="1"/>
      <c r="B184" s="20" t="s">
        <v>187</v>
      </c>
      <c r="C184" s="156">
        <f>Eksist!C184</f>
        <v>0</v>
      </c>
      <c r="D184" s="2" t="s">
        <v>99</v>
      </c>
      <c r="E184" s="175">
        <f>Eksist!E184</f>
        <v>600</v>
      </c>
      <c r="F184" s="156">
        <f>SUM(G184:Z184)</f>
        <v>84.707026499923842</v>
      </c>
      <c r="G184" s="154">
        <f>$E184*G151/1000</f>
        <v>0</v>
      </c>
      <c r="H184" s="154">
        <f>$E184*H151/1000</f>
        <v>41.013486843951739</v>
      </c>
      <c r="I184" s="154">
        <f t="shared" ref="H184:K199" si="10">$E184*I151/1000</f>
        <v>43.693539655972103</v>
      </c>
      <c r="J184" s="154">
        <f t="shared" si="10"/>
        <v>0</v>
      </c>
      <c r="K184" s="154">
        <f t="shared" si="10"/>
        <v>0</v>
      </c>
      <c r="L184" s="154">
        <f t="shared" ref="L184:Z184" si="11">$E184*L151/1000</f>
        <v>0</v>
      </c>
      <c r="M184" s="154">
        <f t="shared" si="11"/>
        <v>0</v>
      </c>
      <c r="N184" s="154">
        <f t="shared" si="11"/>
        <v>0</v>
      </c>
      <c r="O184" s="154">
        <f t="shared" si="11"/>
        <v>0</v>
      </c>
      <c r="P184" s="154">
        <f t="shared" si="11"/>
        <v>0</v>
      </c>
      <c r="Q184" s="154">
        <f t="shared" si="11"/>
        <v>0</v>
      </c>
      <c r="R184" s="154">
        <f t="shared" si="11"/>
        <v>0</v>
      </c>
      <c r="S184" s="154">
        <f t="shared" si="11"/>
        <v>0</v>
      </c>
      <c r="T184" s="154">
        <f t="shared" si="11"/>
        <v>0</v>
      </c>
      <c r="U184" s="154">
        <f t="shared" si="11"/>
        <v>0</v>
      </c>
      <c r="V184" s="154">
        <f t="shared" si="11"/>
        <v>0</v>
      </c>
      <c r="W184" s="154">
        <f t="shared" si="11"/>
        <v>0</v>
      </c>
      <c r="X184" s="154">
        <f t="shared" si="11"/>
        <v>0</v>
      </c>
      <c r="Y184" s="154">
        <f t="shared" si="11"/>
        <v>0</v>
      </c>
      <c r="Z184" s="154">
        <f t="shared" si="11"/>
        <v>0</v>
      </c>
      <c r="AA184" s="1"/>
      <c r="AB184" s="3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  <c r="AU184" s="158"/>
      <c r="AV184" s="158"/>
      <c r="AW184" s="158"/>
      <c r="AX184" s="158"/>
      <c r="AY184" s="158"/>
      <c r="AZ184" s="158"/>
      <c r="BA184" s="159"/>
      <c r="BB184" s="159"/>
      <c r="BC184" s="159"/>
      <c r="BD184" s="159"/>
      <c r="BE184" s="159"/>
      <c r="BF184" s="158"/>
      <c r="BG184" s="158"/>
      <c r="BH184" s="158"/>
      <c r="BI184" s="158"/>
      <c r="BJ184" s="158"/>
      <c r="BK184" s="158"/>
      <c r="BL184" s="158"/>
      <c r="BM184" s="158"/>
      <c r="BN184" s="158"/>
      <c r="BO184" s="158"/>
      <c r="BP184" s="158"/>
      <c r="BQ184" s="158"/>
      <c r="BR184" s="158"/>
      <c r="BS184" s="158"/>
      <c r="BT184" s="158"/>
      <c r="BU184" s="158"/>
    </row>
    <row r="185" spans="1:73" x14ac:dyDescent="0.15">
      <c r="A185" s="1"/>
      <c r="B185" s="20"/>
      <c r="C185" s="156">
        <f>Eksist!C185</f>
        <v>1</v>
      </c>
      <c r="D185" s="2" t="s">
        <v>99</v>
      </c>
      <c r="E185" s="175">
        <f>Eksist!E185</f>
        <v>605</v>
      </c>
      <c r="F185" s="156">
        <f t="shared" ref="F185:F214" si="12">SUM(G185:Z185)</f>
        <v>85.412918387423204</v>
      </c>
      <c r="G185" s="154">
        <f t="shared" ref="G185:G214" si="13">$E185*G152/1000</f>
        <v>0</v>
      </c>
      <c r="H185" s="154">
        <f t="shared" si="10"/>
        <v>41.355265900984669</v>
      </c>
      <c r="I185" s="154">
        <f t="shared" si="10"/>
        <v>44.057652486438535</v>
      </c>
      <c r="J185" s="154">
        <f t="shared" si="10"/>
        <v>0</v>
      </c>
      <c r="K185" s="154">
        <f t="shared" si="10"/>
        <v>0</v>
      </c>
      <c r="L185" s="154">
        <f t="shared" ref="L185:Z185" si="14">$E185*L152/1000</f>
        <v>0</v>
      </c>
      <c r="M185" s="154">
        <f t="shared" si="14"/>
        <v>0</v>
      </c>
      <c r="N185" s="154">
        <f t="shared" si="14"/>
        <v>0</v>
      </c>
      <c r="O185" s="154">
        <f t="shared" si="14"/>
        <v>0</v>
      </c>
      <c r="P185" s="154">
        <f t="shared" si="14"/>
        <v>0</v>
      </c>
      <c r="Q185" s="154">
        <f t="shared" si="14"/>
        <v>0</v>
      </c>
      <c r="R185" s="154">
        <f t="shared" si="14"/>
        <v>0</v>
      </c>
      <c r="S185" s="154">
        <f t="shared" si="14"/>
        <v>0</v>
      </c>
      <c r="T185" s="154">
        <f t="shared" si="14"/>
        <v>0</v>
      </c>
      <c r="U185" s="154">
        <f t="shared" si="14"/>
        <v>0</v>
      </c>
      <c r="V185" s="154">
        <f t="shared" si="14"/>
        <v>0</v>
      </c>
      <c r="W185" s="154">
        <f t="shared" si="14"/>
        <v>0</v>
      </c>
      <c r="X185" s="154">
        <f t="shared" si="14"/>
        <v>0</v>
      </c>
      <c r="Y185" s="154">
        <f t="shared" si="14"/>
        <v>0</v>
      </c>
      <c r="Z185" s="154">
        <f t="shared" si="14"/>
        <v>0</v>
      </c>
      <c r="AA185" s="1"/>
      <c r="AB185" s="3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  <c r="AU185" s="158"/>
      <c r="AV185" s="158"/>
      <c r="AW185" s="158"/>
      <c r="AX185" s="158"/>
      <c r="AY185" s="158"/>
      <c r="AZ185" s="158"/>
      <c r="BA185" s="159"/>
      <c r="BB185" s="159"/>
      <c r="BC185" s="159"/>
      <c r="BD185" s="159"/>
      <c r="BE185" s="159"/>
      <c r="BF185" s="158"/>
      <c r="BG185" s="158"/>
      <c r="BH185" s="158"/>
      <c r="BI185" s="158"/>
      <c r="BJ185" s="158"/>
      <c r="BK185" s="158"/>
      <c r="BL185" s="158"/>
      <c r="BM185" s="158"/>
      <c r="BN185" s="158"/>
      <c r="BO185" s="158"/>
      <c r="BP185" s="158"/>
      <c r="BQ185" s="158"/>
      <c r="BR185" s="158"/>
      <c r="BS185" s="158"/>
      <c r="BT185" s="158"/>
      <c r="BU185" s="158"/>
    </row>
    <row r="186" spans="1:73" x14ac:dyDescent="0.15">
      <c r="A186" s="1"/>
      <c r="B186" s="20"/>
      <c r="C186" s="156">
        <f>Eksist!C186</f>
        <v>2</v>
      </c>
      <c r="D186" s="2" t="s">
        <v>99</v>
      </c>
      <c r="E186" s="175">
        <f>Eksist!E186</f>
        <v>610</v>
      </c>
      <c r="F186" s="156">
        <f t="shared" si="12"/>
        <v>86.118810274922566</v>
      </c>
      <c r="G186" s="154">
        <f t="shared" si="13"/>
        <v>0</v>
      </c>
      <c r="H186" s="154">
        <f t="shared" si="10"/>
        <v>41.697044958017599</v>
      </c>
      <c r="I186" s="154">
        <f t="shared" si="10"/>
        <v>44.421765316904974</v>
      </c>
      <c r="J186" s="154">
        <f t="shared" si="10"/>
        <v>0</v>
      </c>
      <c r="K186" s="154">
        <f t="shared" si="10"/>
        <v>0</v>
      </c>
      <c r="L186" s="154">
        <f t="shared" ref="L186:Z186" si="15">$E186*L153/1000</f>
        <v>0</v>
      </c>
      <c r="M186" s="154">
        <f t="shared" si="15"/>
        <v>0</v>
      </c>
      <c r="N186" s="154">
        <f t="shared" si="15"/>
        <v>0</v>
      </c>
      <c r="O186" s="154">
        <f t="shared" si="15"/>
        <v>0</v>
      </c>
      <c r="P186" s="154">
        <f t="shared" si="15"/>
        <v>0</v>
      </c>
      <c r="Q186" s="154">
        <f t="shared" si="15"/>
        <v>0</v>
      </c>
      <c r="R186" s="154">
        <f t="shared" si="15"/>
        <v>0</v>
      </c>
      <c r="S186" s="154">
        <f t="shared" si="15"/>
        <v>0</v>
      </c>
      <c r="T186" s="154">
        <f t="shared" si="15"/>
        <v>0</v>
      </c>
      <c r="U186" s="154">
        <f t="shared" si="15"/>
        <v>0</v>
      </c>
      <c r="V186" s="154">
        <f t="shared" si="15"/>
        <v>0</v>
      </c>
      <c r="W186" s="154">
        <f t="shared" si="15"/>
        <v>0</v>
      </c>
      <c r="X186" s="154">
        <f t="shared" si="15"/>
        <v>0</v>
      </c>
      <c r="Y186" s="154">
        <f t="shared" si="15"/>
        <v>0</v>
      </c>
      <c r="Z186" s="154">
        <f t="shared" si="15"/>
        <v>0</v>
      </c>
      <c r="AA186" s="1"/>
      <c r="AB186" s="3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  <c r="AU186" s="158"/>
      <c r="AV186" s="158"/>
      <c r="AW186" s="158"/>
      <c r="AX186" s="158"/>
      <c r="AY186" s="158"/>
      <c r="AZ186" s="158"/>
      <c r="BA186" s="159"/>
      <c r="BB186" s="159"/>
      <c r="BC186" s="159"/>
      <c r="BD186" s="159"/>
      <c r="BE186" s="159"/>
      <c r="BF186" s="158"/>
      <c r="BG186" s="158"/>
      <c r="BH186" s="158"/>
      <c r="BI186" s="158"/>
      <c r="BJ186" s="158"/>
      <c r="BK186" s="158"/>
      <c r="BL186" s="158"/>
      <c r="BM186" s="158"/>
      <c r="BN186" s="158"/>
      <c r="BO186" s="158"/>
      <c r="BP186" s="158"/>
      <c r="BQ186" s="158"/>
      <c r="BR186" s="158"/>
      <c r="BS186" s="158"/>
      <c r="BT186" s="158"/>
      <c r="BU186" s="158"/>
    </row>
    <row r="187" spans="1:73" x14ac:dyDescent="0.15">
      <c r="A187" s="1"/>
      <c r="B187" s="20"/>
      <c r="C187" s="156">
        <f>Eksist!C187</f>
        <v>3</v>
      </c>
      <c r="D187" s="2" t="s">
        <v>99</v>
      </c>
      <c r="E187" s="175">
        <f>Eksist!E187</f>
        <v>615</v>
      </c>
      <c r="F187" s="156">
        <f t="shared" si="12"/>
        <v>86.824702162421943</v>
      </c>
      <c r="G187" s="154">
        <f t="shared" si="13"/>
        <v>0</v>
      </c>
      <c r="H187" s="154">
        <f t="shared" si="10"/>
        <v>42.03882401505053</v>
      </c>
      <c r="I187" s="154">
        <f t="shared" si="10"/>
        <v>44.785878147371406</v>
      </c>
      <c r="J187" s="154">
        <f t="shared" si="10"/>
        <v>0</v>
      </c>
      <c r="K187" s="154">
        <f t="shared" si="10"/>
        <v>0</v>
      </c>
      <c r="L187" s="154">
        <f t="shared" ref="L187:Z187" si="16">$E187*L154/1000</f>
        <v>0</v>
      </c>
      <c r="M187" s="154">
        <f t="shared" si="16"/>
        <v>0</v>
      </c>
      <c r="N187" s="154">
        <f t="shared" si="16"/>
        <v>0</v>
      </c>
      <c r="O187" s="154">
        <f t="shared" si="16"/>
        <v>0</v>
      </c>
      <c r="P187" s="154">
        <f t="shared" si="16"/>
        <v>0</v>
      </c>
      <c r="Q187" s="154">
        <f t="shared" si="16"/>
        <v>0</v>
      </c>
      <c r="R187" s="154">
        <f t="shared" si="16"/>
        <v>0</v>
      </c>
      <c r="S187" s="154">
        <f t="shared" si="16"/>
        <v>0</v>
      </c>
      <c r="T187" s="154">
        <f t="shared" si="16"/>
        <v>0</v>
      </c>
      <c r="U187" s="154">
        <f t="shared" si="16"/>
        <v>0</v>
      </c>
      <c r="V187" s="154">
        <f t="shared" si="16"/>
        <v>0</v>
      </c>
      <c r="W187" s="154">
        <f t="shared" si="16"/>
        <v>0</v>
      </c>
      <c r="X187" s="154">
        <f t="shared" si="16"/>
        <v>0</v>
      </c>
      <c r="Y187" s="154">
        <f t="shared" si="16"/>
        <v>0</v>
      </c>
      <c r="Z187" s="154">
        <f t="shared" si="16"/>
        <v>0</v>
      </c>
      <c r="AA187" s="1"/>
      <c r="AB187" s="3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  <c r="AU187" s="158"/>
      <c r="AV187" s="158"/>
      <c r="AW187" s="158"/>
      <c r="AX187" s="158"/>
      <c r="AY187" s="158"/>
      <c r="AZ187" s="158"/>
      <c r="BA187" s="159"/>
      <c r="BB187" s="159"/>
      <c r="BC187" s="159"/>
      <c r="BD187" s="159"/>
      <c r="BE187" s="159"/>
      <c r="BF187" s="158"/>
      <c r="BG187" s="158"/>
      <c r="BH187" s="158"/>
      <c r="BI187" s="158"/>
      <c r="BJ187" s="158"/>
      <c r="BK187" s="158"/>
      <c r="BL187" s="158"/>
      <c r="BM187" s="158"/>
      <c r="BN187" s="158"/>
      <c r="BO187" s="158"/>
      <c r="BP187" s="158"/>
      <c r="BQ187" s="158"/>
      <c r="BR187" s="158"/>
      <c r="BS187" s="158"/>
      <c r="BT187" s="158"/>
      <c r="BU187" s="158"/>
    </row>
    <row r="188" spans="1:73" x14ac:dyDescent="0.15">
      <c r="A188" s="1"/>
      <c r="B188" s="20"/>
      <c r="C188" s="156">
        <f>Eksist!C188</f>
        <v>4</v>
      </c>
      <c r="D188" s="2" t="s">
        <v>99</v>
      </c>
      <c r="E188" s="175">
        <f>Eksist!E188</f>
        <v>620</v>
      </c>
      <c r="F188" s="156">
        <f t="shared" si="12"/>
        <v>87.530594049921305</v>
      </c>
      <c r="G188" s="154">
        <f t="shared" si="13"/>
        <v>0</v>
      </c>
      <c r="H188" s="154">
        <f t="shared" si="10"/>
        <v>42.38060307208346</v>
      </c>
      <c r="I188" s="154">
        <f t="shared" si="10"/>
        <v>45.149990977837845</v>
      </c>
      <c r="J188" s="154">
        <f t="shared" si="10"/>
        <v>0</v>
      </c>
      <c r="K188" s="154">
        <f t="shared" si="10"/>
        <v>0</v>
      </c>
      <c r="L188" s="154">
        <f t="shared" ref="L188:Z188" si="17">$E188*L155/1000</f>
        <v>0</v>
      </c>
      <c r="M188" s="154">
        <f t="shared" si="17"/>
        <v>0</v>
      </c>
      <c r="N188" s="154">
        <f t="shared" si="17"/>
        <v>0</v>
      </c>
      <c r="O188" s="154">
        <f t="shared" si="17"/>
        <v>0</v>
      </c>
      <c r="P188" s="154">
        <f t="shared" si="17"/>
        <v>0</v>
      </c>
      <c r="Q188" s="154">
        <f t="shared" si="17"/>
        <v>0</v>
      </c>
      <c r="R188" s="154">
        <f t="shared" si="17"/>
        <v>0</v>
      </c>
      <c r="S188" s="154">
        <f t="shared" si="17"/>
        <v>0</v>
      </c>
      <c r="T188" s="154">
        <f t="shared" si="17"/>
        <v>0</v>
      </c>
      <c r="U188" s="154">
        <f t="shared" si="17"/>
        <v>0</v>
      </c>
      <c r="V188" s="154">
        <f t="shared" si="17"/>
        <v>0</v>
      </c>
      <c r="W188" s="154">
        <f t="shared" si="17"/>
        <v>0</v>
      </c>
      <c r="X188" s="154">
        <f t="shared" si="17"/>
        <v>0</v>
      </c>
      <c r="Y188" s="154">
        <f t="shared" si="17"/>
        <v>0</v>
      </c>
      <c r="Z188" s="154">
        <f t="shared" si="17"/>
        <v>0</v>
      </c>
      <c r="AA188" s="1"/>
      <c r="AB188" s="3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  <c r="AU188" s="158"/>
      <c r="AV188" s="158"/>
      <c r="AW188" s="158"/>
      <c r="AX188" s="158"/>
      <c r="AY188" s="158"/>
      <c r="AZ188" s="158"/>
      <c r="BA188" s="159"/>
      <c r="BB188" s="159"/>
      <c r="BC188" s="159"/>
      <c r="BD188" s="159"/>
      <c r="BE188" s="159"/>
      <c r="BF188" s="158"/>
      <c r="BG188" s="158"/>
      <c r="BH188" s="158"/>
      <c r="BI188" s="158"/>
      <c r="BJ188" s="158"/>
      <c r="BK188" s="158"/>
      <c r="BL188" s="158"/>
      <c r="BM188" s="158"/>
      <c r="BN188" s="158"/>
      <c r="BO188" s="158"/>
      <c r="BP188" s="158"/>
      <c r="BQ188" s="158"/>
      <c r="BR188" s="158"/>
      <c r="BS188" s="158"/>
      <c r="BT188" s="158"/>
      <c r="BU188" s="158"/>
    </row>
    <row r="189" spans="1:73" x14ac:dyDescent="0.15">
      <c r="A189" s="1"/>
      <c r="B189" s="20"/>
      <c r="C189" s="156">
        <f>Eksist!C189</f>
        <v>5</v>
      </c>
      <c r="D189" s="2" t="s">
        <v>99</v>
      </c>
      <c r="E189" s="175">
        <f>Eksist!E189</f>
        <v>625</v>
      </c>
      <c r="F189" s="156">
        <f t="shared" si="12"/>
        <v>88.236485937420667</v>
      </c>
      <c r="G189" s="154">
        <f t="shared" si="13"/>
        <v>0</v>
      </c>
      <c r="H189" s="154">
        <f t="shared" si="10"/>
        <v>42.72238212911639</v>
      </c>
      <c r="I189" s="154">
        <f t="shared" si="10"/>
        <v>45.51410380830427</v>
      </c>
      <c r="J189" s="154">
        <f t="shared" si="10"/>
        <v>0</v>
      </c>
      <c r="K189" s="154">
        <f t="shared" si="10"/>
        <v>0</v>
      </c>
      <c r="L189" s="154">
        <f t="shared" ref="L189:Z189" si="18">$E189*L156/1000</f>
        <v>0</v>
      </c>
      <c r="M189" s="154">
        <f t="shared" si="18"/>
        <v>0</v>
      </c>
      <c r="N189" s="154">
        <f t="shared" si="18"/>
        <v>0</v>
      </c>
      <c r="O189" s="154">
        <f t="shared" si="18"/>
        <v>0</v>
      </c>
      <c r="P189" s="154">
        <f t="shared" si="18"/>
        <v>0</v>
      </c>
      <c r="Q189" s="154">
        <f t="shared" si="18"/>
        <v>0</v>
      </c>
      <c r="R189" s="154">
        <f t="shared" si="18"/>
        <v>0</v>
      </c>
      <c r="S189" s="154">
        <f t="shared" si="18"/>
        <v>0</v>
      </c>
      <c r="T189" s="154">
        <f t="shared" si="18"/>
        <v>0</v>
      </c>
      <c r="U189" s="154">
        <f t="shared" si="18"/>
        <v>0</v>
      </c>
      <c r="V189" s="154">
        <f t="shared" si="18"/>
        <v>0</v>
      </c>
      <c r="W189" s="154">
        <f t="shared" si="18"/>
        <v>0</v>
      </c>
      <c r="X189" s="154">
        <f t="shared" si="18"/>
        <v>0</v>
      </c>
      <c r="Y189" s="154">
        <f t="shared" si="18"/>
        <v>0</v>
      </c>
      <c r="Z189" s="154">
        <f t="shared" si="18"/>
        <v>0</v>
      </c>
      <c r="AA189" s="1"/>
      <c r="AB189" s="3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  <c r="AU189" s="158"/>
      <c r="AV189" s="158"/>
      <c r="AW189" s="158"/>
      <c r="AX189" s="158"/>
      <c r="AY189" s="158"/>
      <c r="AZ189" s="158"/>
      <c r="BA189" s="159"/>
      <c r="BB189" s="159"/>
      <c r="BC189" s="159"/>
      <c r="BD189" s="159"/>
      <c r="BE189" s="159"/>
      <c r="BF189" s="158"/>
      <c r="BG189" s="158"/>
      <c r="BH189" s="158"/>
      <c r="BI189" s="158"/>
      <c r="BJ189" s="158"/>
      <c r="BK189" s="158"/>
      <c r="BL189" s="158"/>
      <c r="BM189" s="158"/>
      <c r="BN189" s="158"/>
      <c r="BO189" s="158"/>
      <c r="BP189" s="158"/>
      <c r="BQ189" s="158"/>
      <c r="BR189" s="158"/>
      <c r="BS189" s="158"/>
      <c r="BT189" s="158"/>
      <c r="BU189" s="158"/>
    </row>
    <row r="190" spans="1:73" x14ac:dyDescent="0.15">
      <c r="A190" s="1"/>
      <c r="B190" s="20"/>
      <c r="C190" s="156">
        <f>Eksist!C190</f>
        <v>6</v>
      </c>
      <c r="D190" s="2" t="s">
        <v>99</v>
      </c>
      <c r="E190" s="175">
        <f>Eksist!E190</f>
        <v>630</v>
      </c>
      <c r="F190" s="156">
        <f t="shared" si="12"/>
        <v>88.94237782492003</v>
      </c>
      <c r="G190" s="154">
        <f t="shared" si="13"/>
        <v>0</v>
      </c>
      <c r="H190" s="154">
        <f t="shared" si="10"/>
        <v>43.06416118614932</v>
      </c>
      <c r="I190" s="154">
        <f t="shared" si="10"/>
        <v>45.878216638770709</v>
      </c>
      <c r="J190" s="154">
        <f t="shared" si="10"/>
        <v>0</v>
      </c>
      <c r="K190" s="154">
        <f t="shared" si="10"/>
        <v>0</v>
      </c>
      <c r="L190" s="154">
        <f t="shared" ref="L190:Z190" si="19">$E190*L157/1000</f>
        <v>0</v>
      </c>
      <c r="M190" s="154">
        <f t="shared" si="19"/>
        <v>0</v>
      </c>
      <c r="N190" s="154">
        <f t="shared" si="19"/>
        <v>0</v>
      </c>
      <c r="O190" s="154">
        <f t="shared" si="19"/>
        <v>0</v>
      </c>
      <c r="P190" s="154">
        <f t="shared" si="19"/>
        <v>0</v>
      </c>
      <c r="Q190" s="154">
        <f t="shared" si="19"/>
        <v>0</v>
      </c>
      <c r="R190" s="154">
        <f t="shared" si="19"/>
        <v>0</v>
      </c>
      <c r="S190" s="154">
        <f t="shared" si="19"/>
        <v>0</v>
      </c>
      <c r="T190" s="154">
        <f t="shared" si="19"/>
        <v>0</v>
      </c>
      <c r="U190" s="154">
        <f t="shared" si="19"/>
        <v>0</v>
      </c>
      <c r="V190" s="154">
        <f t="shared" si="19"/>
        <v>0</v>
      </c>
      <c r="W190" s="154">
        <f t="shared" si="19"/>
        <v>0</v>
      </c>
      <c r="X190" s="154">
        <f t="shared" si="19"/>
        <v>0</v>
      </c>
      <c r="Y190" s="154">
        <f t="shared" si="19"/>
        <v>0</v>
      </c>
      <c r="Z190" s="154">
        <f t="shared" si="19"/>
        <v>0</v>
      </c>
      <c r="AA190" s="1"/>
      <c r="AB190" s="3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  <c r="AU190" s="158"/>
      <c r="AV190" s="158"/>
      <c r="AW190" s="158"/>
      <c r="AX190" s="158"/>
      <c r="AY190" s="158"/>
      <c r="AZ190" s="158"/>
      <c r="BA190" s="159"/>
      <c r="BB190" s="159"/>
      <c r="BC190" s="159"/>
      <c r="BD190" s="159"/>
      <c r="BE190" s="159"/>
      <c r="BF190" s="158"/>
      <c r="BG190" s="158"/>
      <c r="BH190" s="158"/>
      <c r="BI190" s="158"/>
      <c r="BJ190" s="158"/>
      <c r="BK190" s="158"/>
      <c r="BL190" s="158"/>
      <c r="BM190" s="158"/>
      <c r="BN190" s="158"/>
      <c r="BO190" s="158"/>
      <c r="BP190" s="158"/>
      <c r="BQ190" s="158"/>
      <c r="BR190" s="158"/>
      <c r="BS190" s="158"/>
      <c r="BT190" s="158"/>
      <c r="BU190" s="158"/>
    </row>
    <row r="191" spans="1:73" x14ac:dyDescent="0.15">
      <c r="A191" s="1"/>
      <c r="B191" s="20"/>
      <c r="C191" s="156">
        <f>Eksist!C191</f>
        <v>7</v>
      </c>
      <c r="D191" s="2" t="s">
        <v>99</v>
      </c>
      <c r="E191" s="175">
        <f>Eksist!E191</f>
        <v>635</v>
      </c>
      <c r="F191" s="156">
        <f t="shared" si="12"/>
        <v>89.648269712419392</v>
      </c>
      <c r="G191" s="154">
        <f t="shared" si="13"/>
        <v>0</v>
      </c>
      <c r="H191" s="154">
        <f t="shared" si="10"/>
        <v>43.405940243182251</v>
      </c>
      <c r="I191" s="154">
        <f t="shared" si="10"/>
        <v>46.242329469237141</v>
      </c>
      <c r="J191" s="154">
        <f t="shared" si="10"/>
        <v>0</v>
      </c>
      <c r="K191" s="154">
        <f t="shared" si="10"/>
        <v>0</v>
      </c>
      <c r="L191" s="154">
        <f t="shared" ref="L191:Z191" si="20">$E191*L158/1000</f>
        <v>0</v>
      </c>
      <c r="M191" s="154">
        <f t="shared" si="20"/>
        <v>0</v>
      </c>
      <c r="N191" s="154">
        <f t="shared" si="20"/>
        <v>0</v>
      </c>
      <c r="O191" s="154">
        <f t="shared" si="20"/>
        <v>0</v>
      </c>
      <c r="P191" s="154">
        <f t="shared" si="20"/>
        <v>0</v>
      </c>
      <c r="Q191" s="154">
        <f t="shared" si="20"/>
        <v>0</v>
      </c>
      <c r="R191" s="154">
        <f t="shared" si="20"/>
        <v>0</v>
      </c>
      <c r="S191" s="154">
        <f t="shared" si="20"/>
        <v>0</v>
      </c>
      <c r="T191" s="154">
        <f t="shared" si="20"/>
        <v>0</v>
      </c>
      <c r="U191" s="154">
        <f t="shared" si="20"/>
        <v>0</v>
      </c>
      <c r="V191" s="154">
        <f t="shared" si="20"/>
        <v>0</v>
      </c>
      <c r="W191" s="154">
        <f t="shared" si="20"/>
        <v>0</v>
      </c>
      <c r="X191" s="154">
        <f t="shared" si="20"/>
        <v>0</v>
      </c>
      <c r="Y191" s="154">
        <f t="shared" si="20"/>
        <v>0</v>
      </c>
      <c r="Z191" s="154">
        <f t="shared" si="20"/>
        <v>0</v>
      </c>
      <c r="AA191" s="1"/>
      <c r="AB191" s="3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  <c r="AU191" s="158"/>
      <c r="AV191" s="158"/>
      <c r="AW191" s="158"/>
      <c r="AX191" s="158"/>
      <c r="AY191" s="158"/>
      <c r="AZ191" s="158"/>
      <c r="BA191" s="159"/>
      <c r="BB191" s="159"/>
      <c r="BC191" s="159"/>
      <c r="BD191" s="159"/>
      <c r="BE191" s="159"/>
      <c r="BF191" s="158"/>
      <c r="BG191" s="158"/>
      <c r="BH191" s="158"/>
      <c r="BI191" s="158"/>
      <c r="BJ191" s="158"/>
      <c r="BK191" s="158"/>
      <c r="BL191" s="158"/>
      <c r="BM191" s="158"/>
      <c r="BN191" s="158"/>
      <c r="BO191" s="158"/>
      <c r="BP191" s="158"/>
      <c r="BQ191" s="158"/>
      <c r="BR191" s="158"/>
      <c r="BS191" s="158"/>
      <c r="BT191" s="158"/>
      <c r="BU191" s="158"/>
    </row>
    <row r="192" spans="1:73" x14ac:dyDescent="0.15">
      <c r="A192" s="1"/>
      <c r="B192" s="20"/>
      <c r="C192" s="156">
        <f>Eksist!C192</f>
        <v>8</v>
      </c>
      <c r="D192" s="2" t="s">
        <v>99</v>
      </c>
      <c r="E192" s="175">
        <f>Eksist!E192</f>
        <v>640</v>
      </c>
      <c r="F192" s="156">
        <f t="shared" si="12"/>
        <v>90.354161599918754</v>
      </c>
      <c r="G192" s="154">
        <f t="shared" si="13"/>
        <v>0</v>
      </c>
      <c r="H192" s="154">
        <f t="shared" si="10"/>
        <v>43.747719300215181</v>
      </c>
      <c r="I192" s="154">
        <f t="shared" si="10"/>
        <v>46.606442299703573</v>
      </c>
      <c r="J192" s="154">
        <f t="shared" si="10"/>
        <v>0</v>
      </c>
      <c r="K192" s="154">
        <f t="shared" si="10"/>
        <v>0</v>
      </c>
      <c r="L192" s="154">
        <f t="shared" ref="L192:Z192" si="21">$E192*L159/1000</f>
        <v>0</v>
      </c>
      <c r="M192" s="154">
        <f t="shared" si="21"/>
        <v>0</v>
      </c>
      <c r="N192" s="154">
        <f t="shared" si="21"/>
        <v>0</v>
      </c>
      <c r="O192" s="154">
        <f t="shared" si="21"/>
        <v>0</v>
      </c>
      <c r="P192" s="154">
        <f t="shared" si="21"/>
        <v>0</v>
      </c>
      <c r="Q192" s="154">
        <f t="shared" si="21"/>
        <v>0</v>
      </c>
      <c r="R192" s="154">
        <f t="shared" si="21"/>
        <v>0</v>
      </c>
      <c r="S192" s="154">
        <f t="shared" si="21"/>
        <v>0</v>
      </c>
      <c r="T192" s="154">
        <f t="shared" si="21"/>
        <v>0</v>
      </c>
      <c r="U192" s="154">
        <f t="shared" si="21"/>
        <v>0</v>
      </c>
      <c r="V192" s="154">
        <f t="shared" si="21"/>
        <v>0</v>
      </c>
      <c r="W192" s="154">
        <f t="shared" si="21"/>
        <v>0</v>
      </c>
      <c r="X192" s="154">
        <f t="shared" si="21"/>
        <v>0</v>
      </c>
      <c r="Y192" s="154">
        <f t="shared" si="21"/>
        <v>0</v>
      </c>
      <c r="Z192" s="154">
        <f t="shared" si="21"/>
        <v>0</v>
      </c>
      <c r="AA192" s="1"/>
      <c r="AB192" s="3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  <c r="AU192" s="158"/>
      <c r="AV192" s="158"/>
      <c r="AW192" s="158"/>
      <c r="AX192" s="158"/>
      <c r="AY192" s="158"/>
      <c r="AZ192" s="158"/>
      <c r="BA192" s="159"/>
      <c r="BB192" s="159"/>
      <c r="BC192" s="159"/>
      <c r="BD192" s="159"/>
      <c r="BE192" s="159"/>
      <c r="BF192" s="158"/>
      <c r="BG192" s="158"/>
      <c r="BH192" s="158"/>
      <c r="BI192" s="158"/>
      <c r="BJ192" s="158"/>
      <c r="BK192" s="158"/>
      <c r="BL192" s="158"/>
      <c r="BM192" s="158"/>
      <c r="BN192" s="158"/>
      <c r="BO192" s="158"/>
      <c r="BP192" s="158"/>
      <c r="BQ192" s="158"/>
      <c r="BR192" s="158"/>
      <c r="BS192" s="158"/>
      <c r="BT192" s="158"/>
      <c r="BU192" s="158"/>
    </row>
    <row r="193" spans="1:73" x14ac:dyDescent="0.15">
      <c r="A193" s="1"/>
      <c r="B193" s="20"/>
      <c r="C193" s="156">
        <f>Eksist!C193</f>
        <v>9</v>
      </c>
      <c r="D193" s="2" t="s">
        <v>99</v>
      </c>
      <c r="E193" s="175">
        <f>Eksist!E193</f>
        <v>645</v>
      </c>
      <c r="F193" s="156">
        <f t="shared" si="12"/>
        <v>91.060053487418116</v>
      </c>
      <c r="G193" s="154">
        <f t="shared" si="13"/>
        <v>0</v>
      </c>
      <c r="H193" s="154">
        <f t="shared" si="10"/>
        <v>44.089498357248111</v>
      </c>
      <c r="I193" s="154">
        <f t="shared" si="10"/>
        <v>46.970555130170013</v>
      </c>
      <c r="J193" s="154">
        <f t="shared" si="10"/>
        <v>0</v>
      </c>
      <c r="K193" s="154">
        <f t="shared" si="10"/>
        <v>0</v>
      </c>
      <c r="L193" s="154">
        <f t="shared" ref="L193:Z193" si="22">$E193*L160/1000</f>
        <v>0</v>
      </c>
      <c r="M193" s="154">
        <f t="shared" si="22"/>
        <v>0</v>
      </c>
      <c r="N193" s="154">
        <f t="shared" si="22"/>
        <v>0</v>
      </c>
      <c r="O193" s="154">
        <f t="shared" si="22"/>
        <v>0</v>
      </c>
      <c r="P193" s="154">
        <f t="shared" si="22"/>
        <v>0</v>
      </c>
      <c r="Q193" s="154">
        <f t="shared" si="22"/>
        <v>0</v>
      </c>
      <c r="R193" s="154">
        <f t="shared" si="22"/>
        <v>0</v>
      </c>
      <c r="S193" s="154">
        <f t="shared" si="22"/>
        <v>0</v>
      </c>
      <c r="T193" s="154">
        <f t="shared" si="22"/>
        <v>0</v>
      </c>
      <c r="U193" s="154">
        <f t="shared" si="22"/>
        <v>0</v>
      </c>
      <c r="V193" s="154">
        <f t="shared" si="22"/>
        <v>0</v>
      </c>
      <c r="W193" s="154">
        <f t="shared" si="22"/>
        <v>0</v>
      </c>
      <c r="X193" s="154">
        <f t="shared" si="22"/>
        <v>0</v>
      </c>
      <c r="Y193" s="154">
        <f t="shared" si="22"/>
        <v>0</v>
      </c>
      <c r="Z193" s="154">
        <f t="shared" si="22"/>
        <v>0</v>
      </c>
      <c r="AA193" s="1"/>
      <c r="AB193" s="3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  <c r="AU193" s="158"/>
      <c r="AV193" s="158"/>
      <c r="AW193" s="158"/>
      <c r="AX193" s="158"/>
      <c r="AY193" s="158"/>
      <c r="AZ193" s="158"/>
      <c r="BA193" s="159"/>
      <c r="BB193" s="159"/>
      <c r="BC193" s="159"/>
      <c r="BD193" s="159"/>
      <c r="BE193" s="159"/>
      <c r="BF193" s="158"/>
      <c r="BG193" s="158"/>
      <c r="BH193" s="158"/>
      <c r="BI193" s="158"/>
      <c r="BJ193" s="158"/>
      <c r="BK193" s="158"/>
      <c r="BL193" s="158"/>
      <c r="BM193" s="158"/>
      <c r="BN193" s="158"/>
      <c r="BO193" s="158"/>
      <c r="BP193" s="158"/>
      <c r="BQ193" s="158"/>
      <c r="BR193" s="158"/>
      <c r="BS193" s="158"/>
      <c r="BT193" s="158"/>
      <c r="BU193" s="158"/>
    </row>
    <row r="194" spans="1:73" x14ac:dyDescent="0.15">
      <c r="A194" s="1"/>
      <c r="B194" s="20" t="s">
        <v>186</v>
      </c>
      <c r="C194" s="156">
        <f>Eksist!C194</f>
        <v>10</v>
      </c>
      <c r="D194" s="2" t="s">
        <v>99</v>
      </c>
      <c r="E194" s="175">
        <f>Eksist!E194</f>
        <v>650</v>
      </c>
      <c r="F194" s="156">
        <f t="shared" si="12"/>
        <v>91.765945374917493</v>
      </c>
      <c r="G194" s="154">
        <f t="shared" si="13"/>
        <v>0</v>
      </c>
      <c r="H194" s="154">
        <f t="shared" si="10"/>
        <v>44.431277414281048</v>
      </c>
      <c r="I194" s="154">
        <f t="shared" si="10"/>
        <v>47.334667960636445</v>
      </c>
      <c r="J194" s="154">
        <f t="shared" si="10"/>
        <v>0</v>
      </c>
      <c r="K194" s="154">
        <f t="shared" si="10"/>
        <v>0</v>
      </c>
      <c r="L194" s="154">
        <f t="shared" ref="L194:Z194" si="23">$E194*L161/1000</f>
        <v>0</v>
      </c>
      <c r="M194" s="154">
        <f t="shared" si="23"/>
        <v>0</v>
      </c>
      <c r="N194" s="154">
        <f t="shared" si="23"/>
        <v>0</v>
      </c>
      <c r="O194" s="154">
        <f t="shared" si="23"/>
        <v>0</v>
      </c>
      <c r="P194" s="154">
        <f t="shared" si="23"/>
        <v>0</v>
      </c>
      <c r="Q194" s="154">
        <f t="shared" si="23"/>
        <v>0</v>
      </c>
      <c r="R194" s="154">
        <f t="shared" si="23"/>
        <v>0</v>
      </c>
      <c r="S194" s="154">
        <f t="shared" si="23"/>
        <v>0</v>
      </c>
      <c r="T194" s="154">
        <f t="shared" si="23"/>
        <v>0</v>
      </c>
      <c r="U194" s="154">
        <f t="shared" si="23"/>
        <v>0</v>
      </c>
      <c r="V194" s="154">
        <f t="shared" si="23"/>
        <v>0</v>
      </c>
      <c r="W194" s="154">
        <f t="shared" si="23"/>
        <v>0</v>
      </c>
      <c r="X194" s="154">
        <f t="shared" si="23"/>
        <v>0</v>
      </c>
      <c r="Y194" s="154">
        <f t="shared" si="23"/>
        <v>0</v>
      </c>
      <c r="Z194" s="154">
        <f t="shared" si="23"/>
        <v>0</v>
      </c>
      <c r="AA194" s="1"/>
      <c r="AB194" s="3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  <c r="AU194" s="158"/>
      <c r="AV194" s="158"/>
      <c r="AW194" s="158"/>
      <c r="AX194" s="158"/>
      <c r="AY194" s="158"/>
      <c r="AZ194" s="158"/>
      <c r="BA194" s="159"/>
      <c r="BB194" s="159"/>
      <c r="BC194" s="159"/>
      <c r="BD194" s="159"/>
      <c r="BE194" s="159"/>
      <c r="BF194" s="158"/>
      <c r="BG194" s="158"/>
      <c r="BH194" s="158"/>
      <c r="BI194" s="158"/>
      <c r="BJ194" s="158"/>
      <c r="BK194" s="158"/>
      <c r="BL194" s="158"/>
      <c r="BM194" s="158"/>
      <c r="BN194" s="158"/>
      <c r="BO194" s="158"/>
      <c r="BP194" s="158"/>
      <c r="BQ194" s="158"/>
      <c r="BR194" s="158"/>
      <c r="BS194" s="158"/>
      <c r="BT194" s="158"/>
      <c r="BU194" s="158"/>
    </row>
    <row r="195" spans="1:73" x14ac:dyDescent="0.15">
      <c r="A195" s="1"/>
      <c r="B195" s="20"/>
      <c r="C195" s="156">
        <f>Eksist!C195</f>
        <v>11</v>
      </c>
      <c r="D195" s="2" t="s">
        <v>99</v>
      </c>
      <c r="E195" s="175">
        <f>Eksist!E195</f>
        <v>650</v>
      </c>
      <c r="F195" s="156">
        <f t="shared" si="12"/>
        <v>91.765945374917493</v>
      </c>
      <c r="G195" s="154">
        <f t="shared" si="13"/>
        <v>0</v>
      </c>
      <c r="H195" s="154">
        <f t="shared" si="10"/>
        <v>44.431277414281048</v>
      </c>
      <c r="I195" s="154">
        <f t="shared" si="10"/>
        <v>47.334667960636445</v>
      </c>
      <c r="J195" s="154">
        <f t="shared" si="10"/>
        <v>0</v>
      </c>
      <c r="K195" s="154">
        <f t="shared" si="10"/>
        <v>0</v>
      </c>
      <c r="L195" s="154">
        <f t="shared" ref="L195:Z195" si="24">$E195*L162/1000</f>
        <v>0</v>
      </c>
      <c r="M195" s="154">
        <f t="shared" si="24"/>
        <v>0</v>
      </c>
      <c r="N195" s="154">
        <f t="shared" si="24"/>
        <v>0</v>
      </c>
      <c r="O195" s="154">
        <f t="shared" si="24"/>
        <v>0</v>
      </c>
      <c r="P195" s="154">
        <f t="shared" si="24"/>
        <v>0</v>
      </c>
      <c r="Q195" s="154">
        <f t="shared" si="24"/>
        <v>0</v>
      </c>
      <c r="R195" s="154">
        <f t="shared" si="24"/>
        <v>0</v>
      </c>
      <c r="S195" s="154">
        <f t="shared" si="24"/>
        <v>0</v>
      </c>
      <c r="T195" s="154">
        <f t="shared" si="24"/>
        <v>0</v>
      </c>
      <c r="U195" s="154">
        <f t="shared" si="24"/>
        <v>0</v>
      </c>
      <c r="V195" s="154">
        <f t="shared" si="24"/>
        <v>0</v>
      </c>
      <c r="W195" s="154">
        <f t="shared" si="24"/>
        <v>0</v>
      </c>
      <c r="X195" s="154">
        <f t="shared" si="24"/>
        <v>0</v>
      </c>
      <c r="Y195" s="154">
        <f t="shared" si="24"/>
        <v>0</v>
      </c>
      <c r="Z195" s="154">
        <f t="shared" si="24"/>
        <v>0</v>
      </c>
      <c r="AA195" s="1"/>
      <c r="AB195" s="3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  <c r="AU195" s="158"/>
      <c r="AV195" s="158"/>
      <c r="AW195" s="158"/>
      <c r="AX195" s="158"/>
      <c r="AY195" s="158"/>
      <c r="AZ195" s="158"/>
      <c r="BA195" s="159"/>
      <c r="BB195" s="159"/>
      <c r="BC195" s="159"/>
      <c r="BD195" s="159"/>
      <c r="BE195" s="159"/>
      <c r="BF195" s="158"/>
      <c r="BG195" s="158"/>
      <c r="BH195" s="158"/>
      <c r="BI195" s="158"/>
      <c r="BJ195" s="158"/>
      <c r="BK195" s="158"/>
      <c r="BL195" s="158"/>
      <c r="BM195" s="158"/>
      <c r="BN195" s="158"/>
      <c r="BO195" s="158"/>
      <c r="BP195" s="158"/>
      <c r="BQ195" s="158"/>
      <c r="BR195" s="158"/>
      <c r="BS195" s="158"/>
      <c r="BT195" s="158"/>
      <c r="BU195" s="158"/>
    </row>
    <row r="196" spans="1:73" x14ac:dyDescent="0.15">
      <c r="A196" s="1"/>
      <c r="B196" s="20"/>
      <c r="C196" s="156">
        <f>Eksist!C196</f>
        <v>12</v>
      </c>
      <c r="D196" s="2" t="s">
        <v>99</v>
      </c>
      <c r="E196" s="175">
        <f>Eksist!E196</f>
        <v>650</v>
      </c>
      <c r="F196" s="156">
        <f t="shared" si="12"/>
        <v>91.765945374917493</v>
      </c>
      <c r="G196" s="154">
        <f t="shared" si="13"/>
        <v>0</v>
      </c>
      <c r="H196" s="154">
        <f t="shared" si="10"/>
        <v>44.431277414281048</v>
      </c>
      <c r="I196" s="154">
        <f t="shared" si="10"/>
        <v>47.334667960636445</v>
      </c>
      <c r="J196" s="154">
        <f t="shared" si="10"/>
        <v>0</v>
      </c>
      <c r="K196" s="154">
        <f t="shared" si="10"/>
        <v>0</v>
      </c>
      <c r="L196" s="154">
        <f t="shared" ref="L196:Z196" si="25">$E196*L163/1000</f>
        <v>0</v>
      </c>
      <c r="M196" s="154">
        <f t="shared" si="25"/>
        <v>0</v>
      </c>
      <c r="N196" s="154">
        <f t="shared" si="25"/>
        <v>0</v>
      </c>
      <c r="O196" s="154">
        <f t="shared" si="25"/>
        <v>0</v>
      </c>
      <c r="P196" s="154">
        <f t="shared" si="25"/>
        <v>0</v>
      </c>
      <c r="Q196" s="154">
        <f t="shared" si="25"/>
        <v>0</v>
      </c>
      <c r="R196" s="154">
        <f t="shared" si="25"/>
        <v>0</v>
      </c>
      <c r="S196" s="154">
        <f t="shared" si="25"/>
        <v>0</v>
      </c>
      <c r="T196" s="154">
        <f t="shared" si="25"/>
        <v>0</v>
      </c>
      <c r="U196" s="154">
        <f t="shared" si="25"/>
        <v>0</v>
      </c>
      <c r="V196" s="154">
        <f t="shared" si="25"/>
        <v>0</v>
      </c>
      <c r="W196" s="154">
        <f t="shared" si="25"/>
        <v>0</v>
      </c>
      <c r="X196" s="154">
        <f t="shared" si="25"/>
        <v>0</v>
      </c>
      <c r="Y196" s="154">
        <f t="shared" si="25"/>
        <v>0</v>
      </c>
      <c r="Z196" s="154">
        <f t="shared" si="25"/>
        <v>0</v>
      </c>
      <c r="AA196" s="1"/>
      <c r="AB196" s="3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  <c r="AU196" s="158"/>
      <c r="AV196" s="158"/>
      <c r="AW196" s="158"/>
      <c r="AX196" s="158"/>
      <c r="AY196" s="158"/>
      <c r="AZ196" s="158"/>
      <c r="BA196" s="159"/>
      <c r="BB196" s="159"/>
      <c r="BC196" s="159"/>
      <c r="BD196" s="159"/>
      <c r="BE196" s="159"/>
      <c r="BF196" s="158"/>
      <c r="BG196" s="158"/>
      <c r="BH196" s="158"/>
      <c r="BI196" s="158"/>
      <c r="BJ196" s="158"/>
      <c r="BK196" s="158"/>
      <c r="BL196" s="158"/>
      <c r="BM196" s="158"/>
      <c r="BN196" s="158"/>
      <c r="BO196" s="158"/>
      <c r="BP196" s="158"/>
      <c r="BQ196" s="158"/>
      <c r="BR196" s="158"/>
      <c r="BS196" s="158"/>
      <c r="BT196" s="158"/>
      <c r="BU196" s="158"/>
    </row>
    <row r="197" spans="1:73" x14ac:dyDescent="0.15">
      <c r="A197" s="1"/>
      <c r="B197" s="20"/>
      <c r="C197" s="156">
        <f>Eksist!C197</f>
        <v>13</v>
      </c>
      <c r="D197" s="2" t="s">
        <v>99</v>
      </c>
      <c r="E197" s="175">
        <f>Eksist!E197</f>
        <v>650</v>
      </c>
      <c r="F197" s="156">
        <f t="shared" si="12"/>
        <v>91.765945374917493</v>
      </c>
      <c r="G197" s="154">
        <f t="shared" si="13"/>
        <v>0</v>
      </c>
      <c r="H197" s="154">
        <f t="shared" si="10"/>
        <v>44.431277414281048</v>
      </c>
      <c r="I197" s="154">
        <f t="shared" si="10"/>
        <v>47.334667960636445</v>
      </c>
      <c r="J197" s="154">
        <f t="shared" si="10"/>
        <v>0</v>
      </c>
      <c r="K197" s="154">
        <f t="shared" si="10"/>
        <v>0</v>
      </c>
      <c r="L197" s="154">
        <f t="shared" ref="L197:Z197" si="26">$E197*L164/1000</f>
        <v>0</v>
      </c>
      <c r="M197" s="154">
        <f t="shared" si="26"/>
        <v>0</v>
      </c>
      <c r="N197" s="154">
        <f t="shared" si="26"/>
        <v>0</v>
      </c>
      <c r="O197" s="154">
        <f t="shared" si="26"/>
        <v>0</v>
      </c>
      <c r="P197" s="154">
        <f t="shared" si="26"/>
        <v>0</v>
      </c>
      <c r="Q197" s="154">
        <f t="shared" si="26"/>
        <v>0</v>
      </c>
      <c r="R197" s="154">
        <f t="shared" si="26"/>
        <v>0</v>
      </c>
      <c r="S197" s="154">
        <f t="shared" si="26"/>
        <v>0</v>
      </c>
      <c r="T197" s="154">
        <f t="shared" si="26"/>
        <v>0</v>
      </c>
      <c r="U197" s="154">
        <f t="shared" si="26"/>
        <v>0</v>
      </c>
      <c r="V197" s="154">
        <f t="shared" si="26"/>
        <v>0</v>
      </c>
      <c r="W197" s="154">
        <f t="shared" si="26"/>
        <v>0</v>
      </c>
      <c r="X197" s="154">
        <f t="shared" si="26"/>
        <v>0</v>
      </c>
      <c r="Y197" s="154">
        <f t="shared" si="26"/>
        <v>0</v>
      </c>
      <c r="Z197" s="154">
        <f t="shared" si="26"/>
        <v>0</v>
      </c>
      <c r="AA197" s="1"/>
      <c r="AB197" s="3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  <c r="AU197" s="158"/>
      <c r="AV197" s="158"/>
      <c r="AW197" s="158"/>
      <c r="AX197" s="158"/>
      <c r="AY197" s="158"/>
      <c r="AZ197" s="158"/>
      <c r="BA197" s="159"/>
      <c r="BB197" s="159"/>
      <c r="BC197" s="159"/>
      <c r="BD197" s="159"/>
      <c r="BE197" s="159"/>
      <c r="BF197" s="158"/>
      <c r="BG197" s="158"/>
      <c r="BH197" s="158"/>
      <c r="BI197" s="158"/>
      <c r="BJ197" s="158"/>
      <c r="BK197" s="158"/>
      <c r="BL197" s="158"/>
      <c r="BM197" s="158"/>
      <c r="BN197" s="158"/>
      <c r="BO197" s="158"/>
      <c r="BP197" s="158"/>
      <c r="BQ197" s="158"/>
      <c r="BR197" s="158"/>
      <c r="BS197" s="158"/>
      <c r="BT197" s="158"/>
      <c r="BU197" s="158"/>
    </row>
    <row r="198" spans="1:73" x14ac:dyDescent="0.15">
      <c r="A198" s="1"/>
      <c r="B198" s="20"/>
      <c r="C198" s="156">
        <f>Eksist!C198</f>
        <v>14</v>
      </c>
      <c r="D198" s="2" t="s">
        <v>99</v>
      </c>
      <c r="E198" s="175">
        <f>Eksist!E198</f>
        <v>650</v>
      </c>
      <c r="F198" s="156">
        <f>SUM(G198:Z198)</f>
        <v>91.765945374917493</v>
      </c>
      <c r="G198" s="154">
        <f t="shared" si="13"/>
        <v>0</v>
      </c>
      <c r="H198" s="154">
        <f t="shared" si="10"/>
        <v>44.431277414281048</v>
      </c>
      <c r="I198" s="154">
        <f t="shared" si="10"/>
        <v>47.334667960636445</v>
      </c>
      <c r="J198" s="154">
        <f t="shared" si="10"/>
        <v>0</v>
      </c>
      <c r="K198" s="154">
        <f t="shared" si="10"/>
        <v>0</v>
      </c>
      <c r="L198" s="154">
        <f t="shared" ref="L198:Z198" si="27">$E198*L165/1000</f>
        <v>0</v>
      </c>
      <c r="M198" s="154">
        <f t="shared" si="27"/>
        <v>0</v>
      </c>
      <c r="N198" s="154">
        <f t="shared" si="27"/>
        <v>0</v>
      </c>
      <c r="O198" s="154">
        <f t="shared" si="27"/>
        <v>0</v>
      </c>
      <c r="P198" s="154">
        <f t="shared" si="27"/>
        <v>0</v>
      </c>
      <c r="Q198" s="154">
        <f t="shared" si="27"/>
        <v>0</v>
      </c>
      <c r="R198" s="154">
        <f t="shared" si="27"/>
        <v>0</v>
      </c>
      <c r="S198" s="154">
        <f t="shared" si="27"/>
        <v>0</v>
      </c>
      <c r="T198" s="154">
        <f t="shared" si="27"/>
        <v>0</v>
      </c>
      <c r="U198" s="154">
        <f t="shared" si="27"/>
        <v>0</v>
      </c>
      <c r="V198" s="154">
        <f t="shared" si="27"/>
        <v>0</v>
      </c>
      <c r="W198" s="154">
        <f t="shared" si="27"/>
        <v>0</v>
      </c>
      <c r="X198" s="154">
        <f t="shared" si="27"/>
        <v>0</v>
      </c>
      <c r="Y198" s="154">
        <f t="shared" si="27"/>
        <v>0</v>
      </c>
      <c r="Z198" s="154">
        <f t="shared" si="27"/>
        <v>0</v>
      </c>
      <c r="AA198" s="1"/>
      <c r="AB198" s="3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  <c r="AU198" s="158"/>
      <c r="AV198" s="158"/>
      <c r="AW198" s="158"/>
      <c r="AX198" s="158"/>
      <c r="AY198" s="158"/>
      <c r="AZ198" s="158"/>
      <c r="BA198" s="159"/>
      <c r="BB198" s="159"/>
      <c r="BC198" s="159"/>
      <c r="BD198" s="159"/>
      <c r="BE198" s="159"/>
      <c r="BF198" s="158"/>
      <c r="BG198" s="158"/>
      <c r="BH198" s="158"/>
      <c r="BI198" s="158"/>
      <c r="BJ198" s="158"/>
      <c r="BK198" s="158"/>
      <c r="BL198" s="158"/>
      <c r="BM198" s="158"/>
      <c r="BN198" s="158"/>
      <c r="BO198" s="158"/>
      <c r="BP198" s="158"/>
      <c r="BQ198" s="158"/>
      <c r="BR198" s="158"/>
      <c r="BS198" s="158"/>
      <c r="BT198" s="158"/>
      <c r="BU198" s="158"/>
    </row>
    <row r="199" spans="1:73" x14ac:dyDescent="0.15">
      <c r="A199" s="1"/>
      <c r="B199" s="20"/>
      <c r="C199" s="156">
        <f>Eksist!C199</f>
        <v>15</v>
      </c>
      <c r="D199" s="2" t="s">
        <v>99</v>
      </c>
      <c r="E199" s="175">
        <f>Eksist!E199</f>
        <v>650</v>
      </c>
      <c r="F199" s="156">
        <f t="shared" si="12"/>
        <v>91.765945374917493</v>
      </c>
      <c r="G199" s="154">
        <f t="shared" si="13"/>
        <v>0</v>
      </c>
      <c r="H199" s="154">
        <f t="shared" si="10"/>
        <v>44.431277414281048</v>
      </c>
      <c r="I199" s="154">
        <f t="shared" si="10"/>
        <v>47.334667960636445</v>
      </c>
      <c r="J199" s="154">
        <f t="shared" si="10"/>
        <v>0</v>
      </c>
      <c r="K199" s="154">
        <f t="shared" si="10"/>
        <v>0</v>
      </c>
      <c r="L199" s="154">
        <f t="shared" ref="L199:Z199" si="28">$E199*L166/1000</f>
        <v>0</v>
      </c>
      <c r="M199" s="154">
        <f t="shared" si="28"/>
        <v>0</v>
      </c>
      <c r="N199" s="154">
        <f t="shared" si="28"/>
        <v>0</v>
      </c>
      <c r="O199" s="154">
        <f t="shared" si="28"/>
        <v>0</v>
      </c>
      <c r="P199" s="154">
        <f t="shared" si="28"/>
        <v>0</v>
      </c>
      <c r="Q199" s="154">
        <f t="shared" si="28"/>
        <v>0</v>
      </c>
      <c r="R199" s="154">
        <f t="shared" si="28"/>
        <v>0</v>
      </c>
      <c r="S199" s="154">
        <f t="shared" si="28"/>
        <v>0</v>
      </c>
      <c r="T199" s="154">
        <f t="shared" si="28"/>
        <v>0</v>
      </c>
      <c r="U199" s="154">
        <f t="shared" si="28"/>
        <v>0</v>
      </c>
      <c r="V199" s="154">
        <f t="shared" si="28"/>
        <v>0</v>
      </c>
      <c r="W199" s="154">
        <f t="shared" si="28"/>
        <v>0</v>
      </c>
      <c r="X199" s="154">
        <f t="shared" si="28"/>
        <v>0</v>
      </c>
      <c r="Y199" s="154">
        <f t="shared" si="28"/>
        <v>0</v>
      </c>
      <c r="Z199" s="154">
        <f t="shared" si="28"/>
        <v>0</v>
      </c>
      <c r="AA199" s="1"/>
      <c r="AB199" s="3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  <c r="AU199" s="158"/>
      <c r="AV199" s="158"/>
      <c r="AW199" s="158"/>
      <c r="AX199" s="158"/>
      <c r="AY199" s="158"/>
      <c r="AZ199" s="158"/>
      <c r="BA199" s="159"/>
      <c r="BB199" s="159"/>
      <c r="BC199" s="159"/>
      <c r="BD199" s="159"/>
      <c r="BE199" s="159"/>
      <c r="BF199" s="158"/>
      <c r="BG199" s="158"/>
      <c r="BH199" s="158"/>
      <c r="BI199" s="158"/>
      <c r="BJ199" s="158"/>
      <c r="BK199" s="158"/>
      <c r="BL199" s="158"/>
      <c r="BM199" s="158"/>
      <c r="BN199" s="158"/>
      <c r="BO199" s="158"/>
      <c r="BP199" s="158"/>
      <c r="BQ199" s="158"/>
      <c r="BR199" s="158"/>
      <c r="BS199" s="158"/>
      <c r="BT199" s="158"/>
      <c r="BU199" s="158"/>
    </row>
    <row r="200" spans="1:73" x14ac:dyDescent="0.15">
      <c r="A200" s="1"/>
      <c r="B200" s="20"/>
      <c r="C200" s="156">
        <f>Eksist!C200</f>
        <v>16</v>
      </c>
      <c r="D200" s="2" t="s">
        <v>99</v>
      </c>
      <c r="E200" s="175">
        <f>Eksist!E200</f>
        <v>650</v>
      </c>
      <c r="F200" s="156">
        <f t="shared" si="12"/>
        <v>91.765945374917493</v>
      </c>
      <c r="G200" s="154">
        <f t="shared" si="13"/>
        <v>0</v>
      </c>
      <c r="H200" s="154">
        <f t="shared" ref="H200:K214" si="29">$E200*H167/1000</f>
        <v>44.431277414281048</v>
      </c>
      <c r="I200" s="154">
        <f t="shared" si="29"/>
        <v>47.334667960636445</v>
      </c>
      <c r="J200" s="154">
        <f t="shared" si="29"/>
        <v>0</v>
      </c>
      <c r="K200" s="154">
        <f t="shared" si="29"/>
        <v>0</v>
      </c>
      <c r="L200" s="154">
        <f t="shared" ref="L200:Z200" si="30">$E200*L167/1000</f>
        <v>0</v>
      </c>
      <c r="M200" s="154">
        <f t="shared" si="30"/>
        <v>0</v>
      </c>
      <c r="N200" s="154">
        <f t="shared" si="30"/>
        <v>0</v>
      </c>
      <c r="O200" s="154">
        <f t="shared" si="30"/>
        <v>0</v>
      </c>
      <c r="P200" s="154">
        <f t="shared" si="30"/>
        <v>0</v>
      </c>
      <c r="Q200" s="154">
        <f t="shared" si="30"/>
        <v>0</v>
      </c>
      <c r="R200" s="154">
        <f t="shared" si="30"/>
        <v>0</v>
      </c>
      <c r="S200" s="154">
        <f t="shared" si="30"/>
        <v>0</v>
      </c>
      <c r="T200" s="154">
        <f t="shared" si="30"/>
        <v>0</v>
      </c>
      <c r="U200" s="154">
        <f t="shared" si="30"/>
        <v>0</v>
      </c>
      <c r="V200" s="154">
        <f t="shared" si="30"/>
        <v>0</v>
      </c>
      <c r="W200" s="154">
        <f t="shared" si="30"/>
        <v>0</v>
      </c>
      <c r="X200" s="154">
        <f t="shared" si="30"/>
        <v>0</v>
      </c>
      <c r="Y200" s="154">
        <f t="shared" si="30"/>
        <v>0</v>
      </c>
      <c r="Z200" s="154">
        <f t="shared" si="30"/>
        <v>0</v>
      </c>
      <c r="AA200" s="1"/>
      <c r="AB200" s="3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  <c r="AU200" s="158"/>
      <c r="AV200" s="158"/>
      <c r="AW200" s="158"/>
      <c r="AX200" s="158"/>
      <c r="AY200" s="158"/>
      <c r="AZ200" s="158"/>
      <c r="BA200" s="159"/>
      <c r="BB200" s="159"/>
      <c r="BC200" s="159"/>
      <c r="BD200" s="159"/>
      <c r="BE200" s="159"/>
      <c r="BF200" s="158"/>
      <c r="BG200" s="158"/>
      <c r="BH200" s="158"/>
      <c r="BI200" s="158"/>
      <c r="BJ200" s="158"/>
      <c r="BK200" s="158"/>
      <c r="BL200" s="158"/>
      <c r="BM200" s="158"/>
      <c r="BN200" s="158"/>
      <c r="BO200" s="158"/>
      <c r="BP200" s="158"/>
      <c r="BQ200" s="158"/>
      <c r="BR200" s="158"/>
      <c r="BS200" s="158"/>
      <c r="BT200" s="158"/>
      <c r="BU200" s="158"/>
    </row>
    <row r="201" spans="1:73" x14ac:dyDescent="0.15">
      <c r="A201" s="1"/>
      <c r="B201" s="20"/>
      <c r="C201" s="156">
        <f>Eksist!C201</f>
        <v>17</v>
      </c>
      <c r="D201" s="2" t="s">
        <v>99</v>
      </c>
      <c r="E201" s="175">
        <f>Eksist!E201</f>
        <v>650</v>
      </c>
      <c r="F201" s="156">
        <f t="shared" si="12"/>
        <v>91.765945374917493</v>
      </c>
      <c r="G201" s="154">
        <f t="shared" si="13"/>
        <v>0</v>
      </c>
      <c r="H201" s="154">
        <f t="shared" si="29"/>
        <v>44.431277414281048</v>
      </c>
      <c r="I201" s="154">
        <f t="shared" si="29"/>
        <v>47.334667960636445</v>
      </c>
      <c r="J201" s="154">
        <f t="shared" si="29"/>
        <v>0</v>
      </c>
      <c r="K201" s="154">
        <f t="shared" si="29"/>
        <v>0</v>
      </c>
      <c r="L201" s="154">
        <f t="shared" ref="L201:Z201" si="31">$E201*L168/1000</f>
        <v>0</v>
      </c>
      <c r="M201" s="154">
        <f t="shared" si="31"/>
        <v>0</v>
      </c>
      <c r="N201" s="154">
        <f t="shared" si="31"/>
        <v>0</v>
      </c>
      <c r="O201" s="154">
        <f t="shared" si="31"/>
        <v>0</v>
      </c>
      <c r="P201" s="154">
        <f t="shared" si="31"/>
        <v>0</v>
      </c>
      <c r="Q201" s="154">
        <f t="shared" si="31"/>
        <v>0</v>
      </c>
      <c r="R201" s="154">
        <f t="shared" si="31"/>
        <v>0</v>
      </c>
      <c r="S201" s="154">
        <f t="shared" si="31"/>
        <v>0</v>
      </c>
      <c r="T201" s="154">
        <f t="shared" si="31"/>
        <v>0</v>
      </c>
      <c r="U201" s="154">
        <f t="shared" si="31"/>
        <v>0</v>
      </c>
      <c r="V201" s="154">
        <f t="shared" si="31"/>
        <v>0</v>
      </c>
      <c r="W201" s="154">
        <f t="shared" si="31"/>
        <v>0</v>
      </c>
      <c r="X201" s="154">
        <f t="shared" si="31"/>
        <v>0</v>
      </c>
      <c r="Y201" s="154">
        <f t="shared" si="31"/>
        <v>0</v>
      </c>
      <c r="Z201" s="154">
        <f t="shared" si="31"/>
        <v>0</v>
      </c>
      <c r="AA201" s="1"/>
      <c r="AB201" s="3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  <c r="AU201" s="158"/>
      <c r="AV201" s="158"/>
      <c r="AW201" s="158"/>
      <c r="AX201" s="158"/>
      <c r="AY201" s="158"/>
      <c r="AZ201" s="158"/>
      <c r="BA201" s="159"/>
      <c r="BB201" s="159"/>
      <c r="BC201" s="159"/>
      <c r="BD201" s="159"/>
      <c r="BE201" s="159"/>
      <c r="BF201" s="158"/>
      <c r="BG201" s="158"/>
      <c r="BH201" s="158"/>
      <c r="BI201" s="158"/>
      <c r="BJ201" s="158"/>
      <c r="BK201" s="158"/>
      <c r="BL201" s="158"/>
      <c r="BM201" s="158"/>
      <c r="BN201" s="158"/>
      <c r="BO201" s="158"/>
      <c r="BP201" s="158"/>
      <c r="BQ201" s="158"/>
      <c r="BR201" s="158"/>
      <c r="BS201" s="158"/>
      <c r="BT201" s="158"/>
      <c r="BU201" s="158"/>
    </row>
    <row r="202" spans="1:73" x14ac:dyDescent="0.15">
      <c r="A202" s="1"/>
      <c r="B202" s="20"/>
      <c r="C202" s="156">
        <f>Eksist!C202</f>
        <v>18</v>
      </c>
      <c r="D202" s="2" t="s">
        <v>99</v>
      </c>
      <c r="E202" s="175">
        <f>Eksist!E202</f>
        <v>650</v>
      </c>
      <c r="F202" s="156">
        <f t="shared" si="12"/>
        <v>91.765945374917493</v>
      </c>
      <c r="G202" s="154">
        <f t="shared" si="13"/>
        <v>0</v>
      </c>
      <c r="H202" s="154">
        <f t="shared" si="29"/>
        <v>44.431277414281048</v>
      </c>
      <c r="I202" s="154">
        <f t="shared" si="29"/>
        <v>47.334667960636445</v>
      </c>
      <c r="J202" s="154">
        <f t="shared" si="29"/>
        <v>0</v>
      </c>
      <c r="K202" s="154">
        <f t="shared" si="29"/>
        <v>0</v>
      </c>
      <c r="L202" s="154">
        <f t="shared" ref="L202:Z202" si="32">$E202*L169/1000</f>
        <v>0</v>
      </c>
      <c r="M202" s="154">
        <f t="shared" si="32"/>
        <v>0</v>
      </c>
      <c r="N202" s="154">
        <f t="shared" si="32"/>
        <v>0</v>
      </c>
      <c r="O202" s="154">
        <f t="shared" si="32"/>
        <v>0</v>
      </c>
      <c r="P202" s="154">
        <f t="shared" si="32"/>
        <v>0</v>
      </c>
      <c r="Q202" s="154">
        <f t="shared" si="32"/>
        <v>0</v>
      </c>
      <c r="R202" s="154">
        <f t="shared" si="32"/>
        <v>0</v>
      </c>
      <c r="S202" s="154">
        <f t="shared" si="32"/>
        <v>0</v>
      </c>
      <c r="T202" s="154">
        <f t="shared" si="32"/>
        <v>0</v>
      </c>
      <c r="U202" s="154">
        <f t="shared" si="32"/>
        <v>0</v>
      </c>
      <c r="V202" s="154">
        <f t="shared" si="32"/>
        <v>0</v>
      </c>
      <c r="W202" s="154">
        <f t="shared" si="32"/>
        <v>0</v>
      </c>
      <c r="X202" s="154">
        <f t="shared" si="32"/>
        <v>0</v>
      </c>
      <c r="Y202" s="154">
        <f t="shared" si="32"/>
        <v>0</v>
      </c>
      <c r="Z202" s="154">
        <f t="shared" si="32"/>
        <v>0</v>
      </c>
      <c r="AA202" s="1"/>
      <c r="AB202" s="3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  <c r="AU202" s="158"/>
      <c r="AV202" s="158"/>
      <c r="AW202" s="158"/>
      <c r="AX202" s="158"/>
      <c r="AY202" s="158"/>
      <c r="AZ202" s="158"/>
      <c r="BA202" s="159"/>
      <c r="BB202" s="159"/>
      <c r="BC202" s="159"/>
      <c r="BD202" s="159"/>
      <c r="BE202" s="159"/>
      <c r="BF202" s="158"/>
      <c r="BG202" s="158"/>
      <c r="BH202" s="158"/>
      <c r="BI202" s="158"/>
      <c r="BJ202" s="158"/>
      <c r="BK202" s="158"/>
      <c r="BL202" s="158"/>
      <c r="BM202" s="158"/>
      <c r="BN202" s="158"/>
      <c r="BO202" s="158"/>
      <c r="BP202" s="158"/>
      <c r="BQ202" s="158"/>
      <c r="BR202" s="158"/>
      <c r="BS202" s="158"/>
      <c r="BT202" s="158"/>
      <c r="BU202" s="158"/>
    </row>
    <row r="203" spans="1:73" x14ac:dyDescent="0.15">
      <c r="A203" s="1"/>
      <c r="B203" s="20"/>
      <c r="C203" s="156">
        <f>Eksist!C203</f>
        <v>19</v>
      </c>
      <c r="D203" s="2" t="s">
        <v>99</v>
      </c>
      <c r="E203" s="175">
        <f>Eksist!E203</f>
        <v>650</v>
      </c>
      <c r="F203" s="156">
        <f t="shared" si="12"/>
        <v>91.765945374917493</v>
      </c>
      <c r="G203" s="154">
        <f t="shared" si="13"/>
        <v>0</v>
      </c>
      <c r="H203" s="154">
        <f t="shared" si="29"/>
        <v>44.431277414281048</v>
      </c>
      <c r="I203" s="154">
        <f t="shared" si="29"/>
        <v>47.334667960636445</v>
      </c>
      <c r="J203" s="154">
        <f t="shared" si="29"/>
        <v>0</v>
      </c>
      <c r="K203" s="154">
        <f t="shared" si="29"/>
        <v>0</v>
      </c>
      <c r="L203" s="154">
        <f t="shared" ref="L203:Z203" si="33">$E203*L170/1000</f>
        <v>0</v>
      </c>
      <c r="M203" s="154">
        <f t="shared" si="33"/>
        <v>0</v>
      </c>
      <c r="N203" s="154">
        <f t="shared" si="33"/>
        <v>0</v>
      </c>
      <c r="O203" s="154">
        <f t="shared" si="33"/>
        <v>0</v>
      </c>
      <c r="P203" s="154">
        <f t="shared" si="33"/>
        <v>0</v>
      </c>
      <c r="Q203" s="154">
        <f t="shared" si="33"/>
        <v>0</v>
      </c>
      <c r="R203" s="154">
        <f t="shared" si="33"/>
        <v>0</v>
      </c>
      <c r="S203" s="154">
        <f t="shared" si="33"/>
        <v>0</v>
      </c>
      <c r="T203" s="154">
        <f t="shared" si="33"/>
        <v>0</v>
      </c>
      <c r="U203" s="154">
        <f t="shared" si="33"/>
        <v>0</v>
      </c>
      <c r="V203" s="154">
        <f t="shared" si="33"/>
        <v>0</v>
      </c>
      <c r="W203" s="154">
        <f t="shared" si="33"/>
        <v>0</v>
      </c>
      <c r="X203" s="154">
        <f t="shared" si="33"/>
        <v>0</v>
      </c>
      <c r="Y203" s="154">
        <f t="shared" si="33"/>
        <v>0</v>
      </c>
      <c r="Z203" s="154">
        <f t="shared" si="33"/>
        <v>0</v>
      </c>
      <c r="AA203" s="1"/>
      <c r="AB203" s="3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  <c r="AU203" s="158"/>
      <c r="AV203" s="158"/>
      <c r="AW203" s="158"/>
      <c r="AX203" s="158"/>
      <c r="AY203" s="158"/>
      <c r="AZ203" s="158"/>
      <c r="BA203" s="159"/>
      <c r="BB203" s="159"/>
      <c r="BC203" s="159"/>
      <c r="BD203" s="159"/>
      <c r="BE203" s="159"/>
      <c r="BF203" s="158"/>
      <c r="BG203" s="158"/>
      <c r="BH203" s="158"/>
      <c r="BI203" s="158"/>
      <c r="BJ203" s="158"/>
      <c r="BK203" s="158"/>
      <c r="BL203" s="158"/>
      <c r="BM203" s="158"/>
      <c r="BN203" s="158"/>
      <c r="BO203" s="158"/>
      <c r="BP203" s="158"/>
      <c r="BQ203" s="158"/>
      <c r="BR203" s="158"/>
      <c r="BS203" s="158"/>
      <c r="BT203" s="158"/>
      <c r="BU203" s="158"/>
    </row>
    <row r="204" spans="1:73" x14ac:dyDescent="0.15">
      <c r="A204" s="1"/>
      <c r="B204" s="20" t="s">
        <v>188</v>
      </c>
      <c r="C204" s="156">
        <f>Eksist!C204</f>
        <v>20</v>
      </c>
      <c r="D204" s="2" t="s">
        <v>99</v>
      </c>
      <c r="E204" s="175">
        <f>Eksist!E204</f>
        <v>650</v>
      </c>
      <c r="F204" s="156">
        <f t="shared" si="12"/>
        <v>91.765945374917493</v>
      </c>
      <c r="G204" s="154">
        <f t="shared" si="13"/>
        <v>0</v>
      </c>
      <c r="H204" s="154">
        <f t="shared" si="29"/>
        <v>44.431277414281048</v>
      </c>
      <c r="I204" s="154">
        <f t="shared" si="29"/>
        <v>47.334667960636445</v>
      </c>
      <c r="J204" s="154">
        <f t="shared" si="29"/>
        <v>0</v>
      </c>
      <c r="K204" s="154">
        <f t="shared" si="29"/>
        <v>0</v>
      </c>
      <c r="L204" s="154">
        <f t="shared" ref="L204:Z204" si="34">$E204*L171/1000</f>
        <v>0</v>
      </c>
      <c r="M204" s="154">
        <f t="shared" si="34"/>
        <v>0</v>
      </c>
      <c r="N204" s="154">
        <f t="shared" si="34"/>
        <v>0</v>
      </c>
      <c r="O204" s="154">
        <f t="shared" si="34"/>
        <v>0</v>
      </c>
      <c r="P204" s="154">
        <f t="shared" si="34"/>
        <v>0</v>
      </c>
      <c r="Q204" s="154">
        <f t="shared" si="34"/>
        <v>0</v>
      </c>
      <c r="R204" s="154">
        <f t="shared" si="34"/>
        <v>0</v>
      </c>
      <c r="S204" s="154">
        <f t="shared" si="34"/>
        <v>0</v>
      </c>
      <c r="T204" s="154">
        <f t="shared" si="34"/>
        <v>0</v>
      </c>
      <c r="U204" s="154">
        <f t="shared" si="34"/>
        <v>0</v>
      </c>
      <c r="V204" s="154">
        <f t="shared" si="34"/>
        <v>0</v>
      </c>
      <c r="W204" s="154">
        <f t="shared" si="34"/>
        <v>0</v>
      </c>
      <c r="X204" s="154">
        <f t="shared" si="34"/>
        <v>0</v>
      </c>
      <c r="Y204" s="154">
        <f t="shared" si="34"/>
        <v>0</v>
      </c>
      <c r="Z204" s="154">
        <f t="shared" si="34"/>
        <v>0</v>
      </c>
      <c r="AA204" s="1"/>
      <c r="AB204" s="3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  <c r="AU204" s="158"/>
      <c r="AV204" s="158"/>
      <c r="AW204" s="158"/>
      <c r="AX204" s="158"/>
      <c r="AY204" s="158"/>
      <c r="AZ204" s="158"/>
      <c r="BA204" s="159"/>
      <c r="BB204" s="159"/>
      <c r="BC204" s="159"/>
      <c r="BD204" s="159"/>
      <c r="BE204" s="159"/>
      <c r="BF204" s="158"/>
      <c r="BG204" s="158"/>
      <c r="BH204" s="158"/>
      <c r="BI204" s="158"/>
      <c r="BJ204" s="158"/>
      <c r="BK204" s="158"/>
      <c r="BL204" s="158"/>
      <c r="BM204" s="158"/>
      <c r="BN204" s="158"/>
      <c r="BO204" s="158"/>
      <c r="BP204" s="158"/>
      <c r="BQ204" s="158"/>
      <c r="BR204" s="158"/>
      <c r="BS204" s="158"/>
      <c r="BT204" s="158"/>
      <c r="BU204" s="158"/>
    </row>
    <row r="205" spans="1:73" x14ac:dyDescent="0.15">
      <c r="A205" s="1"/>
      <c r="B205" s="20"/>
      <c r="C205" s="156">
        <f>Eksist!C205</f>
        <v>21</v>
      </c>
      <c r="D205" s="2" t="s">
        <v>99</v>
      </c>
      <c r="E205" s="175">
        <f>Eksist!E205</f>
        <v>650</v>
      </c>
      <c r="F205" s="156">
        <f t="shared" si="12"/>
        <v>91.765945374917493</v>
      </c>
      <c r="G205" s="154">
        <f t="shared" si="13"/>
        <v>0</v>
      </c>
      <c r="H205" s="154">
        <f t="shared" si="29"/>
        <v>44.431277414281048</v>
      </c>
      <c r="I205" s="154">
        <f t="shared" si="29"/>
        <v>47.334667960636445</v>
      </c>
      <c r="J205" s="154">
        <f t="shared" si="29"/>
        <v>0</v>
      </c>
      <c r="K205" s="154">
        <f t="shared" si="29"/>
        <v>0</v>
      </c>
      <c r="L205" s="154">
        <f t="shared" ref="L205:Z205" si="35">$E205*L172/1000</f>
        <v>0</v>
      </c>
      <c r="M205" s="154">
        <f t="shared" si="35"/>
        <v>0</v>
      </c>
      <c r="N205" s="154">
        <f t="shared" si="35"/>
        <v>0</v>
      </c>
      <c r="O205" s="154">
        <f t="shared" si="35"/>
        <v>0</v>
      </c>
      <c r="P205" s="154">
        <f t="shared" si="35"/>
        <v>0</v>
      </c>
      <c r="Q205" s="154">
        <f t="shared" si="35"/>
        <v>0</v>
      </c>
      <c r="R205" s="154">
        <f t="shared" si="35"/>
        <v>0</v>
      </c>
      <c r="S205" s="154">
        <f t="shared" si="35"/>
        <v>0</v>
      </c>
      <c r="T205" s="154">
        <f t="shared" si="35"/>
        <v>0</v>
      </c>
      <c r="U205" s="154">
        <f t="shared" si="35"/>
        <v>0</v>
      </c>
      <c r="V205" s="154">
        <f t="shared" si="35"/>
        <v>0</v>
      </c>
      <c r="W205" s="154">
        <f t="shared" si="35"/>
        <v>0</v>
      </c>
      <c r="X205" s="154">
        <f t="shared" si="35"/>
        <v>0</v>
      </c>
      <c r="Y205" s="154">
        <f t="shared" si="35"/>
        <v>0</v>
      </c>
      <c r="Z205" s="154">
        <f t="shared" si="35"/>
        <v>0</v>
      </c>
      <c r="AA205" s="1"/>
      <c r="AB205" s="3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  <c r="AU205" s="158"/>
      <c r="AV205" s="158"/>
      <c r="AW205" s="158"/>
      <c r="AX205" s="158"/>
      <c r="AY205" s="158"/>
      <c r="AZ205" s="158"/>
      <c r="BA205" s="159"/>
      <c r="BB205" s="159"/>
      <c r="BC205" s="159"/>
      <c r="BD205" s="159"/>
      <c r="BE205" s="159"/>
      <c r="BF205" s="158"/>
      <c r="BG205" s="158"/>
      <c r="BH205" s="158"/>
      <c r="BI205" s="158"/>
      <c r="BJ205" s="158"/>
      <c r="BK205" s="158"/>
      <c r="BL205" s="158"/>
      <c r="BM205" s="158"/>
      <c r="BN205" s="158"/>
      <c r="BO205" s="158"/>
      <c r="BP205" s="158"/>
      <c r="BQ205" s="158"/>
      <c r="BR205" s="158"/>
      <c r="BS205" s="158"/>
      <c r="BT205" s="158"/>
      <c r="BU205" s="158"/>
    </row>
    <row r="206" spans="1:73" x14ac:dyDescent="0.15">
      <c r="A206" s="1"/>
      <c r="B206" s="20"/>
      <c r="C206" s="156">
        <f>Eksist!C206</f>
        <v>22</v>
      </c>
      <c r="D206" s="2" t="s">
        <v>99</v>
      </c>
      <c r="E206" s="175">
        <f>Eksist!E206</f>
        <v>650</v>
      </c>
      <c r="F206" s="156">
        <f t="shared" si="12"/>
        <v>91.765945374917493</v>
      </c>
      <c r="G206" s="154">
        <f t="shared" si="13"/>
        <v>0</v>
      </c>
      <c r="H206" s="154">
        <f t="shared" si="29"/>
        <v>44.431277414281048</v>
      </c>
      <c r="I206" s="154">
        <f t="shared" si="29"/>
        <v>47.334667960636445</v>
      </c>
      <c r="J206" s="154">
        <f t="shared" si="29"/>
        <v>0</v>
      </c>
      <c r="K206" s="154">
        <f t="shared" si="29"/>
        <v>0</v>
      </c>
      <c r="L206" s="154">
        <f t="shared" ref="L206:Z206" si="36">$E206*L173/1000</f>
        <v>0</v>
      </c>
      <c r="M206" s="154">
        <f t="shared" si="36"/>
        <v>0</v>
      </c>
      <c r="N206" s="154">
        <f t="shared" si="36"/>
        <v>0</v>
      </c>
      <c r="O206" s="154">
        <f t="shared" si="36"/>
        <v>0</v>
      </c>
      <c r="P206" s="154">
        <f t="shared" si="36"/>
        <v>0</v>
      </c>
      <c r="Q206" s="154">
        <f t="shared" si="36"/>
        <v>0</v>
      </c>
      <c r="R206" s="154">
        <f t="shared" si="36"/>
        <v>0</v>
      </c>
      <c r="S206" s="154">
        <f t="shared" si="36"/>
        <v>0</v>
      </c>
      <c r="T206" s="154">
        <f t="shared" si="36"/>
        <v>0</v>
      </c>
      <c r="U206" s="154">
        <f t="shared" si="36"/>
        <v>0</v>
      </c>
      <c r="V206" s="154">
        <f t="shared" si="36"/>
        <v>0</v>
      </c>
      <c r="W206" s="154">
        <f t="shared" si="36"/>
        <v>0</v>
      </c>
      <c r="X206" s="154">
        <f t="shared" si="36"/>
        <v>0</v>
      </c>
      <c r="Y206" s="154">
        <f t="shared" si="36"/>
        <v>0</v>
      </c>
      <c r="Z206" s="154">
        <f t="shared" si="36"/>
        <v>0</v>
      </c>
      <c r="AA206" s="1"/>
      <c r="AB206" s="3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  <c r="AU206" s="158"/>
      <c r="AV206" s="158"/>
      <c r="AW206" s="158"/>
      <c r="AX206" s="158"/>
      <c r="AY206" s="158"/>
      <c r="AZ206" s="158"/>
      <c r="BA206" s="159"/>
      <c r="BB206" s="159"/>
      <c r="BC206" s="159"/>
      <c r="BD206" s="159"/>
      <c r="BE206" s="159"/>
      <c r="BF206" s="158"/>
      <c r="BG206" s="158"/>
      <c r="BH206" s="158"/>
      <c r="BI206" s="158"/>
      <c r="BJ206" s="158"/>
      <c r="BK206" s="158"/>
      <c r="BL206" s="158"/>
      <c r="BM206" s="158"/>
      <c r="BN206" s="158"/>
      <c r="BO206" s="158"/>
      <c r="BP206" s="158"/>
      <c r="BQ206" s="158"/>
      <c r="BR206" s="158"/>
      <c r="BS206" s="158"/>
      <c r="BT206" s="158"/>
      <c r="BU206" s="158"/>
    </row>
    <row r="207" spans="1:73" x14ac:dyDescent="0.15">
      <c r="A207" s="1"/>
      <c r="B207" s="20"/>
      <c r="C207" s="156">
        <f>Eksist!C207</f>
        <v>23</v>
      </c>
      <c r="D207" s="2" t="s">
        <v>99</v>
      </c>
      <c r="E207" s="175">
        <f>Eksist!E207</f>
        <v>650</v>
      </c>
      <c r="F207" s="156">
        <f t="shared" si="12"/>
        <v>91.765945374917493</v>
      </c>
      <c r="G207" s="154">
        <f t="shared" si="13"/>
        <v>0</v>
      </c>
      <c r="H207" s="154">
        <f t="shared" si="29"/>
        <v>44.431277414281048</v>
      </c>
      <c r="I207" s="154">
        <f t="shared" si="29"/>
        <v>47.334667960636445</v>
      </c>
      <c r="J207" s="154">
        <f t="shared" si="29"/>
        <v>0</v>
      </c>
      <c r="K207" s="154">
        <f t="shared" si="29"/>
        <v>0</v>
      </c>
      <c r="L207" s="154">
        <f t="shared" ref="L207:Z207" si="37">$E207*L174/1000</f>
        <v>0</v>
      </c>
      <c r="M207" s="154">
        <f t="shared" si="37"/>
        <v>0</v>
      </c>
      <c r="N207" s="154">
        <f t="shared" si="37"/>
        <v>0</v>
      </c>
      <c r="O207" s="154">
        <f t="shared" si="37"/>
        <v>0</v>
      </c>
      <c r="P207" s="154">
        <f t="shared" si="37"/>
        <v>0</v>
      </c>
      <c r="Q207" s="154">
        <f t="shared" si="37"/>
        <v>0</v>
      </c>
      <c r="R207" s="154">
        <f t="shared" si="37"/>
        <v>0</v>
      </c>
      <c r="S207" s="154">
        <f t="shared" si="37"/>
        <v>0</v>
      </c>
      <c r="T207" s="154">
        <f t="shared" si="37"/>
        <v>0</v>
      </c>
      <c r="U207" s="154">
        <f t="shared" si="37"/>
        <v>0</v>
      </c>
      <c r="V207" s="154">
        <f t="shared" si="37"/>
        <v>0</v>
      </c>
      <c r="W207" s="154">
        <f t="shared" si="37"/>
        <v>0</v>
      </c>
      <c r="X207" s="154">
        <f t="shared" si="37"/>
        <v>0</v>
      </c>
      <c r="Y207" s="154">
        <f t="shared" si="37"/>
        <v>0</v>
      </c>
      <c r="Z207" s="154">
        <f t="shared" si="37"/>
        <v>0</v>
      </c>
      <c r="AA207" s="1"/>
      <c r="AB207" s="3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  <c r="AU207" s="158"/>
      <c r="AV207" s="158"/>
      <c r="AW207" s="158"/>
      <c r="AX207" s="158"/>
      <c r="AY207" s="158"/>
      <c r="AZ207" s="158"/>
      <c r="BA207" s="159"/>
      <c r="BB207" s="159"/>
      <c r="BC207" s="159"/>
      <c r="BD207" s="159"/>
      <c r="BE207" s="159"/>
      <c r="BF207" s="158"/>
      <c r="BG207" s="158"/>
      <c r="BH207" s="158"/>
      <c r="BI207" s="158"/>
      <c r="BJ207" s="158"/>
      <c r="BK207" s="158"/>
      <c r="BL207" s="158"/>
      <c r="BM207" s="158"/>
      <c r="BN207" s="158"/>
      <c r="BO207" s="158"/>
      <c r="BP207" s="158"/>
      <c r="BQ207" s="158"/>
      <c r="BR207" s="158"/>
      <c r="BS207" s="158"/>
      <c r="BT207" s="158"/>
      <c r="BU207" s="158"/>
    </row>
    <row r="208" spans="1:73" x14ac:dyDescent="0.15">
      <c r="A208" s="1"/>
      <c r="B208" s="20"/>
      <c r="C208" s="156">
        <f>Eksist!C208</f>
        <v>24</v>
      </c>
      <c r="D208" s="2" t="s">
        <v>99</v>
      </c>
      <c r="E208" s="175">
        <f>Eksist!E208</f>
        <v>650</v>
      </c>
      <c r="F208" s="156">
        <f t="shared" si="12"/>
        <v>91.765945374917493</v>
      </c>
      <c r="G208" s="154">
        <f t="shared" si="13"/>
        <v>0</v>
      </c>
      <c r="H208" s="154">
        <f t="shared" si="29"/>
        <v>44.431277414281048</v>
      </c>
      <c r="I208" s="154">
        <f t="shared" si="29"/>
        <v>47.334667960636445</v>
      </c>
      <c r="J208" s="154">
        <f t="shared" si="29"/>
        <v>0</v>
      </c>
      <c r="K208" s="154">
        <f t="shared" si="29"/>
        <v>0</v>
      </c>
      <c r="L208" s="154">
        <f t="shared" ref="L208:Z208" si="38">$E208*L175/1000</f>
        <v>0</v>
      </c>
      <c r="M208" s="154">
        <f t="shared" si="38"/>
        <v>0</v>
      </c>
      <c r="N208" s="154">
        <f t="shared" si="38"/>
        <v>0</v>
      </c>
      <c r="O208" s="154">
        <f t="shared" si="38"/>
        <v>0</v>
      </c>
      <c r="P208" s="154">
        <f t="shared" si="38"/>
        <v>0</v>
      </c>
      <c r="Q208" s="154">
        <f t="shared" si="38"/>
        <v>0</v>
      </c>
      <c r="R208" s="154">
        <f t="shared" si="38"/>
        <v>0</v>
      </c>
      <c r="S208" s="154">
        <f t="shared" si="38"/>
        <v>0</v>
      </c>
      <c r="T208" s="154">
        <f t="shared" si="38"/>
        <v>0</v>
      </c>
      <c r="U208" s="154">
        <f t="shared" si="38"/>
        <v>0</v>
      </c>
      <c r="V208" s="154">
        <f t="shared" si="38"/>
        <v>0</v>
      </c>
      <c r="W208" s="154">
        <f t="shared" si="38"/>
        <v>0</v>
      </c>
      <c r="X208" s="154">
        <f t="shared" si="38"/>
        <v>0</v>
      </c>
      <c r="Y208" s="154">
        <f t="shared" si="38"/>
        <v>0</v>
      </c>
      <c r="Z208" s="154">
        <f t="shared" si="38"/>
        <v>0</v>
      </c>
      <c r="AA208" s="1"/>
      <c r="AB208" s="3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  <c r="AU208" s="158"/>
      <c r="AV208" s="158"/>
      <c r="AW208" s="158"/>
      <c r="AX208" s="158"/>
      <c r="AY208" s="158"/>
      <c r="AZ208" s="158"/>
      <c r="BA208" s="159"/>
      <c r="BB208" s="159"/>
      <c r="BC208" s="159"/>
      <c r="BD208" s="159"/>
      <c r="BE208" s="159"/>
      <c r="BF208" s="158"/>
      <c r="BG208" s="158"/>
      <c r="BH208" s="158"/>
      <c r="BI208" s="158"/>
      <c r="BJ208" s="158"/>
      <c r="BK208" s="158"/>
      <c r="BL208" s="158"/>
      <c r="BM208" s="158"/>
      <c r="BN208" s="158"/>
      <c r="BO208" s="158"/>
      <c r="BP208" s="158"/>
      <c r="BQ208" s="158"/>
      <c r="BR208" s="158"/>
      <c r="BS208" s="158"/>
      <c r="BT208" s="158"/>
      <c r="BU208" s="158"/>
    </row>
    <row r="209" spans="1:73" x14ac:dyDescent="0.15">
      <c r="A209" s="1"/>
      <c r="B209" s="20"/>
      <c r="C209" s="156">
        <f>Eksist!C209</f>
        <v>25</v>
      </c>
      <c r="D209" s="2" t="s">
        <v>99</v>
      </c>
      <c r="E209" s="175">
        <f>Eksist!E209</f>
        <v>650</v>
      </c>
      <c r="F209" s="156">
        <f t="shared" si="12"/>
        <v>91.765945374917493</v>
      </c>
      <c r="G209" s="154">
        <f t="shared" si="13"/>
        <v>0</v>
      </c>
      <c r="H209" s="154">
        <f t="shared" si="29"/>
        <v>44.431277414281048</v>
      </c>
      <c r="I209" s="154">
        <f t="shared" si="29"/>
        <v>47.334667960636445</v>
      </c>
      <c r="J209" s="154">
        <f t="shared" si="29"/>
        <v>0</v>
      </c>
      <c r="K209" s="154">
        <f t="shared" si="29"/>
        <v>0</v>
      </c>
      <c r="L209" s="154">
        <f t="shared" ref="L209:Z209" si="39">$E209*L176/1000</f>
        <v>0</v>
      </c>
      <c r="M209" s="154">
        <f t="shared" si="39"/>
        <v>0</v>
      </c>
      <c r="N209" s="154">
        <f t="shared" si="39"/>
        <v>0</v>
      </c>
      <c r="O209" s="154">
        <f t="shared" si="39"/>
        <v>0</v>
      </c>
      <c r="P209" s="154">
        <f t="shared" si="39"/>
        <v>0</v>
      </c>
      <c r="Q209" s="154">
        <f t="shared" si="39"/>
        <v>0</v>
      </c>
      <c r="R209" s="154">
        <f t="shared" si="39"/>
        <v>0</v>
      </c>
      <c r="S209" s="154">
        <f t="shared" si="39"/>
        <v>0</v>
      </c>
      <c r="T209" s="154">
        <f t="shared" si="39"/>
        <v>0</v>
      </c>
      <c r="U209" s="154">
        <f t="shared" si="39"/>
        <v>0</v>
      </c>
      <c r="V209" s="154">
        <f t="shared" si="39"/>
        <v>0</v>
      </c>
      <c r="W209" s="154">
        <f t="shared" si="39"/>
        <v>0</v>
      </c>
      <c r="X209" s="154">
        <f t="shared" si="39"/>
        <v>0</v>
      </c>
      <c r="Y209" s="154">
        <f t="shared" si="39"/>
        <v>0</v>
      </c>
      <c r="Z209" s="154">
        <f t="shared" si="39"/>
        <v>0</v>
      </c>
      <c r="AA209" s="1"/>
      <c r="AB209" s="3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  <c r="AU209" s="158"/>
      <c r="AV209" s="158"/>
      <c r="AW209" s="158"/>
      <c r="AX209" s="158"/>
      <c r="AY209" s="158"/>
      <c r="AZ209" s="158"/>
      <c r="BA209" s="159"/>
      <c r="BB209" s="159"/>
      <c r="BC209" s="159"/>
      <c r="BD209" s="159"/>
      <c r="BE209" s="159"/>
      <c r="BF209" s="158"/>
      <c r="BG209" s="158"/>
      <c r="BH209" s="158"/>
      <c r="BI209" s="158"/>
      <c r="BJ209" s="158"/>
      <c r="BK209" s="158"/>
      <c r="BL209" s="158"/>
      <c r="BM209" s="158"/>
      <c r="BN209" s="158"/>
      <c r="BO209" s="158"/>
      <c r="BP209" s="158"/>
      <c r="BQ209" s="158"/>
      <c r="BR209" s="158"/>
      <c r="BS209" s="158"/>
      <c r="BT209" s="158"/>
      <c r="BU209" s="158"/>
    </row>
    <row r="210" spans="1:73" x14ac:dyDescent="0.15">
      <c r="A210" s="1"/>
      <c r="B210" s="20"/>
      <c r="C210" s="156">
        <f>Eksist!C210</f>
        <v>26</v>
      </c>
      <c r="D210" s="2" t="s">
        <v>99</v>
      </c>
      <c r="E210" s="175">
        <f>Eksist!E210</f>
        <v>650</v>
      </c>
      <c r="F210" s="156">
        <f t="shared" si="12"/>
        <v>91.765945374917493</v>
      </c>
      <c r="G210" s="154">
        <f t="shared" si="13"/>
        <v>0</v>
      </c>
      <c r="H210" s="154">
        <f t="shared" si="29"/>
        <v>44.431277414281048</v>
      </c>
      <c r="I210" s="154">
        <f t="shared" si="29"/>
        <v>47.334667960636445</v>
      </c>
      <c r="J210" s="154">
        <f t="shared" si="29"/>
        <v>0</v>
      </c>
      <c r="K210" s="154">
        <f t="shared" si="29"/>
        <v>0</v>
      </c>
      <c r="L210" s="154">
        <f t="shared" ref="L210:Z210" si="40">$E210*L177/1000</f>
        <v>0</v>
      </c>
      <c r="M210" s="154">
        <f t="shared" si="40"/>
        <v>0</v>
      </c>
      <c r="N210" s="154">
        <f t="shared" si="40"/>
        <v>0</v>
      </c>
      <c r="O210" s="154">
        <f t="shared" si="40"/>
        <v>0</v>
      </c>
      <c r="P210" s="154">
        <f t="shared" si="40"/>
        <v>0</v>
      </c>
      <c r="Q210" s="154">
        <f t="shared" si="40"/>
        <v>0</v>
      </c>
      <c r="R210" s="154">
        <f t="shared" si="40"/>
        <v>0</v>
      </c>
      <c r="S210" s="154">
        <f t="shared" si="40"/>
        <v>0</v>
      </c>
      <c r="T210" s="154">
        <f t="shared" si="40"/>
        <v>0</v>
      </c>
      <c r="U210" s="154">
        <f t="shared" si="40"/>
        <v>0</v>
      </c>
      <c r="V210" s="154">
        <f t="shared" si="40"/>
        <v>0</v>
      </c>
      <c r="W210" s="154">
        <f t="shared" si="40"/>
        <v>0</v>
      </c>
      <c r="X210" s="154">
        <f t="shared" si="40"/>
        <v>0</v>
      </c>
      <c r="Y210" s="154">
        <f t="shared" si="40"/>
        <v>0</v>
      </c>
      <c r="Z210" s="154">
        <f t="shared" si="40"/>
        <v>0</v>
      </c>
      <c r="AA210" s="1"/>
      <c r="AB210" s="3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  <c r="AU210" s="158"/>
      <c r="AV210" s="158"/>
      <c r="AW210" s="158"/>
      <c r="AX210" s="158"/>
      <c r="AY210" s="158"/>
      <c r="AZ210" s="158"/>
      <c r="BA210" s="159"/>
      <c r="BB210" s="159"/>
      <c r="BC210" s="159"/>
      <c r="BD210" s="159"/>
      <c r="BE210" s="159"/>
      <c r="BF210" s="158"/>
      <c r="BG210" s="158"/>
      <c r="BH210" s="158"/>
      <c r="BI210" s="158"/>
      <c r="BJ210" s="158"/>
      <c r="BK210" s="158"/>
      <c r="BL210" s="158"/>
      <c r="BM210" s="158"/>
      <c r="BN210" s="158"/>
      <c r="BO210" s="158"/>
      <c r="BP210" s="158"/>
      <c r="BQ210" s="158"/>
      <c r="BR210" s="158"/>
      <c r="BS210" s="158"/>
      <c r="BT210" s="158"/>
      <c r="BU210" s="158"/>
    </row>
    <row r="211" spans="1:73" x14ac:dyDescent="0.15">
      <c r="A211" s="1"/>
      <c r="B211" s="20"/>
      <c r="C211" s="156">
        <f>Eksist!C211</f>
        <v>27</v>
      </c>
      <c r="D211" s="2" t="s">
        <v>99</v>
      </c>
      <c r="E211" s="175">
        <f>Eksist!E211</f>
        <v>650</v>
      </c>
      <c r="F211" s="156">
        <f t="shared" si="12"/>
        <v>91.765945374917493</v>
      </c>
      <c r="G211" s="154">
        <f t="shared" si="13"/>
        <v>0</v>
      </c>
      <c r="H211" s="154">
        <f t="shared" si="29"/>
        <v>44.431277414281048</v>
      </c>
      <c r="I211" s="154">
        <f t="shared" si="29"/>
        <v>47.334667960636445</v>
      </c>
      <c r="J211" s="154">
        <f t="shared" si="29"/>
        <v>0</v>
      </c>
      <c r="K211" s="154">
        <f t="shared" si="29"/>
        <v>0</v>
      </c>
      <c r="L211" s="154">
        <f t="shared" ref="L211:Z211" si="41">$E211*L178/1000</f>
        <v>0</v>
      </c>
      <c r="M211" s="154">
        <f t="shared" si="41"/>
        <v>0</v>
      </c>
      <c r="N211" s="154">
        <f t="shared" si="41"/>
        <v>0</v>
      </c>
      <c r="O211" s="154">
        <f t="shared" si="41"/>
        <v>0</v>
      </c>
      <c r="P211" s="154">
        <f t="shared" si="41"/>
        <v>0</v>
      </c>
      <c r="Q211" s="154">
        <f t="shared" si="41"/>
        <v>0</v>
      </c>
      <c r="R211" s="154">
        <f t="shared" si="41"/>
        <v>0</v>
      </c>
      <c r="S211" s="154">
        <f t="shared" si="41"/>
        <v>0</v>
      </c>
      <c r="T211" s="154">
        <f t="shared" si="41"/>
        <v>0</v>
      </c>
      <c r="U211" s="154">
        <f t="shared" si="41"/>
        <v>0</v>
      </c>
      <c r="V211" s="154">
        <f t="shared" si="41"/>
        <v>0</v>
      </c>
      <c r="W211" s="154">
        <f t="shared" si="41"/>
        <v>0</v>
      </c>
      <c r="X211" s="154">
        <f t="shared" si="41"/>
        <v>0</v>
      </c>
      <c r="Y211" s="154">
        <f t="shared" si="41"/>
        <v>0</v>
      </c>
      <c r="Z211" s="154">
        <f t="shared" si="41"/>
        <v>0</v>
      </c>
      <c r="AA211" s="1"/>
      <c r="AB211" s="3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  <c r="AU211" s="158"/>
      <c r="AV211" s="158"/>
      <c r="AW211" s="158"/>
      <c r="AX211" s="158"/>
      <c r="AY211" s="158"/>
      <c r="AZ211" s="158"/>
      <c r="BA211" s="159"/>
      <c r="BB211" s="159"/>
      <c r="BC211" s="159"/>
      <c r="BD211" s="159"/>
      <c r="BE211" s="159"/>
      <c r="BF211" s="158"/>
      <c r="BG211" s="158"/>
      <c r="BH211" s="158"/>
      <c r="BI211" s="158"/>
      <c r="BJ211" s="158"/>
      <c r="BK211" s="158"/>
      <c r="BL211" s="158"/>
      <c r="BM211" s="158"/>
      <c r="BN211" s="158"/>
      <c r="BO211" s="158"/>
      <c r="BP211" s="158"/>
      <c r="BQ211" s="158"/>
      <c r="BR211" s="158"/>
      <c r="BS211" s="158"/>
      <c r="BT211" s="158"/>
      <c r="BU211" s="158"/>
    </row>
    <row r="212" spans="1:73" x14ac:dyDescent="0.15">
      <c r="A212" s="1"/>
      <c r="B212" s="20"/>
      <c r="C212" s="156">
        <f>Eksist!C212</f>
        <v>28</v>
      </c>
      <c r="D212" s="2" t="s">
        <v>99</v>
      </c>
      <c r="E212" s="175">
        <f>Eksist!E212</f>
        <v>650</v>
      </c>
      <c r="F212" s="156">
        <f t="shared" si="12"/>
        <v>91.765945374917493</v>
      </c>
      <c r="G212" s="154">
        <f t="shared" si="13"/>
        <v>0</v>
      </c>
      <c r="H212" s="154">
        <f t="shared" si="29"/>
        <v>44.431277414281048</v>
      </c>
      <c r="I212" s="154">
        <f t="shared" si="29"/>
        <v>47.334667960636445</v>
      </c>
      <c r="J212" s="154">
        <f t="shared" si="29"/>
        <v>0</v>
      </c>
      <c r="K212" s="154">
        <f t="shared" si="29"/>
        <v>0</v>
      </c>
      <c r="L212" s="154">
        <f t="shared" ref="L212:Z212" si="42">$E212*L179/1000</f>
        <v>0</v>
      </c>
      <c r="M212" s="154">
        <f t="shared" si="42"/>
        <v>0</v>
      </c>
      <c r="N212" s="154">
        <f t="shared" si="42"/>
        <v>0</v>
      </c>
      <c r="O212" s="154">
        <f t="shared" si="42"/>
        <v>0</v>
      </c>
      <c r="P212" s="154">
        <f t="shared" si="42"/>
        <v>0</v>
      </c>
      <c r="Q212" s="154">
        <f t="shared" si="42"/>
        <v>0</v>
      </c>
      <c r="R212" s="154">
        <f t="shared" si="42"/>
        <v>0</v>
      </c>
      <c r="S212" s="154">
        <f t="shared" si="42"/>
        <v>0</v>
      </c>
      <c r="T212" s="154">
        <f t="shared" si="42"/>
        <v>0</v>
      </c>
      <c r="U212" s="154">
        <f t="shared" si="42"/>
        <v>0</v>
      </c>
      <c r="V212" s="154">
        <f t="shared" si="42"/>
        <v>0</v>
      </c>
      <c r="W212" s="154">
        <f t="shared" si="42"/>
        <v>0</v>
      </c>
      <c r="X212" s="154">
        <f t="shared" si="42"/>
        <v>0</v>
      </c>
      <c r="Y212" s="154">
        <f t="shared" si="42"/>
        <v>0</v>
      </c>
      <c r="Z212" s="154">
        <f t="shared" si="42"/>
        <v>0</v>
      </c>
      <c r="AA212" s="1"/>
      <c r="AB212" s="3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  <c r="AU212" s="158"/>
      <c r="AV212" s="158"/>
      <c r="AW212" s="158"/>
      <c r="AX212" s="158"/>
      <c r="AY212" s="158"/>
      <c r="AZ212" s="158"/>
      <c r="BA212" s="159"/>
      <c r="BB212" s="159"/>
      <c r="BC212" s="159"/>
      <c r="BD212" s="159"/>
      <c r="BE212" s="159"/>
      <c r="BF212" s="158"/>
      <c r="BG212" s="158"/>
      <c r="BH212" s="158"/>
      <c r="BI212" s="158"/>
      <c r="BJ212" s="158"/>
      <c r="BK212" s="158"/>
      <c r="BL212" s="158"/>
      <c r="BM212" s="158"/>
      <c r="BN212" s="158"/>
      <c r="BO212" s="158"/>
      <c r="BP212" s="158"/>
      <c r="BQ212" s="158"/>
      <c r="BR212" s="158"/>
      <c r="BS212" s="158"/>
      <c r="BT212" s="158"/>
      <c r="BU212" s="158"/>
    </row>
    <row r="213" spans="1:73" x14ac:dyDescent="0.15">
      <c r="A213" s="1"/>
      <c r="B213" s="20"/>
      <c r="C213" s="156">
        <f>Eksist!C213</f>
        <v>29</v>
      </c>
      <c r="D213" s="2" t="s">
        <v>99</v>
      </c>
      <c r="E213" s="175">
        <f>Eksist!E213</f>
        <v>650</v>
      </c>
      <c r="F213" s="156">
        <f t="shared" si="12"/>
        <v>91.765945374917493</v>
      </c>
      <c r="G213" s="154">
        <f t="shared" si="13"/>
        <v>0</v>
      </c>
      <c r="H213" s="154">
        <f t="shared" si="29"/>
        <v>44.431277414281048</v>
      </c>
      <c r="I213" s="154">
        <f t="shared" si="29"/>
        <v>47.334667960636445</v>
      </c>
      <c r="J213" s="154">
        <f t="shared" si="29"/>
        <v>0</v>
      </c>
      <c r="K213" s="154">
        <f t="shared" si="29"/>
        <v>0</v>
      </c>
      <c r="L213" s="154">
        <f t="shared" ref="L213:Z213" si="43">$E213*L180/1000</f>
        <v>0</v>
      </c>
      <c r="M213" s="154">
        <f t="shared" si="43"/>
        <v>0</v>
      </c>
      <c r="N213" s="154">
        <f t="shared" si="43"/>
        <v>0</v>
      </c>
      <c r="O213" s="154">
        <f t="shared" si="43"/>
        <v>0</v>
      </c>
      <c r="P213" s="154">
        <f t="shared" si="43"/>
        <v>0</v>
      </c>
      <c r="Q213" s="154">
        <f t="shared" si="43"/>
        <v>0</v>
      </c>
      <c r="R213" s="154">
        <f t="shared" si="43"/>
        <v>0</v>
      </c>
      <c r="S213" s="154">
        <f t="shared" si="43"/>
        <v>0</v>
      </c>
      <c r="T213" s="154">
        <f t="shared" si="43"/>
        <v>0</v>
      </c>
      <c r="U213" s="154">
        <f t="shared" si="43"/>
        <v>0</v>
      </c>
      <c r="V213" s="154">
        <f t="shared" si="43"/>
        <v>0</v>
      </c>
      <c r="W213" s="154">
        <f t="shared" si="43"/>
        <v>0</v>
      </c>
      <c r="X213" s="154">
        <f t="shared" si="43"/>
        <v>0</v>
      </c>
      <c r="Y213" s="154">
        <f t="shared" si="43"/>
        <v>0</v>
      </c>
      <c r="Z213" s="154">
        <f t="shared" si="43"/>
        <v>0</v>
      </c>
      <c r="AA213" s="1"/>
      <c r="AB213" s="3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  <c r="AU213" s="158"/>
      <c r="AV213" s="158"/>
      <c r="AW213" s="158"/>
      <c r="AX213" s="158"/>
      <c r="AY213" s="158"/>
      <c r="AZ213" s="158"/>
      <c r="BA213" s="159"/>
      <c r="BB213" s="159"/>
      <c r="BC213" s="159"/>
      <c r="BD213" s="159"/>
      <c r="BE213" s="159"/>
      <c r="BF213" s="158"/>
      <c r="BG213" s="158"/>
      <c r="BH213" s="158"/>
      <c r="BI213" s="158"/>
      <c r="BJ213" s="158"/>
      <c r="BK213" s="158"/>
      <c r="BL213" s="158"/>
      <c r="BM213" s="158"/>
      <c r="BN213" s="158"/>
      <c r="BO213" s="158"/>
      <c r="BP213" s="158"/>
      <c r="BQ213" s="158"/>
      <c r="BR213" s="158"/>
      <c r="BS213" s="158"/>
      <c r="BT213" s="158"/>
      <c r="BU213" s="158"/>
    </row>
    <row r="214" spans="1:73" x14ac:dyDescent="0.15">
      <c r="A214" s="1"/>
      <c r="B214" s="20" t="s">
        <v>189</v>
      </c>
      <c r="C214" s="156">
        <f>Eksist!C214</f>
        <v>30</v>
      </c>
      <c r="D214" s="2" t="s">
        <v>99</v>
      </c>
      <c r="E214" s="175">
        <f>Eksist!E214</f>
        <v>650</v>
      </c>
      <c r="F214" s="156">
        <f t="shared" si="12"/>
        <v>91.765945374917493</v>
      </c>
      <c r="G214" s="154">
        <f t="shared" si="13"/>
        <v>0</v>
      </c>
      <c r="H214" s="154">
        <f t="shared" si="29"/>
        <v>44.431277414281048</v>
      </c>
      <c r="I214" s="154">
        <f t="shared" si="29"/>
        <v>47.334667960636445</v>
      </c>
      <c r="J214" s="154">
        <f t="shared" si="29"/>
        <v>0</v>
      </c>
      <c r="K214" s="154">
        <f t="shared" si="29"/>
        <v>0</v>
      </c>
      <c r="L214" s="154">
        <f t="shared" ref="L214:Z214" si="44">$E214*L181/1000</f>
        <v>0</v>
      </c>
      <c r="M214" s="154">
        <f t="shared" si="44"/>
        <v>0</v>
      </c>
      <c r="N214" s="154">
        <f t="shared" si="44"/>
        <v>0</v>
      </c>
      <c r="O214" s="154">
        <f t="shared" si="44"/>
        <v>0</v>
      </c>
      <c r="P214" s="154">
        <f t="shared" si="44"/>
        <v>0</v>
      </c>
      <c r="Q214" s="154">
        <f t="shared" si="44"/>
        <v>0</v>
      </c>
      <c r="R214" s="154">
        <f t="shared" si="44"/>
        <v>0</v>
      </c>
      <c r="S214" s="154">
        <f t="shared" si="44"/>
        <v>0</v>
      </c>
      <c r="T214" s="154">
        <f t="shared" si="44"/>
        <v>0</v>
      </c>
      <c r="U214" s="154">
        <f t="shared" si="44"/>
        <v>0</v>
      </c>
      <c r="V214" s="154">
        <f t="shared" si="44"/>
        <v>0</v>
      </c>
      <c r="W214" s="154">
        <f t="shared" si="44"/>
        <v>0</v>
      </c>
      <c r="X214" s="154">
        <f t="shared" si="44"/>
        <v>0</v>
      </c>
      <c r="Y214" s="154">
        <f t="shared" si="44"/>
        <v>0</v>
      </c>
      <c r="Z214" s="154">
        <f t="shared" si="44"/>
        <v>0</v>
      </c>
      <c r="AA214" s="1"/>
      <c r="AB214" s="3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  <c r="AU214" s="158"/>
      <c r="AV214" s="158"/>
      <c r="AW214" s="158"/>
      <c r="AX214" s="158"/>
      <c r="AY214" s="158"/>
      <c r="AZ214" s="158"/>
      <c r="BA214" s="159"/>
      <c r="BB214" s="159"/>
      <c r="BC214" s="159"/>
      <c r="BD214" s="159"/>
      <c r="BE214" s="159"/>
      <c r="BF214" s="158"/>
      <c r="BG214" s="158"/>
      <c r="BH214" s="158"/>
      <c r="BI214" s="158"/>
      <c r="BJ214" s="158"/>
      <c r="BK214" s="158"/>
      <c r="BL214" s="158"/>
      <c r="BM214" s="158"/>
      <c r="BN214" s="158"/>
      <c r="BO214" s="158"/>
      <c r="BP214" s="158"/>
      <c r="BQ214" s="158"/>
      <c r="BR214" s="158"/>
      <c r="BS214" s="158"/>
      <c r="BT214" s="158"/>
      <c r="BU214" s="158"/>
    </row>
    <row r="215" spans="1:73" x14ac:dyDescent="0.15">
      <c r="A215" s="1"/>
      <c r="B215" s="20"/>
      <c r="C215" s="2"/>
      <c r="D215" s="2"/>
      <c r="E215" s="2"/>
      <c r="F215" s="1"/>
      <c r="G215" s="1"/>
      <c r="H215" s="2"/>
      <c r="I215" s="2"/>
      <c r="J215" s="2"/>
      <c r="K215" s="2"/>
      <c r="L215" s="2"/>
      <c r="M215" s="2"/>
      <c r="N215" s="2"/>
      <c r="O215" s="2"/>
      <c r="P215" s="135"/>
      <c r="Q215" s="2"/>
      <c r="R215" s="2"/>
      <c r="S215" s="2"/>
      <c r="T215" s="2"/>
      <c r="U215" s="2"/>
      <c r="V215" s="2"/>
      <c r="W215" s="1"/>
      <c r="X215" s="1"/>
      <c r="Y215" s="1"/>
      <c r="Z215" s="3"/>
      <c r="AA215" s="1"/>
      <c r="AB215" s="3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  <c r="AU215" s="158"/>
      <c r="AV215" s="158"/>
      <c r="AW215" s="158"/>
      <c r="AX215" s="158"/>
      <c r="AY215" s="158"/>
      <c r="AZ215" s="158"/>
      <c r="BA215" s="159"/>
      <c r="BB215" s="159"/>
      <c r="BC215" s="159"/>
      <c r="BD215" s="159"/>
      <c r="BE215" s="159"/>
      <c r="BF215" s="158"/>
      <c r="BG215" s="158"/>
      <c r="BH215" s="158"/>
      <c r="BI215" s="158"/>
      <c r="BJ215" s="158"/>
      <c r="BK215" s="158"/>
      <c r="BL215" s="158"/>
      <c r="BM215" s="158"/>
      <c r="BN215" s="158"/>
      <c r="BO215" s="158"/>
      <c r="BP215" s="158"/>
      <c r="BQ215" s="158"/>
      <c r="BR215" s="158"/>
      <c r="BS215" s="158"/>
      <c r="BT215" s="158"/>
      <c r="BU215" s="158"/>
    </row>
    <row r="216" spans="1:73" x14ac:dyDescent="0.15">
      <c r="A216" s="1"/>
      <c r="B216" s="170" t="s">
        <v>195</v>
      </c>
      <c r="C216" s="171"/>
      <c r="D216" s="171"/>
      <c r="E216" s="172"/>
      <c r="F216" s="168"/>
      <c r="G216" s="168"/>
      <c r="H216" s="172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"/>
      <c r="AB216" s="3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  <c r="AU216" s="158"/>
      <c r="AV216" s="158"/>
      <c r="AW216" s="158"/>
      <c r="AX216" s="158"/>
      <c r="AY216" s="158"/>
      <c r="AZ216" s="158"/>
      <c r="BA216" s="159"/>
      <c r="BB216" s="159"/>
      <c r="BC216" s="159"/>
      <c r="BD216" s="159"/>
      <c r="BE216" s="159"/>
      <c r="BF216" s="158"/>
      <c r="BG216" s="158"/>
      <c r="BH216" s="158"/>
      <c r="BI216" s="158"/>
      <c r="BJ216" s="158"/>
      <c r="BK216" s="158"/>
      <c r="BL216" s="158"/>
      <c r="BM216" s="158"/>
      <c r="BN216" s="158"/>
      <c r="BO216" s="158"/>
      <c r="BP216" s="158"/>
      <c r="BQ216" s="158"/>
      <c r="BR216" s="158"/>
      <c r="BS216" s="158"/>
      <c r="BT216" s="158"/>
      <c r="BU216" s="158"/>
    </row>
    <row r="217" spans="1:73" x14ac:dyDescent="0.15">
      <c r="A217" s="1"/>
      <c r="B217" s="20"/>
      <c r="C217" s="2"/>
      <c r="D217" s="2"/>
      <c r="E217" s="2"/>
      <c r="F217" s="1"/>
      <c r="G217" s="1"/>
      <c r="H217" s="2"/>
      <c r="I217" s="2"/>
      <c r="J217" s="2"/>
      <c r="K217" s="2"/>
      <c r="L217" s="2"/>
      <c r="M217" s="2"/>
      <c r="N217" s="2"/>
      <c r="O217" s="2"/>
      <c r="P217" s="135"/>
      <c r="Q217" s="2"/>
      <c r="R217" s="2"/>
      <c r="S217" s="2"/>
      <c r="T217" s="2"/>
      <c r="U217" s="2"/>
      <c r="V217" s="2"/>
      <c r="W217" s="1"/>
      <c r="X217" s="1"/>
      <c r="Y217" s="1"/>
      <c r="Z217" s="3"/>
      <c r="AA217" s="1"/>
      <c r="AB217" s="3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  <c r="AU217" s="158"/>
      <c r="AV217" s="158"/>
      <c r="AW217" s="158"/>
      <c r="AX217" s="158"/>
      <c r="AY217" s="158"/>
      <c r="AZ217" s="158"/>
      <c r="BA217" s="159"/>
      <c r="BB217" s="159"/>
      <c r="BC217" s="159"/>
      <c r="BD217" s="159"/>
      <c r="BE217" s="159"/>
      <c r="BF217" s="158"/>
      <c r="BG217" s="158"/>
      <c r="BH217" s="158"/>
      <c r="BI217" s="158"/>
      <c r="BJ217" s="158"/>
      <c r="BK217" s="158"/>
      <c r="BL217" s="158"/>
      <c r="BM217" s="158"/>
      <c r="BN217" s="158"/>
      <c r="BO217" s="158"/>
      <c r="BP217" s="158"/>
      <c r="BQ217" s="158"/>
      <c r="BR217" s="158"/>
      <c r="BS217" s="158"/>
      <c r="BT217" s="158"/>
      <c r="BU217" s="158"/>
    </row>
    <row r="218" spans="1:73" x14ac:dyDescent="0.15">
      <c r="A218" s="1"/>
      <c r="B218" s="1" t="s">
        <v>210</v>
      </c>
      <c r="C218" s="2"/>
      <c r="D218" s="2"/>
      <c r="E218" s="1"/>
      <c r="F218" s="156" t="s">
        <v>11</v>
      </c>
      <c r="G218" s="156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3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  <c r="AU218" s="158"/>
      <c r="AV218" s="158"/>
      <c r="AW218" s="158"/>
      <c r="AX218" s="158"/>
      <c r="AY218" s="158"/>
      <c r="AZ218" s="158"/>
      <c r="BA218" s="159"/>
      <c r="BB218" s="159"/>
      <c r="BC218" s="159"/>
      <c r="BD218" s="159"/>
      <c r="BE218" s="159"/>
      <c r="BF218" s="158"/>
      <c r="BG218" s="158"/>
      <c r="BH218" s="158"/>
      <c r="BI218" s="158"/>
      <c r="BJ218" s="158"/>
      <c r="BK218" s="158"/>
      <c r="BL218" s="158"/>
      <c r="BM218" s="158"/>
      <c r="BN218" s="158"/>
      <c r="BO218" s="158"/>
      <c r="BP218" s="158"/>
      <c r="BQ218" s="158"/>
      <c r="BR218" s="158"/>
      <c r="BS218" s="158"/>
      <c r="BT218" s="158"/>
      <c r="BU218" s="158"/>
    </row>
    <row r="219" spans="1:73" x14ac:dyDescent="0.15">
      <c r="A219" s="1"/>
      <c r="B219" s="20" t="s">
        <v>187</v>
      </c>
      <c r="C219" s="156">
        <f>Eksist!C219</f>
        <v>0</v>
      </c>
      <c r="D219" s="2" t="s">
        <v>193</v>
      </c>
      <c r="E219" s="161"/>
      <c r="F219" s="156">
        <f>SUM(G219:Z219)</f>
        <v>0</v>
      </c>
      <c r="G219" s="173">
        <f>IF($C219&lt;Input!$D$48,VLOOKUP($C219,Eksist!$C$219:'Eksist'!$Z$249,G$3), VLOOKUP($C219,Muffe!$C$219:'Muffe'!$Z$249,G$3)*Muffe!$D$2+VLOOKUP($C219,Nyanlæg!$C$219:'Nyanlæg'!$Z$249,G$3)*Nyanlæg!$D$2)</f>
        <v>0</v>
      </c>
      <c r="H219" s="173">
        <f>IF($C219&lt;Input!$D$48,VLOOKUP($C219,Eksist!$C$219:'Eksist'!$Z$249,H$3), VLOOKUP($C219,Muffe!$C$219:'Muffe'!$Z$249,H$3)*Muffe!$D$3+VLOOKUP($C219,Nyanlæg!$C$219:'Nyanlæg'!$Z$249,H$3)*Nyanlæg!$D$3)</f>
        <v>0</v>
      </c>
      <c r="I219" s="173">
        <f>IF($C219&lt;Input!$D$48,VLOOKUP($C219,Eksist!$C$219:'Eksist'!$Z$249,I$3), VLOOKUP($C219,Muffe!$C$219:'Muffe'!$Z$249,I$3)*Muffe!$D$3+VLOOKUP($C219,Nyanlæg!$C$219:'Nyanlæg'!$Z$249,I$3)*Nyanlæg!$D$3)</f>
        <v>0</v>
      </c>
      <c r="J219" s="173">
        <f>IF($C219&lt;Input!$D$48,VLOOKUP($C219,Eksist!$C$219:'Eksist'!$Z$249,J$3), VLOOKUP($C219,Muffe!$C$219:'Muffe'!$Z$249,J$3)*Muffe!$D$3+VLOOKUP($C219,Nyanlæg!$C$219:'Nyanlæg'!$Z$249,J$3)*Nyanlæg!$D$3)</f>
        <v>0</v>
      </c>
      <c r="K219" s="173">
        <f>IF($C219&lt;Input!$D$48,VLOOKUP($C219,Eksist!$C$219:'Eksist'!$Z$249,K$3), VLOOKUP($C219,Muffe!$C$219:'Muffe'!$Z$249,K$3)*Muffe!$D$3+VLOOKUP($C219,Nyanlæg!$C$219:'Nyanlæg'!$Z$249,K$3)*Nyanlæg!$D$3)</f>
        <v>0</v>
      </c>
      <c r="L219" s="173">
        <f>IF($C219&lt;Input!$D$48,VLOOKUP($C219,Eksist!$C$219:'Eksist'!$Z$249,L$3), VLOOKUP($C219,Muffe!$C$219:'Muffe'!$Z$249,L$3)*Muffe!$D$3+VLOOKUP($C219,Nyanlæg!$C$219:'Nyanlæg'!$Z$249,L$3)*Nyanlæg!$D$3)</f>
        <v>0</v>
      </c>
      <c r="M219" s="173">
        <f>IF($C219&lt;Input!$D$48,VLOOKUP($C219,Eksist!$C$219:'Eksist'!$Z$249,M$3), VLOOKUP($C219,Muffe!$C$219:'Muffe'!$Z$249,M$3)*Muffe!$D$3+VLOOKUP($C219,Nyanlæg!$C$219:'Nyanlæg'!$Z$249,M$3)*Nyanlæg!$D$3)</f>
        <v>0</v>
      </c>
      <c r="N219" s="173">
        <f>IF($C219&lt;Input!$D$48,VLOOKUP($C219,Eksist!$C$219:'Eksist'!$Z$249,N$3), VLOOKUP($C219,Muffe!$C$219:'Muffe'!$Z$249,N$3)*Muffe!$D$3+VLOOKUP($C219,Nyanlæg!$C$219:'Nyanlæg'!$Z$249,N$3)*Nyanlæg!$D$3)</f>
        <v>0</v>
      </c>
      <c r="O219" s="173">
        <f>IF($C219&lt;Input!$D$48,VLOOKUP($C219,Eksist!$C$219:'Eksist'!$Z$249,O$3), VLOOKUP($C219,Muffe!$C$219:'Muffe'!$Z$249,O$3)*Muffe!$D$3+VLOOKUP($C219,Nyanlæg!$C$219:'Nyanlæg'!$Z$249,O$3)*Nyanlæg!$D$3)</f>
        <v>0</v>
      </c>
      <c r="P219" s="173">
        <f>IF($C219&lt;Input!$D$48,VLOOKUP($C219,Eksist!$C$219:'Eksist'!$Z$249,P$3), VLOOKUP($C219,Muffe!$C$219:'Muffe'!$Z$249,P$3)*Muffe!$D$3+VLOOKUP($C219,Nyanlæg!$C$219:'Nyanlæg'!$Z$249,P$3)*Nyanlæg!$D$3)</f>
        <v>0</v>
      </c>
      <c r="Q219" s="173">
        <f>IF($C219&lt;Input!$D$48,VLOOKUP($C219,Eksist!$C$219:'Eksist'!$Z$249,Q$3), VLOOKUP($C219,Muffe!$C$219:'Muffe'!$Z$249,Q$3)*Muffe!$D$3+VLOOKUP($C219,Nyanlæg!$C$219:'Nyanlæg'!$Z$249,Q$3)*Nyanlæg!$D$3)</f>
        <v>0</v>
      </c>
      <c r="R219" s="173">
        <f>IF($C219&lt;Input!$D$48,VLOOKUP($C219,Eksist!$C$219:'Eksist'!$Z$249,R$3), VLOOKUP($C219,Muffe!$C$219:'Muffe'!$Z$249,R$3)*Muffe!$D$3+VLOOKUP($C219,Nyanlæg!$C$219:'Nyanlæg'!$Z$249,R$3)*Nyanlæg!$D$3)</f>
        <v>0</v>
      </c>
      <c r="S219" s="173">
        <f>IF($C219&lt;Input!$D$48,VLOOKUP($C219,Eksist!$C$219:'Eksist'!$Z$249,S$3), VLOOKUP($C219,Muffe!$C$219:'Muffe'!$Z$249,S$3)*Muffe!$D$3+VLOOKUP($C219,Nyanlæg!$C$219:'Nyanlæg'!$Z$249,S$3)*Nyanlæg!$D$3)</f>
        <v>0</v>
      </c>
      <c r="T219" s="173">
        <f>IF($C219&lt;Input!$D$48,VLOOKUP($C219,Eksist!$C$219:'Eksist'!$Z$249,T$3), VLOOKUP($C219,Muffe!$C$219:'Muffe'!$Z$249,T$3)*Muffe!$D$3+VLOOKUP($C219,Nyanlæg!$C$219:'Nyanlæg'!$Z$249,T$3)*Nyanlæg!$D$3)</f>
        <v>0</v>
      </c>
      <c r="U219" s="173">
        <f>IF($C219&lt;Input!$D$48,VLOOKUP($C219,Eksist!$C$219:'Eksist'!$Z$249,U$3), VLOOKUP($C219,Muffe!$C$219:'Muffe'!$Z$249,U$3)*Muffe!$D$3+VLOOKUP($C219,Nyanlæg!$C$219:'Nyanlæg'!$Z$249,U$3)*Nyanlæg!$D$3)</f>
        <v>0</v>
      </c>
      <c r="V219" s="173">
        <f>IF($C219&lt;Input!$D$48,VLOOKUP($C219,Eksist!$C$219:'Eksist'!$Z$249,V$3), VLOOKUP($C219,Muffe!$C$219:'Muffe'!$Z$249,V$3)*Muffe!$D$3+VLOOKUP($C219,Nyanlæg!$C$219:'Nyanlæg'!$Z$249,V$3)*Nyanlæg!$D$3)</f>
        <v>0</v>
      </c>
      <c r="W219" s="173">
        <f>IF($C219&lt;Input!$D$48,VLOOKUP($C219,Eksist!$C$219:'Eksist'!$Z$249,W$3), VLOOKUP($C219,Muffe!$C$219:'Muffe'!$Z$249,W$3)*Muffe!$D$3+VLOOKUP($C219,Nyanlæg!$C$219:'Nyanlæg'!$Z$249,W$3)*Nyanlæg!$D$3)</f>
        <v>0</v>
      </c>
      <c r="X219" s="173">
        <f>IF($C219&lt;Input!$D$48,VLOOKUP($C219,Eksist!$C$219:'Eksist'!$Z$249,X$3), VLOOKUP($C219,Muffe!$C$219:'Muffe'!$Z$249,X$3)*Muffe!$D$3+VLOOKUP($C219,Nyanlæg!$C$219:'Nyanlæg'!$Z$249,X$3)*Nyanlæg!$D$3)</f>
        <v>0</v>
      </c>
      <c r="Y219" s="173">
        <f>IF($C219&lt;Input!$D$48,VLOOKUP($C219,Eksist!$C$219:'Eksist'!$Z$249,Y$3), VLOOKUP($C219,Muffe!$C$219:'Muffe'!$Z$249,Y$3)*Muffe!$D$3+VLOOKUP($C219,Nyanlæg!$C$219:'Nyanlæg'!$Z$249,Y$3)*Nyanlæg!$D$3)</f>
        <v>0</v>
      </c>
      <c r="Z219" s="173">
        <f>IF($C219&lt;Input!$D$48,VLOOKUP($C219,Eksist!$C$219:'Eksist'!$Z$249,Z$3), VLOOKUP($C219,Muffe!$C$219:'Muffe'!$Z$249,Z$3)*Muffe!$D$3+VLOOKUP($C219,Nyanlæg!$C$219:'Nyanlæg'!$Z$249,Z$3)*Nyanlæg!$D$3)</f>
        <v>0</v>
      </c>
      <c r="AA219" s="1"/>
      <c r="AB219" s="3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  <c r="AU219" s="158"/>
      <c r="AV219" s="158"/>
      <c r="AW219" s="158"/>
      <c r="AX219" s="158"/>
      <c r="AY219" s="158"/>
      <c r="AZ219" s="158"/>
      <c r="BA219" s="159"/>
      <c r="BB219" s="159"/>
      <c r="BC219" s="159"/>
      <c r="BD219" s="159"/>
      <c r="BE219" s="159"/>
      <c r="BF219" s="158"/>
      <c r="BG219" s="158"/>
      <c r="BH219" s="158"/>
      <c r="BI219" s="158"/>
      <c r="BJ219" s="158"/>
      <c r="BK219" s="158"/>
      <c r="BL219" s="158"/>
      <c r="BM219" s="158"/>
      <c r="BN219" s="158"/>
      <c r="BO219" s="158"/>
      <c r="BP219" s="158"/>
      <c r="BQ219" s="158"/>
      <c r="BR219" s="158"/>
      <c r="BS219" s="158"/>
      <c r="BT219" s="158"/>
      <c r="BU219" s="158"/>
    </row>
    <row r="220" spans="1:73" x14ac:dyDescent="0.15">
      <c r="A220" s="1"/>
      <c r="B220" s="20"/>
      <c r="C220" s="156">
        <f>Eksist!C220</f>
        <v>1</v>
      </c>
      <c r="D220" s="2" t="s">
        <v>193</v>
      </c>
      <c r="E220" s="161"/>
      <c r="F220" s="156">
        <f t="shared" ref="F220:F249" si="45">SUM(G220:Z220)</f>
        <v>0</v>
      </c>
      <c r="G220" s="173">
        <f>IF($C220&lt;Input!$D$48,VLOOKUP($C220,Eksist!$C$219:'Eksist'!$Z$249,G$3), VLOOKUP($C220,Muffe!$C$219:'Muffe'!$Z$249,G$3)*Muffe!$D$2+VLOOKUP($C220,Nyanlæg!$C$219:'Nyanlæg'!$Z$249,G$3)*Nyanlæg!$D$2)</f>
        <v>0</v>
      </c>
      <c r="H220" s="173">
        <f>IF($C220&lt;Input!$D$48,VLOOKUP($C220,Eksist!$C$219:'Eksist'!$Z$249,H$3), VLOOKUP($C220,Muffe!$C$219:'Muffe'!$Z$249,H$3)*Muffe!$D$3+VLOOKUP($C220,Nyanlæg!$C$219:'Nyanlæg'!$Z$249,H$3)*Nyanlæg!$D$3)</f>
        <v>0</v>
      </c>
      <c r="I220" s="173">
        <f>IF($C220&lt;Input!$D$48,VLOOKUP($C220,Eksist!$C$219:'Eksist'!$Z$249,I$3), VLOOKUP($C220,Muffe!$C$219:'Muffe'!$Z$249,I$3)*Muffe!$D$3+VLOOKUP($C220,Nyanlæg!$C$219:'Nyanlæg'!$Z$249,I$3)*Nyanlæg!$D$3)</f>
        <v>0</v>
      </c>
      <c r="J220" s="173">
        <f>IF($C220&lt;Input!$D$48,VLOOKUP($C220,Eksist!$C$219:'Eksist'!$Z$249,J$3), VLOOKUP($C220,Muffe!$C$219:'Muffe'!$Z$249,J$3)*Muffe!$D$3+VLOOKUP($C220,Nyanlæg!$C$219:'Nyanlæg'!$Z$249,J$3)*Nyanlæg!$D$3)</f>
        <v>0</v>
      </c>
      <c r="K220" s="173">
        <f>IF($C220&lt;Input!$D$48,VLOOKUP($C220,Eksist!$C$219:'Eksist'!$Z$249,K$3), VLOOKUP($C220,Muffe!$C$219:'Muffe'!$Z$249,K$3)*Muffe!$D$3+VLOOKUP($C220,Nyanlæg!$C$219:'Nyanlæg'!$Z$249,K$3)*Nyanlæg!$D$3)</f>
        <v>0</v>
      </c>
      <c r="L220" s="173">
        <f>IF($C220&lt;Input!$D$48,VLOOKUP($C220,Eksist!$C$219:'Eksist'!$Z$249,L$3), VLOOKUP($C220,Muffe!$C$219:'Muffe'!$Z$249,L$3)*Muffe!$D$3+VLOOKUP($C220,Nyanlæg!$C$219:'Nyanlæg'!$Z$249,L$3)*Nyanlæg!$D$3)</f>
        <v>0</v>
      </c>
      <c r="M220" s="173">
        <f>IF($C220&lt;Input!$D$48,VLOOKUP($C220,Eksist!$C$219:'Eksist'!$Z$249,M$3), VLOOKUP($C220,Muffe!$C$219:'Muffe'!$Z$249,M$3)*Muffe!$D$3+VLOOKUP($C220,Nyanlæg!$C$219:'Nyanlæg'!$Z$249,M$3)*Nyanlæg!$D$3)</f>
        <v>0</v>
      </c>
      <c r="N220" s="173">
        <f>IF($C220&lt;Input!$D$48,VLOOKUP($C220,Eksist!$C$219:'Eksist'!$Z$249,N$3), VLOOKUP($C220,Muffe!$C$219:'Muffe'!$Z$249,N$3)*Muffe!$D$3+VLOOKUP($C220,Nyanlæg!$C$219:'Nyanlæg'!$Z$249,N$3)*Nyanlæg!$D$3)</f>
        <v>0</v>
      </c>
      <c r="O220" s="173">
        <f>IF($C220&lt;Input!$D$48,VLOOKUP($C220,Eksist!$C$219:'Eksist'!$Z$249,O$3), VLOOKUP($C220,Muffe!$C$219:'Muffe'!$Z$249,O$3)*Muffe!$D$3+VLOOKUP($C220,Nyanlæg!$C$219:'Nyanlæg'!$Z$249,O$3)*Nyanlæg!$D$3)</f>
        <v>0</v>
      </c>
      <c r="P220" s="173">
        <f>IF($C220&lt;Input!$D$48,VLOOKUP($C220,Eksist!$C$219:'Eksist'!$Z$249,P$3), VLOOKUP($C220,Muffe!$C$219:'Muffe'!$Z$249,P$3)*Muffe!$D$3+VLOOKUP($C220,Nyanlæg!$C$219:'Nyanlæg'!$Z$249,P$3)*Nyanlæg!$D$3)</f>
        <v>0</v>
      </c>
      <c r="Q220" s="173">
        <f>IF($C220&lt;Input!$D$48,VLOOKUP($C220,Eksist!$C$219:'Eksist'!$Z$249,Q$3), VLOOKUP($C220,Muffe!$C$219:'Muffe'!$Z$249,Q$3)*Muffe!$D$3+VLOOKUP($C220,Nyanlæg!$C$219:'Nyanlæg'!$Z$249,Q$3)*Nyanlæg!$D$3)</f>
        <v>0</v>
      </c>
      <c r="R220" s="173">
        <f>IF($C220&lt;Input!$D$48,VLOOKUP($C220,Eksist!$C$219:'Eksist'!$Z$249,R$3), VLOOKUP($C220,Muffe!$C$219:'Muffe'!$Z$249,R$3)*Muffe!$D$3+VLOOKUP($C220,Nyanlæg!$C$219:'Nyanlæg'!$Z$249,R$3)*Nyanlæg!$D$3)</f>
        <v>0</v>
      </c>
      <c r="S220" s="173">
        <f>IF($C220&lt;Input!$D$48,VLOOKUP($C220,Eksist!$C$219:'Eksist'!$Z$249,S$3), VLOOKUP($C220,Muffe!$C$219:'Muffe'!$Z$249,S$3)*Muffe!$D$3+VLOOKUP($C220,Nyanlæg!$C$219:'Nyanlæg'!$Z$249,S$3)*Nyanlæg!$D$3)</f>
        <v>0</v>
      </c>
      <c r="T220" s="173">
        <f>IF($C220&lt;Input!$D$48,VLOOKUP($C220,Eksist!$C$219:'Eksist'!$Z$249,T$3), VLOOKUP($C220,Muffe!$C$219:'Muffe'!$Z$249,T$3)*Muffe!$D$3+VLOOKUP($C220,Nyanlæg!$C$219:'Nyanlæg'!$Z$249,T$3)*Nyanlæg!$D$3)</f>
        <v>0</v>
      </c>
      <c r="U220" s="173">
        <f>IF($C220&lt;Input!$D$48,VLOOKUP($C220,Eksist!$C$219:'Eksist'!$Z$249,U$3), VLOOKUP($C220,Muffe!$C$219:'Muffe'!$Z$249,U$3)*Muffe!$D$3+VLOOKUP($C220,Nyanlæg!$C$219:'Nyanlæg'!$Z$249,U$3)*Nyanlæg!$D$3)</f>
        <v>0</v>
      </c>
      <c r="V220" s="173">
        <f>IF($C220&lt;Input!$D$48,VLOOKUP($C220,Eksist!$C$219:'Eksist'!$Z$249,V$3), VLOOKUP($C220,Muffe!$C$219:'Muffe'!$Z$249,V$3)*Muffe!$D$3+VLOOKUP($C220,Nyanlæg!$C$219:'Nyanlæg'!$Z$249,V$3)*Nyanlæg!$D$3)</f>
        <v>0</v>
      </c>
      <c r="W220" s="173">
        <f>IF($C220&lt;Input!$D$48,VLOOKUP($C220,Eksist!$C$219:'Eksist'!$Z$249,W$3), VLOOKUP($C220,Muffe!$C$219:'Muffe'!$Z$249,W$3)*Muffe!$D$3+VLOOKUP($C220,Nyanlæg!$C$219:'Nyanlæg'!$Z$249,W$3)*Nyanlæg!$D$3)</f>
        <v>0</v>
      </c>
      <c r="X220" s="173">
        <f>IF($C220&lt;Input!$D$48,VLOOKUP($C220,Eksist!$C$219:'Eksist'!$Z$249,X$3), VLOOKUP($C220,Muffe!$C$219:'Muffe'!$Z$249,X$3)*Muffe!$D$3+VLOOKUP($C220,Nyanlæg!$C$219:'Nyanlæg'!$Z$249,X$3)*Nyanlæg!$D$3)</f>
        <v>0</v>
      </c>
      <c r="Y220" s="173">
        <f>IF($C220&lt;Input!$D$48,VLOOKUP($C220,Eksist!$C$219:'Eksist'!$Z$249,Y$3), VLOOKUP($C220,Muffe!$C$219:'Muffe'!$Z$249,Y$3)*Muffe!$D$3+VLOOKUP($C220,Nyanlæg!$C$219:'Nyanlæg'!$Z$249,Y$3)*Nyanlæg!$D$3)</f>
        <v>0</v>
      </c>
      <c r="Z220" s="173">
        <f>IF($C220&lt;Input!$D$48,VLOOKUP($C220,Eksist!$C$219:'Eksist'!$Z$249,Z$3), VLOOKUP($C220,Muffe!$C$219:'Muffe'!$Z$249,Z$3)*Muffe!$D$3+VLOOKUP($C220,Nyanlæg!$C$219:'Nyanlæg'!$Z$249,Z$3)*Nyanlæg!$D$3)</f>
        <v>0</v>
      </c>
      <c r="AA220" s="1"/>
      <c r="AB220" s="3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  <c r="AU220" s="158"/>
      <c r="AV220" s="158"/>
      <c r="AW220" s="158"/>
      <c r="AX220" s="158"/>
      <c r="AY220" s="158"/>
      <c r="AZ220" s="158"/>
      <c r="BA220" s="159"/>
      <c r="BB220" s="159"/>
      <c r="BC220" s="159"/>
      <c r="BD220" s="159"/>
      <c r="BE220" s="159"/>
      <c r="BF220" s="158"/>
      <c r="BG220" s="158"/>
      <c r="BH220" s="158"/>
      <c r="BI220" s="158"/>
      <c r="BJ220" s="158"/>
      <c r="BK220" s="158"/>
      <c r="BL220" s="158"/>
      <c r="BM220" s="158"/>
      <c r="BN220" s="158"/>
      <c r="BO220" s="158"/>
      <c r="BP220" s="158"/>
      <c r="BQ220" s="158"/>
      <c r="BR220" s="158"/>
      <c r="BS220" s="158"/>
      <c r="BT220" s="158"/>
      <c r="BU220" s="158"/>
    </row>
    <row r="221" spans="1:73" x14ac:dyDescent="0.15">
      <c r="A221" s="1"/>
      <c r="B221" s="20"/>
      <c r="C221" s="156">
        <f>Eksist!C221</f>
        <v>2</v>
      </c>
      <c r="D221" s="2" t="s">
        <v>193</v>
      </c>
      <c r="E221" s="161"/>
      <c r="F221" s="156">
        <f t="shared" si="45"/>
        <v>0</v>
      </c>
      <c r="G221" s="173">
        <f>IF($C221&lt;Input!$D$48,VLOOKUP($C221,Eksist!$C$219:'Eksist'!$Z$249,G$3), VLOOKUP($C221,Muffe!$C$219:'Muffe'!$Z$249,G$3)*Muffe!$D$2+VLOOKUP($C221,Nyanlæg!$C$219:'Nyanlæg'!$Z$249,G$3)*Nyanlæg!$D$2)</f>
        <v>0</v>
      </c>
      <c r="H221" s="173">
        <f>IF($C221&lt;Input!$D$48,VLOOKUP($C221,Eksist!$C$219:'Eksist'!$Z$249,H$3), VLOOKUP($C221,Muffe!$C$219:'Muffe'!$Z$249,H$3)*Muffe!$D$3+VLOOKUP($C221,Nyanlæg!$C$219:'Nyanlæg'!$Z$249,H$3)*Nyanlæg!$D$3)</f>
        <v>0</v>
      </c>
      <c r="I221" s="173">
        <f>IF($C221&lt;Input!$D$48,VLOOKUP($C221,Eksist!$C$219:'Eksist'!$Z$249,I$3), VLOOKUP($C221,Muffe!$C$219:'Muffe'!$Z$249,I$3)*Muffe!$D$3+VLOOKUP($C221,Nyanlæg!$C$219:'Nyanlæg'!$Z$249,I$3)*Nyanlæg!$D$3)</f>
        <v>0</v>
      </c>
      <c r="J221" s="173">
        <f>IF($C221&lt;Input!$D$48,VLOOKUP($C221,Eksist!$C$219:'Eksist'!$Z$249,J$3), VLOOKUP($C221,Muffe!$C$219:'Muffe'!$Z$249,J$3)*Muffe!$D$3+VLOOKUP($C221,Nyanlæg!$C$219:'Nyanlæg'!$Z$249,J$3)*Nyanlæg!$D$3)</f>
        <v>0</v>
      </c>
      <c r="K221" s="173">
        <f>IF($C221&lt;Input!$D$48,VLOOKUP($C221,Eksist!$C$219:'Eksist'!$Z$249,K$3), VLOOKUP($C221,Muffe!$C$219:'Muffe'!$Z$249,K$3)*Muffe!$D$3+VLOOKUP($C221,Nyanlæg!$C$219:'Nyanlæg'!$Z$249,K$3)*Nyanlæg!$D$3)</f>
        <v>0</v>
      </c>
      <c r="L221" s="173">
        <f>IF($C221&lt;Input!$D$48,VLOOKUP($C221,Eksist!$C$219:'Eksist'!$Z$249,L$3), VLOOKUP($C221,Muffe!$C$219:'Muffe'!$Z$249,L$3)*Muffe!$D$3+VLOOKUP($C221,Nyanlæg!$C$219:'Nyanlæg'!$Z$249,L$3)*Nyanlæg!$D$3)</f>
        <v>0</v>
      </c>
      <c r="M221" s="173">
        <f>IF($C221&lt;Input!$D$48,VLOOKUP($C221,Eksist!$C$219:'Eksist'!$Z$249,M$3), VLOOKUP($C221,Muffe!$C$219:'Muffe'!$Z$249,M$3)*Muffe!$D$3+VLOOKUP($C221,Nyanlæg!$C$219:'Nyanlæg'!$Z$249,M$3)*Nyanlæg!$D$3)</f>
        <v>0</v>
      </c>
      <c r="N221" s="173">
        <f>IF($C221&lt;Input!$D$48,VLOOKUP($C221,Eksist!$C$219:'Eksist'!$Z$249,N$3), VLOOKUP($C221,Muffe!$C$219:'Muffe'!$Z$249,N$3)*Muffe!$D$3+VLOOKUP($C221,Nyanlæg!$C$219:'Nyanlæg'!$Z$249,N$3)*Nyanlæg!$D$3)</f>
        <v>0</v>
      </c>
      <c r="O221" s="173">
        <f>IF($C221&lt;Input!$D$48,VLOOKUP($C221,Eksist!$C$219:'Eksist'!$Z$249,O$3), VLOOKUP($C221,Muffe!$C$219:'Muffe'!$Z$249,O$3)*Muffe!$D$3+VLOOKUP($C221,Nyanlæg!$C$219:'Nyanlæg'!$Z$249,O$3)*Nyanlæg!$D$3)</f>
        <v>0</v>
      </c>
      <c r="P221" s="173">
        <f>IF($C221&lt;Input!$D$48,VLOOKUP($C221,Eksist!$C$219:'Eksist'!$Z$249,P$3), VLOOKUP($C221,Muffe!$C$219:'Muffe'!$Z$249,P$3)*Muffe!$D$3+VLOOKUP($C221,Nyanlæg!$C$219:'Nyanlæg'!$Z$249,P$3)*Nyanlæg!$D$3)</f>
        <v>0</v>
      </c>
      <c r="Q221" s="173">
        <f>IF($C221&lt;Input!$D$48,VLOOKUP($C221,Eksist!$C$219:'Eksist'!$Z$249,Q$3), VLOOKUP($C221,Muffe!$C$219:'Muffe'!$Z$249,Q$3)*Muffe!$D$3+VLOOKUP($C221,Nyanlæg!$C$219:'Nyanlæg'!$Z$249,Q$3)*Nyanlæg!$D$3)</f>
        <v>0</v>
      </c>
      <c r="R221" s="173">
        <f>IF($C221&lt;Input!$D$48,VLOOKUP($C221,Eksist!$C$219:'Eksist'!$Z$249,R$3), VLOOKUP($C221,Muffe!$C$219:'Muffe'!$Z$249,R$3)*Muffe!$D$3+VLOOKUP($C221,Nyanlæg!$C$219:'Nyanlæg'!$Z$249,R$3)*Nyanlæg!$D$3)</f>
        <v>0</v>
      </c>
      <c r="S221" s="173">
        <f>IF($C221&lt;Input!$D$48,VLOOKUP($C221,Eksist!$C$219:'Eksist'!$Z$249,S$3), VLOOKUP($C221,Muffe!$C$219:'Muffe'!$Z$249,S$3)*Muffe!$D$3+VLOOKUP($C221,Nyanlæg!$C$219:'Nyanlæg'!$Z$249,S$3)*Nyanlæg!$D$3)</f>
        <v>0</v>
      </c>
      <c r="T221" s="173">
        <f>IF($C221&lt;Input!$D$48,VLOOKUP($C221,Eksist!$C$219:'Eksist'!$Z$249,T$3), VLOOKUP($C221,Muffe!$C$219:'Muffe'!$Z$249,T$3)*Muffe!$D$3+VLOOKUP($C221,Nyanlæg!$C$219:'Nyanlæg'!$Z$249,T$3)*Nyanlæg!$D$3)</f>
        <v>0</v>
      </c>
      <c r="U221" s="173">
        <f>IF($C221&lt;Input!$D$48,VLOOKUP($C221,Eksist!$C$219:'Eksist'!$Z$249,U$3), VLOOKUP($C221,Muffe!$C$219:'Muffe'!$Z$249,U$3)*Muffe!$D$3+VLOOKUP($C221,Nyanlæg!$C$219:'Nyanlæg'!$Z$249,U$3)*Nyanlæg!$D$3)</f>
        <v>0</v>
      </c>
      <c r="V221" s="173">
        <f>IF($C221&lt;Input!$D$48,VLOOKUP($C221,Eksist!$C$219:'Eksist'!$Z$249,V$3), VLOOKUP($C221,Muffe!$C$219:'Muffe'!$Z$249,V$3)*Muffe!$D$3+VLOOKUP($C221,Nyanlæg!$C$219:'Nyanlæg'!$Z$249,V$3)*Nyanlæg!$D$3)</f>
        <v>0</v>
      </c>
      <c r="W221" s="173">
        <f>IF($C221&lt;Input!$D$48,VLOOKUP($C221,Eksist!$C$219:'Eksist'!$Z$249,W$3), VLOOKUP($C221,Muffe!$C$219:'Muffe'!$Z$249,W$3)*Muffe!$D$3+VLOOKUP($C221,Nyanlæg!$C$219:'Nyanlæg'!$Z$249,W$3)*Nyanlæg!$D$3)</f>
        <v>0</v>
      </c>
      <c r="X221" s="173">
        <f>IF($C221&lt;Input!$D$48,VLOOKUP($C221,Eksist!$C$219:'Eksist'!$Z$249,X$3), VLOOKUP($C221,Muffe!$C$219:'Muffe'!$Z$249,X$3)*Muffe!$D$3+VLOOKUP($C221,Nyanlæg!$C$219:'Nyanlæg'!$Z$249,X$3)*Nyanlæg!$D$3)</f>
        <v>0</v>
      </c>
      <c r="Y221" s="173">
        <f>IF($C221&lt;Input!$D$48,VLOOKUP($C221,Eksist!$C$219:'Eksist'!$Z$249,Y$3), VLOOKUP($C221,Muffe!$C$219:'Muffe'!$Z$249,Y$3)*Muffe!$D$3+VLOOKUP($C221,Nyanlæg!$C$219:'Nyanlæg'!$Z$249,Y$3)*Nyanlæg!$D$3)</f>
        <v>0</v>
      </c>
      <c r="Z221" s="173">
        <f>IF($C221&lt;Input!$D$48,VLOOKUP($C221,Eksist!$C$219:'Eksist'!$Z$249,Z$3), VLOOKUP($C221,Muffe!$C$219:'Muffe'!$Z$249,Z$3)*Muffe!$D$3+VLOOKUP($C221,Nyanlæg!$C$219:'Nyanlæg'!$Z$249,Z$3)*Nyanlæg!$D$3)</f>
        <v>0</v>
      </c>
      <c r="AA221" s="1"/>
      <c r="AB221" s="3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  <c r="AU221" s="158"/>
      <c r="AV221" s="158"/>
      <c r="AW221" s="158"/>
      <c r="AX221" s="158"/>
      <c r="AY221" s="158"/>
      <c r="AZ221" s="158"/>
      <c r="BA221" s="159"/>
      <c r="BB221" s="159"/>
      <c r="BC221" s="159"/>
      <c r="BD221" s="159"/>
      <c r="BE221" s="159"/>
      <c r="BF221" s="158"/>
      <c r="BG221" s="158"/>
      <c r="BH221" s="158"/>
      <c r="BI221" s="158"/>
      <c r="BJ221" s="158"/>
      <c r="BK221" s="158"/>
      <c r="BL221" s="158"/>
      <c r="BM221" s="158"/>
      <c r="BN221" s="158"/>
      <c r="BO221" s="158"/>
      <c r="BP221" s="158"/>
      <c r="BQ221" s="158"/>
      <c r="BR221" s="158"/>
      <c r="BS221" s="158"/>
      <c r="BT221" s="158"/>
      <c r="BU221" s="158"/>
    </row>
    <row r="222" spans="1:73" x14ac:dyDescent="0.15">
      <c r="A222" s="1"/>
      <c r="B222" s="20"/>
      <c r="C222" s="156">
        <f>Eksist!C222</f>
        <v>3</v>
      </c>
      <c r="D222" s="2" t="s">
        <v>193</v>
      </c>
      <c r="E222" s="161"/>
      <c r="F222" s="156">
        <f t="shared" si="45"/>
        <v>0</v>
      </c>
      <c r="G222" s="173">
        <f>IF($C222&lt;Input!$D$48,VLOOKUP($C222,Eksist!$C$219:'Eksist'!$Z$249,G$3), VLOOKUP($C222,Muffe!$C$219:'Muffe'!$Z$249,G$3)*Muffe!$D$2+VLOOKUP($C222,Nyanlæg!$C$219:'Nyanlæg'!$Z$249,G$3)*Nyanlæg!$D$2)</f>
        <v>0</v>
      </c>
      <c r="H222" s="173">
        <f>IF($C222&lt;Input!$D$48,VLOOKUP($C222,Eksist!$C$219:'Eksist'!$Z$249,H$3), VLOOKUP($C222,Muffe!$C$219:'Muffe'!$Z$249,H$3)*Muffe!$D$3+VLOOKUP($C222,Nyanlæg!$C$219:'Nyanlæg'!$Z$249,H$3)*Nyanlæg!$D$3)</f>
        <v>0</v>
      </c>
      <c r="I222" s="173">
        <f>IF($C222&lt;Input!$D$48,VLOOKUP($C222,Eksist!$C$219:'Eksist'!$Z$249,I$3), VLOOKUP($C222,Muffe!$C$219:'Muffe'!$Z$249,I$3)*Muffe!$D$3+VLOOKUP($C222,Nyanlæg!$C$219:'Nyanlæg'!$Z$249,I$3)*Nyanlæg!$D$3)</f>
        <v>0</v>
      </c>
      <c r="J222" s="173">
        <f>IF($C222&lt;Input!$D$48,VLOOKUP($C222,Eksist!$C$219:'Eksist'!$Z$249,J$3), VLOOKUP($C222,Muffe!$C$219:'Muffe'!$Z$249,J$3)*Muffe!$D$3+VLOOKUP($C222,Nyanlæg!$C$219:'Nyanlæg'!$Z$249,J$3)*Nyanlæg!$D$3)</f>
        <v>0</v>
      </c>
      <c r="K222" s="173">
        <f>IF($C222&lt;Input!$D$48,VLOOKUP($C222,Eksist!$C$219:'Eksist'!$Z$249,K$3), VLOOKUP($C222,Muffe!$C$219:'Muffe'!$Z$249,K$3)*Muffe!$D$3+VLOOKUP($C222,Nyanlæg!$C$219:'Nyanlæg'!$Z$249,K$3)*Nyanlæg!$D$3)</f>
        <v>0</v>
      </c>
      <c r="L222" s="173">
        <f>IF($C222&lt;Input!$D$48,VLOOKUP($C222,Eksist!$C$219:'Eksist'!$Z$249,L$3), VLOOKUP($C222,Muffe!$C$219:'Muffe'!$Z$249,L$3)*Muffe!$D$3+VLOOKUP($C222,Nyanlæg!$C$219:'Nyanlæg'!$Z$249,L$3)*Nyanlæg!$D$3)</f>
        <v>0</v>
      </c>
      <c r="M222" s="173">
        <f>IF($C222&lt;Input!$D$48,VLOOKUP($C222,Eksist!$C$219:'Eksist'!$Z$249,M$3), VLOOKUP($C222,Muffe!$C$219:'Muffe'!$Z$249,M$3)*Muffe!$D$3+VLOOKUP($C222,Nyanlæg!$C$219:'Nyanlæg'!$Z$249,M$3)*Nyanlæg!$D$3)</f>
        <v>0</v>
      </c>
      <c r="N222" s="173">
        <f>IF($C222&lt;Input!$D$48,VLOOKUP($C222,Eksist!$C$219:'Eksist'!$Z$249,N$3), VLOOKUP($C222,Muffe!$C$219:'Muffe'!$Z$249,N$3)*Muffe!$D$3+VLOOKUP($C222,Nyanlæg!$C$219:'Nyanlæg'!$Z$249,N$3)*Nyanlæg!$D$3)</f>
        <v>0</v>
      </c>
      <c r="O222" s="173">
        <f>IF($C222&lt;Input!$D$48,VLOOKUP($C222,Eksist!$C$219:'Eksist'!$Z$249,O$3), VLOOKUP($C222,Muffe!$C$219:'Muffe'!$Z$249,O$3)*Muffe!$D$3+VLOOKUP($C222,Nyanlæg!$C$219:'Nyanlæg'!$Z$249,O$3)*Nyanlæg!$D$3)</f>
        <v>0</v>
      </c>
      <c r="P222" s="173">
        <f>IF($C222&lt;Input!$D$48,VLOOKUP($C222,Eksist!$C$219:'Eksist'!$Z$249,P$3), VLOOKUP($C222,Muffe!$C$219:'Muffe'!$Z$249,P$3)*Muffe!$D$3+VLOOKUP($C222,Nyanlæg!$C$219:'Nyanlæg'!$Z$249,P$3)*Nyanlæg!$D$3)</f>
        <v>0</v>
      </c>
      <c r="Q222" s="173">
        <f>IF($C222&lt;Input!$D$48,VLOOKUP($C222,Eksist!$C$219:'Eksist'!$Z$249,Q$3), VLOOKUP($C222,Muffe!$C$219:'Muffe'!$Z$249,Q$3)*Muffe!$D$3+VLOOKUP($C222,Nyanlæg!$C$219:'Nyanlæg'!$Z$249,Q$3)*Nyanlæg!$D$3)</f>
        <v>0</v>
      </c>
      <c r="R222" s="173">
        <f>IF($C222&lt;Input!$D$48,VLOOKUP($C222,Eksist!$C$219:'Eksist'!$Z$249,R$3), VLOOKUP($C222,Muffe!$C$219:'Muffe'!$Z$249,R$3)*Muffe!$D$3+VLOOKUP($C222,Nyanlæg!$C$219:'Nyanlæg'!$Z$249,R$3)*Nyanlæg!$D$3)</f>
        <v>0</v>
      </c>
      <c r="S222" s="173">
        <f>IF($C222&lt;Input!$D$48,VLOOKUP($C222,Eksist!$C$219:'Eksist'!$Z$249,S$3), VLOOKUP($C222,Muffe!$C$219:'Muffe'!$Z$249,S$3)*Muffe!$D$3+VLOOKUP($C222,Nyanlæg!$C$219:'Nyanlæg'!$Z$249,S$3)*Nyanlæg!$D$3)</f>
        <v>0</v>
      </c>
      <c r="T222" s="173">
        <f>IF($C222&lt;Input!$D$48,VLOOKUP($C222,Eksist!$C$219:'Eksist'!$Z$249,T$3), VLOOKUP($C222,Muffe!$C$219:'Muffe'!$Z$249,T$3)*Muffe!$D$3+VLOOKUP($C222,Nyanlæg!$C$219:'Nyanlæg'!$Z$249,T$3)*Nyanlæg!$D$3)</f>
        <v>0</v>
      </c>
      <c r="U222" s="173">
        <f>IF($C222&lt;Input!$D$48,VLOOKUP($C222,Eksist!$C$219:'Eksist'!$Z$249,U$3), VLOOKUP($C222,Muffe!$C$219:'Muffe'!$Z$249,U$3)*Muffe!$D$3+VLOOKUP($C222,Nyanlæg!$C$219:'Nyanlæg'!$Z$249,U$3)*Nyanlæg!$D$3)</f>
        <v>0</v>
      </c>
      <c r="V222" s="173">
        <f>IF($C222&lt;Input!$D$48,VLOOKUP($C222,Eksist!$C$219:'Eksist'!$Z$249,V$3), VLOOKUP($C222,Muffe!$C$219:'Muffe'!$Z$249,V$3)*Muffe!$D$3+VLOOKUP($C222,Nyanlæg!$C$219:'Nyanlæg'!$Z$249,V$3)*Nyanlæg!$D$3)</f>
        <v>0</v>
      </c>
      <c r="W222" s="173">
        <f>IF($C222&lt;Input!$D$48,VLOOKUP($C222,Eksist!$C$219:'Eksist'!$Z$249,W$3), VLOOKUP($C222,Muffe!$C$219:'Muffe'!$Z$249,W$3)*Muffe!$D$3+VLOOKUP($C222,Nyanlæg!$C$219:'Nyanlæg'!$Z$249,W$3)*Nyanlæg!$D$3)</f>
        <v>0</v>
      </c>
      <c r="X222" s="173">
        <f>IF($C222&lt;Input!$D$48,VLOOKUP($C222,Eksist!$C$219:'Eksist'!$Z$249,X$3), VLOOKUP($C222,Muffe!$C$219:'Muffe'!$Z$249,X$3)*Muffe!$D$3+VLOOKUP($C222,Nyanlæg!$C$219:'Nyanlæg'!$Z$249,X$3)*Nyanlæg!$D$3)</f>
        <v>0</v>
      </c>
      <c r="Y222" s="173">
        <f>IF($C222&lt;Input!$D$48,VLOOKUP($C222,Eksist!$C$219:'Eksist'!$Z$249,Y$3), VLOOKUP($C222,Muffe!$C$219:'Muffe'!$Z$249,Y$3)*Muffe!$D$3+VLOOKUP($C222,Nyanlæg!$C$219:'Nyanlæg'!$Z$249,Y$3)*Nyanlæg!$D$3)</f>
        <v>0</v>
      </c>
      <c r="Z222" s="173">
        <f>IF($C222&lt;Input!$D$48,VLOOKUP($C222,Eksist!$C$219:'Eksist'!$Z$249,Z$3), VLOOKUP($C222,Muffe!$C$219:'Muffe'!$Z$249,Z$3)*Muffe!$D$3+VLOOKUP($C222,Nyanlæg!$C$219:'Nyanlæg'!$Z$249,Z$3)*Nyanlæg!$D$3)</f>
        <v>0</v>
      </c>
      <c r="AA222" s="1"/>
      <c r="AB222" s="3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  <c r="AU222" s="158"/>
      <c r="AV222" s="158"/>
      <c r="AW222" s="158"/>
      <c r="AX222" s="158"/>
      <c r="AY222" s="158"/>
      <c r="AZ222" s="158"/>
      <c r="BA222" s="159"/>
      <c r="BB222" s="159"/>
      <c r="BC222" s="159"/>
      <c r="BD222" s="159"/>
      <c r="BE222" s="159"/>
      <c r="BF222" s="158"/>
      <c r="BG222" s="158"/>
      <c r="BH222" s="158"/>
      <c r="BI222" s="158"/>
      <c r="BJ222" s="158"/>
      <c r="BK222" s="158"/>
      <c r="BL222" s="158"/>
      <c r="BM222" s="158"/>
      <c r="BN222" s="158"/>
      <c r="BO222" s="158"/>
      <c r="BP222" s="158"/>
      <c r="BQ222" s="158"/>
      <c r="BR222" s="158"/>
      <c r="BS222" s="158"/>
      <c r="BT222" s="158"/>
      <c r="BU222" s="158"/>
    </row>
    <row r="223" spans="1:73" x14ac:dyDescent="0.15">
      <c r="A223" s="1"/>
      <c r="B223" s="20"/>
      <c r="C223" s="156">
        <f>Eksist!C223</f>
        <v>4</v>
      </c>
      <c r="D223" s="2" t="s">
        <v>193</v>
      </c>
      <c r="E223" s="161"/>
      <c r="F223" s="156">
        <f t="shared" si="45"/>
        <v>0</v>
      </c>
      <c r="G223" s="173">
        <f>IF($C223&lt;Input!$D$48,VLOOKUP($C223,Eksist!$C$219:'Eksist'!$Z$249,G$3), VLOOKUP($C223,Muffe!$C$219:'Muffe'!$Z$249,G$3)*Muffe!$D$2+VLOOKUP($C223,Nyanlæg!$C$219:'Nyanlæg'!$Z$249,G$3)*Nyanlæg!$D$2)</f>
        <v>0</v>
      </c>
      <c r="H223" s="173">
        <f>IF($C223&lt;Input!$D$48,VLOOKUP($C223,Eksist!$C$219:'Eksist'!$Z$249,H$3), VLOOKUP($C223,Muffe!$C$219:'Muffe'!$Z$249,H$3)*Muffe!$D$3+VLOOKUP($C223,Nyanlæg!$C$219:'Nyanlæg'!$Z$249,H$3)*Nyanlæg!$D$3)</f>
        <v>0</v>
      </c>
      <c r="I223" s="173">
        <f>IF($C223&lt;Input!$D$48,VLOOKUP($C223,Eksist!$C$219:'Eksist'!$Z$249,I$3), VLOOKUP($C223,Muffe!$C$219:'Muffe'!$Z$249,I$3)*Muffe!$D$3+VLOOKUP($C223,Nyanlæg!$C$219:'Nyanlæg'!$Z$249,I$3)*Nyanlæg!$D$3)</f>
        <v>0</v>
      </c>
      <c r="J223" s="173">
        <f>IF($C223&lt;Input!$D$48,VLOOKUP($C223,Eksist!$C$219:'Eksist'!$Z$249,J$3), VLOOKUP($C223,Muffe!$C$219:'Muffe'!$Z$249,J$3)*Muffe!$D$3+VLOOKUP($C223,Nyanlæg!$C$219:'Nyanlæg'!$Z$249,J$3)*Nyanlæg!$D$3)</f>
        <v>0</v>
      </c>
      <c r="K223" s="173">
        <f>IF($C223&lt;Input!$D$48,VLOOKUP($C223,Eksist!$C$219:'Eksist'!$Z$249,K$3), VLOOKUP($C223,Muffe!$C$219:'Muffe'!$Z$249,K$3)*Muffe!$D$3+VLOOKUP($C223,Nyanlæg!$C$219:'Nyanlæg'!$Z$249,K$3)*Nyanlæg!$D$3)</f>
        <v>0</v>
      </c>
      <c r="L223" s="173">
        <f>IF($C223&lt;Input!$D$48,VLOOKUP($C223,Eksist!$C$219:'Eksist'!$Z$249,L$3), VLOOKUP($C223,Muffe!$C$219:'Muffe'!$Z$249,L$3)*Muffe!$D$3+VLOOKUP($C223,Nyanlæg!$C$219:'Nyanlæg'!$Z$249,L$3)*Nyanlæg!$D$3)</f>
        <v>0</v>
      </c>
      <c r="M223" s="173">
        <f>IF($C223&lt;Input!$D$48,VLOOKUP($C223,Eksist!$C$219:'Eksist'!$Z$249,M$3), VLOOKUP($C223,Muffe!$C$219:'Muffe'!$Z$249,M$3)*Muffe!$D$3+VLOOKUP($C223,Nyanlæg!$C$219:'Nyanlæg'!$Z$249,M$3)*Nyanlæg!$D$3)</f>
        <v>0</v>
      </c>
      <c r="N223" s="173">
        <f>IF($C223&lt;Input!$D$48,VLOOKUP($C223,Eksist!$C$219:'Eksist'!$Z$249,N$3), VLOOKUP($C223,Muffe!$C$219:'Muffe'!$Z$249,N$3)*Muffe!$D$3+VLOOKUP($C223,Nyanlæg!$C$219:'Nyanlæg'!$Z$249,N$3)*Nyanlæg!$D$3)</f>
        <v>0</v>
      </c>
      <c r="O223" s="173">
        <f>IF($C223&lt;Input!$D$48,VLOOKUP($C223,Eksist!$C$219:'Eksist'!$Z$249,O$3), VLOOKUP($C223,Muffe!$C$219:'Muffe'!$Z$249,O$3)*Muffe!$D$3+VLOOKUP($C223,Nyanlæg!$C$219:'Nyanlæg'!$Z$249,O$3)*Nyanlæg!$D$3)</f>
        <v>0</v>
      </c>
      <c r="P223" s="173">
        <f>IF($C223&lt;Input!$D$48,VLOOKUP($C223,Eksist!$C$219:'Eksist'!$Z$249,P$3), VLOOKUP($C223,Muffe!$C$219:'Muffe'!$Z$249,P$3)*Muffe!$D$3+VLOOKUP($C223,Nyanlæg!$C$219:'Nyanlæg'!$Z$249,P$3)*Nyanlæg!$D$3)</f>
        <v>0</v>
      </c>
      <c r="Q223" s="173">
        <f>IF($C223&lt;Input!$D$48,VLOOKUP($C223,Eksist!$C$219:'Eksist'!$Z$249,Q$3), VLOOKUP($C223,Muffe!$C$219:'Muffe'!$Z$249,Q$3)*Muffe!$D$3+VLOOKUP($C223,Nyanlæg!$C$219:'Nyanlæg'!$Z$249,Q$3)*Nyanlæg!$D$3)</f>
        <v>0</v>
      </c>
      <c r="R223" s="173">
        <f>IF($C223&lt;Input!$D$48,VLOOKUP($C223,Eksist!$C$219:'Eksist'!$Z$249,R$3), VLOOKUP($C223,Muffe!$C$219:'Muffe'!$Z$249,R$3)*Muffe!$D$3+VLOOKUP($C223,Nyanlæg!$C$219:'Nyanlæg'!$Z$249,R$3)*Nyanlæg!$D$3)</f>
        <v>0</v>
      </c>
      <c r="S223" s="173">
        <f>IF($C223&lt;Input!$D$48,VLOOKUP($C223,Eksist!$C$219:'Eksist'!$Z$249,S$3), VLOOKUP($C223,Muffe!$C$219:'Muffe'!$Z$249,S$3)*Muffe!$D$3+VLOOKUP($C223,Nyanlæg!$C$219:'Nyanlæg'!$Z$249,S$3)*Nyanlæg!$D$3)</f>
        <v>0</v>
      </c>
      <c r="T223" s="173">
        <f>IF($C223&lt;Input!$D$48,VLOOKUP($C223,Eksist!$C$219:'Eksist'!$Z$249,T$3), VLOOKUP($C223,Muffe!$C$219:'Muffe'!$Z$249,T$3)*Muffe!$D$3+VLOOKUP($C223,Nyanlæg!$C$219:'Nyanlæg'!$Z$249,T$3)*Nyanlæg!$D$3)</f>
        <v>0</v>
      </c>
      <c r="U223" s="173">
        <f>IF($C223&lt;Input!$D$48,VLOOKUP($C223,Eksist!$C$219:'Eksist'!$Z$249,U$3), VLOOKUP($C223,Muffe!$C$219:'Muffe'!$Z$249,U$3)*Muffe!$D$3+VLOOKUP($C223,Nyanlæg!$C$219:'Nyanlæg'!$Z$249,U$3)*Nyanlæg!$D$3)</f>
        <v>0</v>
      </c>
      <c r="V223" s="173">
        <f>IF($C223&lt;Input!$D$48,VLOOKUP($C223,Eksist!$C$219:'Eksist'!$Z$249,V$3), VLOOKUP($C223,Muffe!$C$219:'Muffe'!$Z$249,V$3)*Muffe!$D$3+VLOOKUP($C223,Nyanlæg!$C$219:'Nyanlæg'!$Z$249,V$3)*Nyanlæg!$D$3)</f>
        <v>0</v>
      </c>
      <c r="W223" s="173">
        <f>IF($C223&lt;Input!$D$48,VLOOKUP($C223,Eksist!$C$219:'Eksist'!$Z$249,W$3), VLOOKUP($C223,Muffe!$C$219:'Muffe'!$Z$249,W$3)*Muffe!$D$3+VLOOKUP($C223,Nyanlæg!$C$219:'Nyanlæg'!$Z$249,W$3)*Nyanlæg!$D$3)</f>
        <v>0</v>
      </c>
      <c r="X223" s="173">
        <f>IF($C223&lt;Input!$D$48,VLOOKUP($C223,Eksist!$C$219:'Eksist'!$Z$249,X$3), VLOOKUP($C223,Muffe!$C$219:'Muffe'!$Z$249,X$3)*Muffe!$D$3+VLOOKUP($C223,Nyanlæg!$C$219:'Nyanlæg'!$Z$249,X$3)*Nyanlæg!$D$3)</f>
        <v>0</v>
      </c>
      <c r="Y223" s="173">
        <f>IF($C223&lt;Input!$D$48,VLOOKUP($C223,Eksist!$C$219:'Eksist'!$Z$249,Y$3), VLOOKUP($C223,Muffe!$C$219:'Muffe'!$Z$249,Y$3)*Muffe!$D$3+VLOOKUP($C223,Nyanlæg!$C$219:'Nyanlæg'!$Z$249,Y$3)*Nyanlæg!$D$3)</f>
        <v>0</v>
      </c>
      <c r="Z223" s="173">
        <f>IF($C223&lt;Input!$D$48,VLOOKUP($C223,Eksist!$C$219:'Eksist'!$Z$249,Z$3), VLOOKUP($C223,Muffe!$C$219:'Muffe'!$Z$249,Z$3)*Muffe!$D$3+VLOOKUP($C223,Nyanlæg!$C$219:'Nyanlæg'!$Z$249,Z$3)*Nyanlæg!$D$3)</f>
        <v>0</v>
      </c>
      <c r="AA223" s="1"/>
      <c r="AB223" s="3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  <c r="AU223" s="158"/>
      <c r="AV223" s="158"/>
      <c r="AW223" s="158"/>
      <c r="AX223" s="158"/>
      <c r="AY223" s="158"/>
      <c r="AZ223" s="158"/>
      <c r="BA223" s="159"/>
      <c r="BB223" s="159"/>
      <c r="BC223" s="159"/>
      <c r="BD223" s="159"/>
      <c r="BE223" s="159"/>
      <c r="BF223" s="158"/>
      <c r="BG223" s="158"/>
      <c r="BH223" s="158"/>
      <c r="BI223" s="158"/>
      <c r="BJ223" s="158"/>
      <c r="BK223" s="158"/>
      <c r="BL223" s="158"/>
      <c r="BM223" s="158"/>
      <c r="BN223" s="158"/>
      <c r="BO223" s="158"/>
      <c r="BP223" s="158"/>
      <c r="BQ223" s="158"/>
      <c r="BR223" s="158"/>
      <c r="BS223" s="158"/>
      <c r="BT223" s="158"/>
      <c r="BU223" s="158"/>
    </row>
    <row r="224" spans="1:73" x14ac:dyDescent="0.15">
      <c r="A224" s="1"/>
      <c r="B224" s="20"/>
      <c r="C224" s="156">
        <f>Eksist!C224</f>
        <v>5</v>
      </c>
      <c r="D224" s="2" t="s">
        <v>193</v>
      </c>
      <c r="E224" s="161"/>
      <c r="F224" s="156">
        <f t="shared" si="45"/>
        <v>0</v>
      </c>
      <c r="G224" s="173">
        <f>IF($C224&lt;Input!$D$48,VLOOKUP($C224,Eksist!$C$219:'Eksist'!$Z$249,G$3), VLOOKUP($C224,Muffe!$C$219:'Muffe'!$Z$249,G$3)*Muffe!$D$2+VLOOKUP($C224,Nyanlæg!$C$219:'Nyanlæg'!$Z$249,G$3)*Nyanlæg!$D$2)</f>
        <v>0</v>
      </c>
      <c r="H224" s="173">
        <f>IF($C224&lt;Input!$D$48,VLOOKUP($C224,Eksist!$C$219:'Eksist'!$Z$249,H$3), VLOOKUP($C224,Muffe!$C$219:'Muffe'!$Z$249,H$3)*Muffe!$D$3+VLOOKUP($C224,Nyanlæg!$C$219:'Nyanlæg'!$Z$249,H$3)*Nyanlæg!$D$3)</f>
        <v>0</v>
      </c>
      <c r="I224" s="173">
        <f>IF($C224&lt;Input!$D$48,VLOOKUP($C224,Eksist!$C$219:'Eksist'!$Z$249,I$3), VLOOKUP($C224,Muffe!$C$219:'Muffe'!$Z$249,I$3)*Muffe!$D$3+VLOOKUP($C224,Nyanlæg!$C$219:'Nyanlæg'!$Z$249,I$3)*Nyanlæg!$D$3)</f>
        <v>0</v>
      </c>
      <c r="J224" s="173">
        <f>IF($C224&lt;Input!$D$48,VLOOKUP($C224,Eksist!$C$219:'Eksist'!$Z$249,J$3), VLOOKUP($C224,Muffe!$C$219:'Muffe'!$Z$249,J$3)*Muffe!$D$3+VLOOKUP($C224,Nyanlæg!$C$219:'Nyanlæg'!$Z$249,J$3)*Nyanlæg!$D$3)</f>
        <v>0</v>
      </c>
      <c r="K224" s="173">
        <f>IF($C224&lt;Input!$D$48,VLOOKUP($C224,Eksist!$C$219:'Eksist'!$Z$249,K$3), VLOOKUP($C224,Muffe!$C$219:'Muffe'!$Z$249,K$3)*Muffe!$D$3+VLOOKUP($C224,Nyanlæg!$C$219:'Nyanlæg'!$Z$249,K$3)*Nyanlæg!$D$3)</f>
        <v>0</v>
      </c>
      <c r="L224" s="173">
        <f>IF($C224&lt;Input!$D$48,VLOOKUP($C224,Eksist!$C$219:'Eksist'!$Z$249,L$3), VLOOKUP($C224,Muffe!$C$219:'Muffe'!$Z$249,L$3)*Muffe!$D$3+VLOOKUP($C224,Nyanlæg!$C$219:'Nyanlæg'!$Z$249,L$3)*Nyanlæg!$D$3)</f>
        <v>0</v>
      </c>
      <c r="M224" s="173">
        <f>IF($C224&lt;Input!$D$48,VLOOKUP($C224,Eksist!$C$219:'Eksist'!$Z$249,M$3), VLOOKUP($C224,Muffe!$C$219:'Muffe'!$Z$249,M$3)*Muffe!$D$3+VLOOKUP($C224,Nyanlæg!$C$219:'Nyanlæg'!$Z$249,M$3)*Nyanlæg!$D$3)</f>
        <v>0</v>
      </c>
      <c r="N224" s="173">
        <f>IF($C224&lt;Input!$D$48,VLOOKUP($C224,Eksist!$C$219:'Eksist'!$Z$249,N$3), VLOOKUP($C224,Muffe!$C$219:'Muffe'!$Z$249,N$3)*Muffe!$D$3+VLOOKUP($C224,Nyanlæg!$C$219:'Nyanlæg'!$Z$249,N$3)*Nyanlæg!$D$3)</f>
        <v>0</v>
      </c>
      <c r="O224" s="173">
        <f>IF($C224&lt;Input!$D$48,VLOOKUP($C224,Eksist!$C$219:'Eksist'!$Z$249,O$3), VLOOKUP($C224,Muffe!$C$219:'Muffe'!$Z$249,O$3)*Muffe!$D$3+VLOOKUP($C224,Nyanlæg!$C$219:'Nyanlæg'!$Z$249,O$3)*Nyanlæg!$D$3)</f>
        <v>0</v>
      </c>
      <c r="P224" s="173">
        <f>IF($C224&lt;Input!$D$48,VLOOKUP($C224,Eksist!$C$219:'Eksist'!$Z$249,P$3), VLOOKUP($C224,Muffe!$C$219:'Muffe'!$Z$249,P$3)*Muffe!$D$3+VLOOKUP($C224,Nyanlæg!$C$219:'Nyanlæg'!$Z$249,P$3)*Nyanlæg!$D$3)</f>
        <v>0</v>
      </c>
      <c r="Q224" s="173">
        <f>IF($C224&lt;Input!$D$48,VLOOKUP($C224,Eksist!$C$219:'Eksist'!$Z$249,Q$3), VLOOKUP($C224,Muffe!$C$219:'Muffe'!$Z$249,Q$3)*Muffe!$D$3+VLOOKUP($C224,Nyanlæg!$C$219:'Nyanlæg'!$Z$249,Q$3)*Nyanlæg!$D$3)</f>
        <v>0</v>
      </c>
      <c r="R224" s="173">
        <f>IF($C224&lt;Input!$D$48,VLOOKUP($C224,Eksist!$C$219:'Eksist'!$Z$249,R$3), VLOOKUP($C224,Muffe!$C$219:'Muffe'!$Z$249,R$3)*Muffe!$D$3+VLOOKUP($C224,Nyanlæg!$C$219:'Nyanlæg'!$Z$249,R$3)*Nyanlæg!$D$3)</f>
        <v>0</v>
      </c>
      <c r="S224" s="173">
        <f>IF($C224&lt;Input!$D$48,VLOOKUP($C224,Eksist!$C$219:'Eksist'!$Z$249,S$3), VLOOKUP($C224,Muffe!$C$219:'Muffe'!$Z$249,S$3)*Muffe!$D$3+VLOOKUP($C224,Nyanlæg!$C$219:'Nyanlæg'!$Z$249,S$3)*Nyanlæg!$D$3)</f>
        <v>0</v>
      </c>
      <c r="T224" s="173">
        <f>IF($C224&lt;Input!$D$48,VLOOKUP($C224,Eksist!$C$219:'Eksist'!$Z$249,T$3), VLOOKUP($C224,Muffe!$C$219:'Muffe'!$Z$249,T$3)*Muffe!$D$3+VLOOKUP($C224,Nyanlæg!$C$219:'Nyanlæg'!$Z$249,T$3)*Nyanlæg!$D$3)</f>
        <v>0</v>
      </c>
      <c r="U224" s="173">
        <f>IF($C224&lt;Input!$D$48,VLOOKUP($C224,Eksist!$C$219:'Eksist'!$Z$249,U$3), VLOOKUP($C224,Muffe!$C$219:'Muffe'!$Z$249,U$3)*Muffe!$D$3+VLOOKUP($C224,Nyanlæg!$C$219:'Nyanlæg'!$Z$249,U$3)*Nyanlæg!$D$3)</f>
        <v>0</v>
      </c>
      <c r="V224" s="173">
        <f>IF($C224&lt;Input!$D$48,VLOOKUP($C224,Eksist!$C$219:'Eksist'!$Z$249,V$3), VLOOKUP($C224,Muffe!$C$219:'Muffe'!$Z$249,V$3)*Muffe!$D$3+VLOOKUP($C224,Nyanlæg!$C$219:'Nyanlæg'!$Z$249,V$3)*Nyanlæg!$D$3)</f>
        <v>0</v>
      </c>
      <c r="W224" s="173">
        <f>IF($C224&lt;Input!$D$48,VLOOKUP($C224,Eksist!$C$219:'Eksist'!$Z$249,W$3), VLOOKUP($C224,Muffe!$C$219:'Muffe'!$Z$249,W$3)*Muffe!$D$3+VLOOKUP($C224,Nyanlæg!$C$219:'Nyanlæg'!$Z$249,W$3)*Nyanlæg!$D$3)</f>
        <v>0</v>
      </c>
      <c r="X224" s="173">
        <f>IF($C224&lt;Input!$D$48,VLOOKUP($C224,Eksist!$C$219:'Eksist'!$Z$249,X$3), VLOOKUP($C224,Muffe!$C$219:'Muffe'!$Z$249,X$3)*Muffe!$D$3+VLOOKUP($C224,Nyanlæg!$C$219:'Nyanlæg'!$Z$249,X$3)*Nyanlæg!$D$3)</f>
        <v>0</v>
      </c>
      <c r="Y224" s="173">
        <f>IF($C224&lt;Input!$D$48,VLOOKUP($C224,Eksist!$C$219:'Eksist'!$Z$249,Y$3), VLOOKUP($C224,Muffe!$C$219:'Muffe'!$Z$249,Y$3)*Muffe!$D$3+VLOOKUP($C224,Nyanlæg!$C$219:'Nyanlæg'!$Z$249,Y$3)*Nyanlæg!$D$3)</f>
        <v>0</v>
      </c>
      <c r="Z224" s="173">
        <f>IF($C224&lt;Input!$D$48,VLOOKUP($C224,Eksist!$C$219:'Eksist'!$Z$249,Z$3), VLOOKUP($C224,Muffe!$C$219:'Muffe'!$Z$249,Z$3)*Muffe!$D$3+VLOOKUP($C224,Nyanlæg!$C$219:'Nyanlæg'!$Z$249,Z$3)*Nyanlæg!$D$3)</f>
        <v>0</v>
      </c>
      <c r="AA224" s="1"/>
      <c r="AB224" s="3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  <c r="AU224" s="158"/>
      <c r="AV224" s="158"/>
      <c r="AW224" s="158"/>
      <c r="AX224" s="158"/>
      <c r="AY224" s="158"/>
      <c r="AZ224" s="158"/>
      <c r="BA224" s="159"/>
      <c r="BB224" s="159"/>
      <c r="BC224" s="159"/>
      <c r="BD224" s="159"/>
      <c r="BE224" s="159"/>
      <c r="BF224" s="158"/>
      <c r="BG224" s="158"/>
      <c r="BH224" s="158"/>
      <c r="BI224" s="158"/>
      <c r="BJ224" s="158"/>
      <c r="BK224" s="158"/>
      <c r="BL224" s="158"/>
      <c r="BM224" s="158"/>
      <c r="BN224" s="158"/>
      <c r="BO224" s="158"/>
      <c r="BP224" s="158"/>
      <c r="BQ224" s="158"/>
      <c r="BR224" s="158"/>
      <c r="BS224" s="158"/>
      <c r="BT224" s="158"/>
      <c r="BU224" s="158"/>
    </row>
    <row r="225" spans="1:73" x14ac:dyDescent="0.15">
      <c r="A225" s="1"/>
      <c r="B225" s="20"/>
      <c r="C225" s="156">
        <f>Eksist!C225</f>
        <v>6</v>
      </c>
      <c r="D225" s="2" t="s">
        <v>193</v>
      </c>
      <c r="E225" s="161"/>
      <c r="F225" s="156">
        <f t="shared" si="45"/>
        <v>0</v>
      </c>
      <c r="G225" s="173">
        <f>IF($C225&lt;Input!$D$48,VLOOKUP($C225,Eksist!$C$219:'Eksist'!$Z$249,G$3), VLOOKUP($C225,Muffe!$C$219:'Muffe'!$Z$249,G$3)*Muffe!$D$2+VLOOKUP($C225,Nyanlæg!$C$219:'Nyanlæg'!$Z$249,G$3)*Nyanlæg!$D$2)</f>
        <v>0</v>
      </c>
      <c r="H225" s="173">
        <f>IF($C225&lt;Input!$D$48,VLOOKUP($C225,Eksist!$C$219:'Eksist'!$Z$249,H$3), VLOOKUP($C225,Muffe!$C$219:'Muffe'!$Z$249,H$3)*Muffe!$D$3+VLOOKUP($C225,Nyanlæg!$C$219:'Nyanlæg'!$Z$249,H$3)*Nyanlæg!$D$3)</f>
        <v>0</v>
      </c>
      <c r="I225" s="173">
        <f>IF($C225&lt;Input!$D$48,VLOOKUP($C225,Eksist!$C$219:'Eksist'!$Z$249,I$3), VLOOKUP($C225,Muffe!$C$219:'Muffe'!$Z$249,I$3)*Muffe!$D$3+VLOOKUP($C225,Nyanlæg!$C$219:'Nyanlæg'!$Z$249,I$3)*Nyanlæg!$D$3)</f>
        <v>0</v>
      </c>
      <c r="J225" s="173">
        <f>IF($C225&lt;Input!$D$48,VLOOKUP($C225,Eksist!$C$219:'Eksist'!$Z$249,J$3), VLOOKUP($C225,Muffe!$C$219:'Muffe'!$Z$249,J$3)*Muffe!$D$3+VLOOKUP($C225,Nyanlæg!$C$219:'Nyanlæg'!$Z$249,J$3)*Nyanlæg!$D$3)</f>
        <v>0</v>
      </c>
      <c r="K225" s="173">
        <f>IF($C225&lt;Input!$D$48,VLOOKUP($C225,Eksist!$C$219:'Eksist'!$Z$249,K$3), VLOOKUP($C225,Muffe!$C$219:'Muffe'!$Z$249,K$3)*Muffe!$D$3+VLOOKUP($C225,Nyanlæg!$C$219:'Nyanlæg'!$Z$249,K$3)*Nyanlæg!$D$3)</f>
        <v>0</v>
      </c>
      <c r="L225" s="173">
        <f>IF($C225&lt;Input!$D$48,VLOOKUP($C225,Eksist!$C$219:'Eksist'!$Z$249,L$3), VLOOKUP($C225,Muffe!$C$219:'Muffe'!$Z$249,L$3)*Muffe!$D$3+VLOOKUP($C225,Nyanlæg!$C$219:'Nyanlæg'!$Z$249,L$3)*Nyanlæg!$D$3)</f>
        <v>0</v>
      </c>
      <c r="M225" s="173">
        <f>IF($C225&lt;Input!$D$48,VLOOKUP($C225,Eksist!$C$219:'Eksist'!$Z$249,M$3), VLOOKUP($C225,Muffe!$C$219:'Muffe'!$Z$249,M$3)*Muffe!$D$3+VLOOKUP($C225,Nyanlæg!$C$219:'Nyanlæg'!$Z$249,M$3)*Nyanlæg!$D$3)</f>
        <v>0</v>
      </c>
      <c r="N225" s="173">
        <f>IF($C225&lt;Input!$D$48,VLOOKUP($C225,Eksist!$C$219:'Eksist'!$Z$249,N$3), VLOOKUP($C225,Muffe!$C$219:'Muffe'!$Z$249,N$3)*Muffe!$D$3+VLOOKUP($C225,Nyanlæg!$C$219:'Nyanlæg'!$Z$249,N$3)*Nyanlæg!$D$3)</f>
        <v>0</v>
      </c>
      <c r="O225" s="173">
        <f>IF($C225&lt;Input!$D$48,VLOOKUP($C225,Eksist!$C$219:'Eksist'!$Z$249,O$3), VLOOKUP($C225,Muffe!$C$219:'Muffe'!$Z$249,O$3)*Muffe!$D$3+VLOOKUP($C225,Nyanlæg!$C$219:'Nyanlæg'!$Z$249,O$3)*Nyanlæg!$D$3)</f>
        <v>0</v>
      </c>
      <c r="P225" s="173">
        <f>IF($C225&lt;Input!$D$48,VLOOKUP($C225,Eksist!$C$219:'Eksist'!$Z$249,P$3), VLOOKUP($C225,Muffe!$C$219:'Muffe'!$Z$249,P$3)*Muffe!$D$3+VLOOKUP($C225,Nyanlæg!$C$219:'Nyanlæg'!$Z$249,P$3)*Nyanlæg!$D$3)</f>
        <v>0</v>
      </c>
      <c r="Q225" s="173">
        <f>IF($C225&lt;Input!$D$48,VLOOKUP($C225,Eksist!$C$219:'Eksist'!$Z$249,Q$3), VLOOKUP($C225,Muffe!$C$219:'Muffe'!$Z$249,Q$3)*Muffe!$D$3+VLOOKUP($C225,Nyanlæg!$C$219:'Nyanlæg'!$Z$249,Q$3)*Nyanlæg!$D$3)</f>
        <v>0</v>
      </c>
      <c r="R225" s="173">
        <f>IF($C225&lt;Input!$D$48,VLOOKUP($C225,Eksist!$C$219:'Eksist'!$Z$249,R$3), VLOOKUP($C225,Muffe!$C$219:'Muffe'!$Z$249,R$3)*Muffe!$D$3+VLOOKUP($C225,Nyanlæg!$C$219:'Nyanlæg'!$Z$249,R$3)*Nyanlæg!$D$3)</f>
        <v>0</v>
      </c>
      <c r="S225" s="173">
        <f>IF($C225&lt;Input!$D$48,VLOOKUP($C225,Eksist!$C$219:'Eksist'!$Z$249,S$3), VLOOKUP($C225,Muffe!$C$219:'Muffe'!$Z$249,S$3)*Muffe!$D$3+VLOOKUP($C225,Nyanlæg!$C$219:'Nyanlæg'!$Z$249,S$3)*Nyanlæg!$D$3)</f>
        <v>0</v>
      </c>
      <c r="T225" s="173">
        <f>IF($C225&lt;Input!$D$48,VLOOKUP($C225,Eksist!$C$219:'Eksist'!$Z$249,T$3), VLOOKUP($C225,Muffe!$C$219:'Muffe'!$Z$249,T$3)*Muffe!$D$3+VLOOKUP($C225,Nyanlæg!$C$219:'Nyanlæg'!$Z$249,T$3)*Nyanlæg!$D$3)</f>
        <v>0</v>
      </c>
      <c r="U225" s="173">
        <f>IF($C225&lt;Input!$D$48,VLOOKUP($C225,Eksist!$C$219:'Eksist'!$Z$249,U$3), VLOOKUP($C225,Muffe!$C$219:'Muffe'!$Z$249,U$3)*Muffe!$D$3+VLOOKUP($C225,Nyanlæg!$C$219:'Nyanlæg'!$Z$249,U$3)*Nyanlæg!$D$3)</f>
        <v>0</v>
      </c>
      <c r="V225" s="173">
        <f>IF($C225&lt;Input!$D$48,VLOOKUP($C225,Eksist!$C$219:'Eksist'!$Z$249,V$3), VLOOKUP($C225,Muffe!$C$219:'Muffe'!$Z$249,V$3)*Muffe!$D$3+VLOOKUP($C225,Nyanlæg!$C$219:'Nyanlæg'!$Z$249,V$3)*Nyanlæg!$D$3)</f>
        <v>0</v>
      </c>
      <c r="W225" s="173">
        <f>IF($C225&lt;Input!$D$48,VLOOKUP($C225,Eksist!$C$219:'Eksist'!$Z$249,W$3), VLOOKUP($C225,Muffe!$C$219:'Muffe'!$Z$249,W$3)*Muffe!$D$3+VLOOKUP($C225,Nyanlæg!$C$219:'Nyanlæg'!$Z$249,W$3)*Nyanlæg!$D$3)</f>
        <v>0</v>
      </c>
      <c r="X225" s="173">
        <f>IF($C225&lt;Input!$D$48,VLOOKUP($C225,Eksist!$C$219:'Eksist'!$Z$249,X$3), VLOOKUP($C225,Muffe!$C$219:'Muffe'!$Z$249,X$3)*Muffe!$D$3+VLOOKUP($C225,Nyanlæg!$C$219:'Nyanlæg'!$Z$249,X$3)*Nyanlæg!$D$3)</f>
        <v>0</v>
      </c>
      <c r="Y225" s="173">
        <f>IF($C225&lt;Input!$D$48,VLOOKUP($C225,Eksist!$C$219:'Eksist'!$Z$249,Y$3), VLOOKUP($C225,Muffe!$C$219:'Muffe'!$Z$249,Y$3)*Muffe!$D$3+VLOOKUP($C225,Nyanlæg!$C$219:'Nyanlæg'!$Z$249,Y$3)*Nyanlæg!$D$3)</f>
        <v>0</v>
      </c>
      <c r="Z225" s="173">
        <f>IF($C225&lt;Input!$D$48,VLOOKUP($C225,Eksist!$C$219:'Eksist'!$Z$249,Z$3), VLOOKUP($C225,Muffe!$C$219:'Muffe'!$Z$249,Z$3)*Muffe!$D$3+VLOOKUP($C225,Nyanlæg!$C$219:'Nyanlæg'!$Z$249,Z$3)*Nyanlæg!$D$3)</f>
        <v>0</v>
      </c>
      <c r="AA225" s="1"/>
      <c r="AB225" s="3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  <c r="AU225" s="158"/>
      <c r="AV225" s="158"/>
      <c r="AW225" s="158"/>
      <c r="AX225" s="158"/>
      <c r="AY225" s="158"/>
      <c r="AZ225" s="158"/>
      <c r="BA225" s="159"/>
      <c r="BB225" s="159"/>
      <c r="BC225" s="159"/>
      <c r="BD225" s="159"/>
      <c r="BE225" s="159"/>
      <c r="BF225" s="158"/>
      <c r="BG225" s="158"/>
      <c r="BH225" s="158"/>
      <c r="BI225" s="158"/>
      <c r="BJ225" s="158"/>
      <c r="BK225" s="158"/>
      <c r="BL225" s="158"/>
      <c r="BM225" s="158"/>
      <c r="BN225" s="158"/>
      <c r="BO225" s="158"/>
      <c r="BP225" s="158"/>
      <c r="BQ225" s="158"/>
      <c r="BR225" s="158"/>
      <c r="BS225" s="158"/>
      <c r="BT225" s="158"/>
      <c r="BU225" s="158"/>
    </row>
    <row r="226" spans="1:73" x14ac:dyDescent="0.15">
      <c r="A226" s="1"/>
      <c r="B226" s="20"/>
      <c r="C226" s="156">
        <f>Eksist!C226</f>
        <v>7</v>
      </c>
      <c r="D226" s="2" t="s">
        <v>193</v>
      </c>
      <c r="E226" s="161"/>
      <c r="F226" s="156">
        <f t="shared" si="45"/>
        <v>0</v>
      </c>
      <c r="G226" s="173">
        <f>IF($C226&lt;Input!$D$48,VLOOKUP($C226,Eksist!$C$219:'Eksist'!$Z$249,G$3), VLOOKUP($C226,Muffe!$C$219:'Muffe'!$Z$249,G$3)*Muffe!$D$2+VLOOKUP($C226,Nyanlæg!$C$219:'Nyanlæg'!$Z$249,G$3)*Nyanlæg!$D$2)</f>
        <v>0</v>
      </c>
      <c r="H226" s="173">
        <f>IF($C226&lt;Input!$D$48,VLOOKUP($C226,Eksist!$C$219:'Eksist'!$Z$249,H$3), VLOOKUP($C226,Muffe!$C$219:'Muffe'!$Z$249,H$3)*Muffe!$D$3+VLOOKUP($C226,Nyanlæg!$C$219:'Nyanlæg'!$Z$249,H$3)*Nyanlæg!$D$3)</f>
        <v>0</v>
      </c>
      <c r="I226" s="173">
        <f>IF($C226&lt;Input!$D$48,VLOOKUP($C226,Eksist!$C$219:'Eksist'!$Z$249,I$3), VLOOKUP($C226,Muffe!$C$219:'Muffe'!$Z$249,I$3)*Muffe!$D$3+VLOOKUP($C226,Nyanlæg!$C$219:'Nyanlæg'!$Z$249,I$3)*Nyanlæg!$D$3)</f>
        <v>0</v>
      </c>
      <c r="J226" s="173">
        <f>IF($C226&lt;Input!$D$48,VLOOKUP($C226,Eksist!$C$219:'Eksist'!$Z$249,J$3), VLOOKUP($C226,Muffe!$C$219:'Muffe'!$Z$249,J$3)*Muffe!$D$3+VLOOKUP($C226,Nyanlæg!$C$219:'Nyanlæg'!$Z$249,J$3)*Nyanlæg!$D$3)</f>
        <v>0</v>
      </c>
      <c r="K226" s="173">
        <f>IF($C226&lt;Input!$D$48,VLOOKUP($C226,Eksist!$C$219:'Eksist'!$Z$249,K$3), VLOOKUP($C226,Muffe!$C$219:'Muffe'!$Z$249,K$3)*Muffe!$D$3+VLOOKUP($C226,Nyanlæg!$C$219:'Nyanlæg'!$Z$249,K$3)*Nyanlæg!$D$3)</f>
        <v>0</v>
      </c>
      <c r="L226" s="173">
        <f>IF($C226&lt;Input!$D$48,VLOOKUP($C226,Eksist!$C$219:'Eksist'!$Z$249,L$3), VLOOKUP($C226,Muffe!$C$219:'Muffe'!$Z$249,L$3)*Muffe!$D$3+VLOOKUP($C226,Nyanlæg!$C$219:'Nyanlæg'!$Z$249,L$3)*Nyanlæg!$D$3)</f>
        <v>0</v>
      </c>
      <c r="M226" s="173">
        <f>IF($C226&lt;Input!$D$48,VLOOKUP($C226,Eksist!$C$219:'Eksist'!$Z$249,M$3), VLOOKUP($C226,Muffe!$C$219:'Muffe'!$Z$249,M$3)*Muffe!$D$3+VLOOKUP($C226,Nyanlæg!$C$219:'Nyanlæg'!$Z$249,M$3)*Nyanlæg!$D$3)</f>
        <v>0</v>
      </c>
      <c r="N226" s="173">
        <f>IF($C226&lt;Input!$D$48,VLOOKUP($C226,Eksist!$C$219:'Eksist'!$Z$249,N$3), VLOOKUP($C226,Muffe!$C$219:'Muffe'!$Z$249,N$3)*Muffe!$D$3+VLOOKUP($C226,Nyanlæg!$C$219:'Nyanlæg'!$Z$249,N$3)*Nyanlæg!$D$3)</f>
        <v>0</v>
      </c>
      <c r="O226" s="173">
        <f>IF($C226&lt;Input!$D$48,VLOOKUP($C226,Eksist!$C$219:'Eksist'!$Z$249,O$3), VLOOKUP($C226,Muffe!$C$219:'Muffe'!$Z$249,O$3)*Muffe!$D$3+VLOOKUP($C226,Nyanlæg!$C$219:'Nyanlæg'!$Z$249,O$3)*Nyanlæg!$D$3)</f>
        <v>0</v>
      </c>
      <c r="P226" s="173">
        <f>IF($C226&lt;Input!$D$48,VLOOKUP($C226,Eksist!$C$219:'Eksist'!$Z$249,P$3), VLOOKUP($C226,Muffe!$C$219:'Muffe'!$Z$249,P$3)*Muffe!$D$3+VLOOKUP($C226,Nyanlæg!$C$219:'Nyanlæg'!$Z$249,P$3)*Nyanlæg!$D$3)</f>
        <v>0</v>
      </c>
      <c r="Q226" s="173">
        <f>IF($C226&lt;Input!$D$48,VLOOKUP($C226,Eksist!$C$219:'Eksist'!$Z$249,Q$3), VLOOKUP($C226,Muffe!$C$219:'Muffe'!$Z$249,Q$3)*Muffe!$D$3+VLOOKUP($C226,Nyanlæg!$C$219:'Nyanlæg'!$Z$249,Q$3)*Nyanlæg!$D$3)</f>
        <v>0</v>
      </c>
      <c r="R226" s="173">
        <f>IF($C226&lt;Input!$D$48,VLOOKUP($C226,Eksist!$C$219:'Eksist'!$Z$249,R$3), VLOOKUP($C226,Muffe!$C$219:'Muffe'!$Z$249,R$3)*Muffe!$D$3+VLOOKUP($C226,Nyanlæg!$C$219:'Nyanlæg'!$Z$249,R$3)*Nyanlæg!$D$3)</f>
        <v>0</v>
      </c>
      <c r="S226" s="173">
        <f>IF($C226&lt;Input!$D$48,VLOOKUP($C226,Eksist!$C$219:'Eksist'!$Z$249,S$3), VLOOKUP($C226,Muffe!$C$219:'Muffe'!$Z$249,S$3)*Muffe!$D$3+VLOOKUP($C226,Nyanlæg!$C$219:'Nyanlæg'!$Z$249,S$3)*Nyanlæg!$D$3)</f>
        <v>0</v>
      </c>
      <c r="T226" s="173">
        <f>IF($C226&lt;Input!$D$48,VLOOKUP($C226,Eksist!$C$219:'Eksist'!$Z$249,T$3), VLOOKUP($C226,Muffe!$C$219:'Muffe'!$Z$249,T$3)*Muffe!$D$3+VLOOKUP($C226,Nyanlæg!$C$219:'Nyanlæg'!$Z$249,T$3)*Nyanlæg!$D$3)</f>
        <v>0</v>
      </c>
      <c r="U226" s="173">
        <f>IF($C226&lt;Input!$D$48,VLOOKUP($C226,Eksist!$C$219:'Eksist'!$Z$249,U$3), VLOOKUP($C226,Muffe!$C$219:'Muffe'!$Z$249,U$3)*Muffe!$D$3+VLOOKUP($C226,Nyanlæg!$C$219:'Nyanlæg'!$Z$249,U$3)*Nyanlæg!$D$3)</f>
        <v>0</v>
      </c>
      <c r="V226" s="173">
        <f>IF($C226&lt;Input!$D$48,VLOOKUP($C226,Eksist!$C$219:'Eksist'!$Z$249,V$3), VLOOKUP($C226,Muffe!$C$219:'Muffe'!$Z$249,V$3)*Muffe!$D$3+VLOOKUP($C226,Nyanlæg!$C$219:'Nyanlæg'!$Z$249,V$3)*Nyanlæg!$D$3)</f>
        <v>0</v>
      </c>
      <c r="W226" s="173">
        <f>IF($C226&lt;Input!$D$48,VLOOKUP($C226,Eksist!$C$219:'Eksist'!$Z$249,W$3), VLOOKUP($C226,Muffe!$C$219:'Muffe'!$Z$249,W$3)*Muffe!$D$3+VLOOKUP($C226,Nyanlæg!$C$219:'Nyanlæg'!$Z$249,W$3)*Nyanlæg!$D$3)</f>
        <v>0</v>
      </c>
      <c r="X226" s="173">
        <f>IF($C226&lt;Input!$D$48,VLOOKUP($C226,Eksist!$C$219:'Eksist'!$Z$249,X$3), VLOOKUP($C226,Muffe!$C$219:'Muffe'!$Z$249,X$3)*Muffe!$D$3+VLOOKUP($C226,Nyanlæg!$C$219:'Nyanlæg'!$Z$249,X$3)*Nyanlæg!$D$3)</f>
        <v>0</v>
      </c>
      <c r="Y226" s="173">
        <f>IF($C226&lt;Input!$D$48,VLOOKUP($C226,Eksist!$C$219:'Eksist'!$Z$249,Y$3), VLOOKUP($C226,Muffe!$C$219:'Muffe'!$Z$249,Y$3)*Muffe!$D$3+VLOOKUP($C226,Nyanlæg!$C$219:'Nyanlæg'!$Z$249,Y$3)*Nyanlæg!$D$3)</f>
        <v>0</v>
      </c>
      <c r="Z226" s="173">
        <f>IF($C226&lt;Input!$D$48,VLOOKUP($C226,Eksist!$C$219:'Eksist'!$Z$249,Z$3), VLOOKUP($C226,Muffe!$C$219:'Muffe'!$Z$249,Z$3)*Muffe!$D$3+VLOOKUP($C226,Nyanlæg!$C$219:'Nyanlæg'!$Z$249,Z$3)*Nyanlæg!$D$3)</f>
        <v>0</v>
      </c>
      <c r="AA226" s="1"/>
      <c r="AB226" s="3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  <c r="AU226" s="158"/>
      <c r="AV226" s="158"/>
      <c r="AW226" s="158"/>
      <c r="AX226" s="158"/>
      <c r="AY226" s="158"/>
      <c r="AZ226" s="158"/>
      <c r="BA226" s="159"/>
      <c r="BB226" s="159"/>
      <c r="BC226" s="159"/>
      <c r="BD226" s="159"/>
      <c r="BE226" s="159"/>
      <c r="BF226" s="158"/>
      <c r="BG226" s="158"/>
      <c r="BH226" s="158"/>
      <c r="BI226" s="158"/>
      <c r="BJ226" s="158"/>
      <c r="BK226" s="158"/>
      <c r="BL226" s="158"/>
      <c r="BM226" s="158"/>
      <c r="BN226" s="158"/>
      <c r="BO226" s="158"/>
      <c r="BP226" s="158"/>
      <c r="BQ226" s="158"/>
      <c r="BR226" s="158"/>
      <c r="BS226" s="158"/>
      <c r="BT226" s="158"/>
      <c r="BU226" s="158"/>
    </row>
    <row r="227" spans="1:73" x14ac:dyDescent="0.15">
      <c r="A227" s="1"/>
      <c r="B227" s="20"/>
      <c r="C227" s="156">
        <f>Eksist!C227</f>
        <v>8</v>
      </c>
      <c r="D227" s="2" t="s">
        <v>193</v>
      </c>
      <c r="E227" s="161"/>
      <c r="F227" s="156">
        <f t="shared" si="45"/>
        <v>0</v>
      </c>
      <c r="G227" s="173">
        <f>IF($C227&lt;Input!$D$48,VLOOKUP($C227,Eksist!$C$219:'Eksist'!$Z$249,G$3), VLOOKUP($C227,Muffe!$C$219:'Muffe'!$Z$249,G$3)*Muffe!$D$2+VLOOKUP($C227,Nyanlæg!$C$219:'Nyanlæg'!$Z$249,G$3)*Nyanlæg!$D$2)</f>
        <v>0</v>
      </c>
      <c r="H227" s="173">
        <f>IF($C227&lt;Input!$D$48,VLOOKUP($C227,Eksist!$C$219:'Eksist'!$Z$249,H$3), VLOOKUP($C227,Muffe!$C$219:'Muffe'!$Z$249,H$3)*Muffe!$D$3+VLOOKUP($C227,Nyanlæg!$C$219:'Nyanlæg'!$Z$249,H$3)*Nyanlæg!$D$3)</f>
        <v>0</v>
      </c>
      <c r="I227" s="173">
        <f>IF($C227&lt;Input!$D$48,VLOOKUP($C227,Eksist!$C$219:'Eksist'!$Z$249,I$3), VLOOKUP($C227,Muffe!$C$219:'Muffe'!$Z$249,I$3)*Muffe!$D$3+VLOOKUP($C227,Nyanlæg!$C$219:'Nyanlæg'!$Z$249,I$3)*Nyanlæg!$D$3)</f>
        <v>0</v>
      </c>
      <c r="J227" s="173">
        <f>IF($C227&lt;Input!$D$48,VLOOKUP($C227,Eksist!$C$219:'Eksist'!$Z$249,J$3), VLOOKUP($C227,Muffe!$C$219:'Muffe'!$Z$249,J$3)*Muffe!$D$3+VLOOKUP($C227,Nyanlæg!$C$219:'Nyanlæg'!$Z$249,J$3)*Nyanlæg!$D$3)</f>
        <v>0</v>
      </c>
      <c r="K227" s="173">
        <f>IF($C227&lt;Input!$D$48,VLOOKUP($C227,Eksist!$C$219:'Eksist'!$Z$249,K$3), VLOOKUP($C227,Muffe!$C$219:'Muffe'!$Z$249,K$3)*Muffe!$D$3+VLOOKUP($C227,Nyanlæg!$C$219:'Nyanlæg'!$Z$249,K$3)*Nyanlæg!$D$3)</f>
        <v>0</v>
      </c>
      <c r="L227" s="173">
        <f>IF($C227&lt;Input!$D$48,VLOOKUP($C227,Eksist!$C$219:'Eksist'!$Z$249,L$3), VLOOKUP($C227,Muffe!$C$219:'Muffe'!$Z$249,L$3)*Muffe!$D$3+VLOOKUP($C227,Nyanlæg!$C$219:'Nyanlæg'!$Z$249,L$3)*Nyanlæg!$D$3)</f>
        <v>0</v>
      </c>
      <c r="M227" s="173">
        <f>IF($C227&lt;Input!$D$48,VLOOKUP($C227,Eksist!$C$219:'Eksist'!$Z$249,M$3), VLOOKUP($C227,Muffe!$C$219:'Muffe'!$Z$249,M$3)*Muffe!$D$3+VLOOKUP($C227,Nyanlæg!$C$219:'Nyanlæg'!$Z$249,M$3)*Nyanlæg!$D$3)</f>
        <v>0</v>
      </c>
      <c r="N227" s="173">
        <f>IF($C227&lt;Input!$D$48,VLOOKUP($C227,Eksist!$C$219:'Eksist'!$Z$249,N$3), VLOOKUP($C227,Muffe!$C$219:'Muffe'!$Z$249,N$3)*Muffe!$D$3+VLOOKUP($C227,Nyanlæg!$C$219:'Nyanlæg'!$Z$249,N$3)*Nyanlæg!$D$3)</f>
        <v>0</v>
      </c>
      <c r="O227" s="173">
        <f>IF($C227&lt;Input!$D$48,VLOOKUP($C227,Eksist!$C$219:'Eksist'!$Z$249,O$3), VLOOKUP($C227,Muffe!$C$219:'Muffe'!$Z$249,O$3)*Muffe!$D$3+VLOOKUP($C227,Nyanlæg!$C$219:'Nyanlæg'!$Z$249,O$3)*Nyanlæg!$D$3)</f>
        <v>0</v>
      </c>
      <c r="P227" s="173">
        <f>IF($C227&lt;Input!$D$48,VLOOKUP($C227,Eksist!$C$219:'Eksist'!$Z$249,P$3), VLOOKUP($C227,Muffe!$C$219:'Muffe'!$Z$249,P$3)*Muffe!$D$3+VLOOKUP($C227,Nyanlæg!$C$219:'Nyanlæg'!$Z$249,P$3)*Nyanlæg!$D$3)</f>
        <v>0</v>
      </c>
      <c r="Q227" s="173">
        <f>IF($C227&lt;Input!$D$48,VLOOKUP($C227,Eksist!$C$219:'Eksist'!$Z$249,Q$3), VLOOKUP($C227,Muffe!$C$219:'Muffe'!$Z$249,Q$3)*Muffe!$D$3+VLOOKUP($C227,Nyanlæg!$C$219:'Nyanlæg'!$Z$249,Q$3)*Nyanlæg!$D$3)</f>
        <v>0</v>
      </c>
      <c r="R227" s="173">
        <f>IF($C227&lt;Input!$D$48,VLOOKUP($C227,Eksist!$C$219:'Eksist'!$Z$249,R$3), VLOOKUP($C227,Muffe!$C$219:'Muffe'!$Z$249,R$3)*Muffe!$D$3+VLOOKUP($C227,Nyanlæg!$C$219:'Nyanlæg'!$Z$249,R$3)*Nyanlæg!$D$3)</f>
        <v>0</v>
      </c>
      <c r="S227" s="173">
        <f>IF($C227&lt;Input!$D$48,VLOOKUP($C227,Eksist!$C$219:'Eksist'!$Z$249,S$3), VLOOKUP($C227,Muffe!$C$219:'Muffe'!$Z$249,S$3)*Muffe!$D$3+VLOOKUP($C227,Nyanlæg!$C$219:'Nyanlæg'!$Z$249,S$3)*Nyanlæg!$D$3)</f>
        <v>0</v>
      </c>
      <c r="T227" s="173">
        <f>IF($C227&lt;Input!$D$48,VLOOKUP($C227,Eksist!$C$219:'Eksist'!$Z$249,T$3), VLOOKUP($C227,Muffe!$C$219:'Muffe'!$Z$249,T$3)*Muffe!$D$3+VLOOKUP($C227,Nyanlæg!$C$219:'Nyanlæg'!$Z$249,T$3)*Nyanlæg!$D$3)</f>
        <v>0</v>
      </c>
      <c r="U227" s="173">
        <f>IF($C227&lt;Input!$D$48,VLOOKUP($C227,Eksist!$C$219:'Eksist'!$Z$249,U$3), VLOOKUP($C227,Muffe!$C$219:'Muffe'!$Z$249,U$3)*Muffe!$D$3+VLOOKUP($C227,Nyanlæg!$C$219:'Nyanlæg'!$Z$249,U$3)*Nyanlæg!$D$3)</f>
        <v>0</v>
      </c>
      <c r="V227" s="173">
        <f>IF($C227&lt;Input!$D$48,VLOOKUP($C227,Eksist!$C$219:'Eksist'!$Z$249,V$3), VLOOKUP($C227,Muffe!$C$219:'Muffe'!$Z$249,V$3)*Muffe!$D$3+VLOOKUP($C227,Nyanlæg!$C$219:'Nyanlæg'!$Z$249,V$3)*Nyanlæg!$D$3)</f>
        <v>0</v>
      </c>
      <c r="W227" s="173">
        <f>IF($C227&lt;Input!$D$48,VLOOKUP($C227,Eksist!$C$219:'Eksist'!$Z$249,W$3), VLOOKUP($C227,Muffe!$C$219:'Muffe'!$Z$249,W$3)*Muffe!$D$3+VLOOKUP($C227,Nyanlæg!$C$219:'Nyanlæg'!$Z$249,W$3)*Nyanlæg!$D$3)</f>
        <v>0</v>
      </c>
      <c r="X227" s="173">
        <f>IF($C227&lt;Input!$D$48,VLOOKUP($C227,Eksist!$C$219:'Eksist'!$Z$249,X$3), VLOOKUP($C227,Muffe!$C$219:'Muffe'!$Z$249,X$3)*Muffe!$D$3+VLOOKUP($C227,Nyanlæg!$C$219:'Nyanlæg'!$Z$249,X$3)*Nyanlæg!$D$3)</f>
        <v>0</v>
      </c>
      <c r="Y227" s="173">
        <f>IF($C227&lt;Input!$D$48,VLOOKUP($C227,Eksist!$C$219:'Eksist'!$Z$249,Y$3), VLOOKUP($C227,Muffe!$C$219:'Muffe'!$Z$249,Y$3)*Muffe!$D$3+VLOOKUP($C227,Nyanlæg!$C$219:'Nyanlæg'!$Z$249,Y$3)*Nyanlæg!$D$3)</f>
        <v>0</v>
      </c>
      <c r="Z227" s="173">
        <f>IF($C227&lt;Input!$D$48,VLOOKUP($C227,Eksist!$C$219:'Eksist'!$Z$249,Z$3), VLOOKUP($C227,Muffe!$C$219:'Muffe'!$Z$249,Z$3)*Muffe!$D$3+VLOOKUP($C227,Nyanlæg!$C$219:'Nyanlæg'!$Z$249,Z$3)*Nyanlæg!$D$3)</f>
        <v>0</v>
      </c>
      <c r="AA227" s="1"/>
      <c r="AB227" s="3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  <c r="AU227" s="158"/>
      <c r="AV227" s="158"/>
      <c r="AW227" s="158"/>
      <c r="AX227" s="158"/>
      <c r="AY227" s="158"/>
      <c r="AZ227" s="158"/>
      <c r="BA227" s="159"/>
      <c r="BB227" s="159"/>
      <c r="BC227" s="159"/>
      <c r="BD227" s="159"/>
      <c r="BE227" s="159"/>
      <c r="BF227" s="158"/>
      <c r="BG227" s="158"/>
      <c r="BH227" s="158"/>
      <c r="BI227" s="158"/>
      <c r="BJ227" s="158"/>
      <c r="BK227" s="158"/>
      <c r="BL227" s="158"/>
      <c r="BM227" s="158"/>
      <c r="BN227" s="158"/>
      <c r="BO227" s="158"/>
      <c r="BP227" s="158"/>
      <c r="BQ227" s="158"/>
      <c r="BR227" s="158"/>
      <c r="BS227" s="158"/>
      <c r="BT227" s="158"/>
      <c r="BU227" s="158"/>
    </row>
    <row r="228" spans="1:73" x14ac:dyDescent="0.15">
      <c r="A228" s="1"/>
      <c r="B228" s="20"/>
      <c r="C228" s="156">
        <f>Eksist!C228</f>
        <v>9</v>
      </c>
      <c r="D228" s="2" t="s">
        <v>193</v>
      </c>
      <c r="E228" s="161"/>
      <c r="F228" s="156">
        <f t="shared" si="45"/>
        <v>0</v>
      </c>
      <c r="G228" s="173">
        <f>IF($C228&lt;Input!$D$48,VLOOKUP($C228,Eksist!$C$219:'Eksist'!$Z$249,G$3), VLOOKUP($C228,Muffe!$C$219:'Muffe'!$Z$249,G$3)*Muffe!$D$2+VLOOKUP($C228,Nyanlæg!$C$219:'Nyanlæg'!$Z$249,G$3)*Nyanlæg!$D$2)</f>
        <v>0</v>
      </c>
      <c r="H228" s="173">
        <f>IF($C228&lt;Input!$D$48,VLOOKUP($C228,Eksist!$C$219:'Eksist'!$Z$249,H$3), VLOOKUP($C228,Muffe!$C$219:'Muffe'!$Z$249,H$3)*Muffe!$D$3+VLOOKUP($C228,Nyanlæg!$C$219:'Nyanlæg'!$Z$249,H$3)*Nyanlæg!$D$3)</f>
        <v>0</v>
      </c>
      <c r="I228" s="173">
        <f>IF($C228&lt;Input!$D$48,VLOOKUP($C228,Eksist!$C$219:'Eksist'!$Z$249,I$3), VLOOKUP($C228,Muffe!$C$219:'Muffe'!$Z$249,I$3)*Muffe!$D$3+VLOOKUP($C228,Nyanlæg!$C$219:'Nyanlæg'!$Z$249,I$3)*Nyanlæg!$D$3)</f>
        <v>0</v>
      </c>
      <c r="J228" s="173">
        <f>IF($C228&lt;Input!$D$48,VLOOKUP($C228,Eksist!$C$219:'Eksist'!$Z$249,J$3), VLOOKUP($C228,Muffe!$C$219:'Muffe'!$Z$249,J$3)*Muffe!$D$3+VLOOKUP($C228,Nyanlæg!$C$219:'Nyanlæg'!$Z$249,J$3)*Nyanlæg!$D$3)</f>
        <v>0</v>
      </c>
      <c r="K228" s="173">
        <f>IF($C228&lt;Input!$D$48,VLOOKUP($C228,Eksist!$C$219:'Eksist'!$Z$249,K$3), VLOOKUP($C228,Muffe!$C$219:'Muffe'!$Z$249,K$3)*Muffe!$D$3+VLOOKUP($C228,Nyanlæg!$C$219:'Nyanlæg'!$Z$249,K$3)*Nyanlæg!$D$3)</f>
        <v>0</v>
      </c>
      <c r="L228" s="173">
        <f>IF($C228&lt;Input!$D$48,VLOOKUP($C228,Eksist!$C$219:'Eksist'!$Z$249,L$3), VLOOKUP($C228,Muffe!$C$219:'Muffe'!$Z$249,L$3)*Muffe!$D$3+VLOOKUP($C228,Nyanlæg!$C$219:'Nyanlæg'!$Z$249,L$3)*Nyanlæg!$D$3)</f>
        <v>0</v>
      </c>
      <c r="M228" s="173">
        <f>IF($C228&lt;Input!$D$48,VLOOKUP($C228,Eksist!$C$219:'Eksist'!$Z$249,M$3), VLOOKUP($C228,Muffe!$C$219:'Muffe'!$Z$249,M$3)*Muffe!$D$3+VLOOKUP($C228,Nyanlæg!$C$219:'Nyanlæg'!$Z$249,M$3)*Nyanlæg!$D$3)</f>
        <v>0</v>
      </c>
      <c r="N228" s="173">
        <f>IF($C228&lt;Input!$D$48,VLOOKUP($C228,Eksist!$C$219:'Eksist'!$Z$249,N$3), VLOOKUP($C228,Muffe!$C$219:'Muffe'!$Z$249,N$3)*Muffe!$D$3+VLOOKUP($C228,Nyanlæg!$C$219:'Nyanlæg'!$Z$249,N$3)*Nyanlæg!$D$3)</f>
        <v>0</v>
      </c>
      <c r="O228" s="173">
        <f>IF($C228&lt;Input!$D$48,VLOOKUP($C228,Eksist!$C$219:'Eksist'!$Z$249,O$3), VLOOKUP($C228,Muffe!$C$219:'Muffe'!$Z$249,O$3)*Muffe!$D$3+VLOOKUP($C228,Nyanlæg!$C$219:'Nyanlæg'!$Z$249,O$3)*Nyanlæg!$D$3)</f>
        <v>0</v>
      </c>
      <c r="P228" s="173">
        <f>IF($C228&lt;Input!$D$48,VLOOKUP($C228,Eksist!$C$219:'Eksist'!$Z$249,P$3), VLOOKUP($C228,Muffe!$C$219:'Muffe'!$Z$249,P$3)*Muffe!$D$3+VLOOKUP($C228,Nyanlæg!$C$219:'Nyanlæg'!$Z$249,P$3)*Nyanlæg!$D$3)</f>
        <v>0</v>
      </c>
      <c r="Q228" s="173">
        <f>IF($C228&lt;Input!$D$48,VLOOKUP($C228,Eksist!$C$219:'Eksist'!$Z$249,Q$3), VLOOKUP($C228,Muffe!$C$219:'Muffe'!$Z$249,Q$3)*Muffe!$D$3+VLOOKUP($C228,Nyanlæg!$C$219:'Nyanlæg'!$Z$249,Q$3)*Nyanlæg!$D$3)</f>
        <v>0</v>
      </c>
      <c r="R228" s="173">
        <f>IF($C228&lt;Input!$D$48,VLOOKUP($C228,Eksist!$C$219:'Eksist'!$Z$249,R$3), VLOOKUP($C228,Muffe!$C$219:'Muffe'!$Z$249,R$3)*Muffe!$D$3+VLOOKUP($C228,Nyanlæg!$C$219:'Nyanlæg'!$Z$249,R$3)*Nyanlæg!$D$3)</f>
        <v>0</v>
      </c>
      <c r="S228" s="173">
        <f>IF($C228&lt;Input!$D$48,VLOOKUP($C228,Eksist!$C$219:'Eksist'!$Z$249,S$3), VLOOKUP($C228,Muffe!$C$219:'Muffe'!$Z$249,S$3)*Muffe!$D$3+VLOOKUP($C228,Nyanlæg!$C$219:'Nyanlæg'!$Z$249,S$3)*Nyanlæg!$D$3)</f>
        <v>0</v>
      </c>
      <c r="T228" s="173">
        <f>IF($C228&lt;Input!$D$48,VLOOKUP($C228,Eksist!$C$219:'Eksist'!$Z$249,T$3), VLOOKUP($C228,Muffe!$C$219:'Muffe'!$Z$249,T$3)*Muffe!$D$3+VLOOKUP($C228,Nyanlæg!$C$219:'Nyanlæg'!$Z$249,T$3)*Nyanlæg!$D$3)</f>
        <v>0</v>
      </c>
      <c r="U228" s="173">
        <f>IF($C228&lt;Input!$D$48,VLOOKUP($C228,Eksist!$C$219:'Eksist'!$Z$249,U$3), VLOOKUP($C228,Muffe!$C$219:'Muffe'!$Z$249,U$3)*Muffe!$D$3+VLOOKUP($C228,Nyanlæg!$C$219:'Nyanlæg'!$Z$249,U$3)*Nyanlæg!$D$3)</f>
        <v>0</v>
      </c>
      <c r="V228" s="173">
        <f>IF($C228&lt;Input!$D$48,VLOOKUP($C228,Eksist!$C$219:'Eksist'!$Z$249,V$3), VLOOKUP($C228,Muffe!$C$219:'Muffe'!$Z$249,V$3)*Muffe!$D$3+VLOOKUP($C228,Nyanlæg!$C$219:'Nyanlæg'!$Z$249,V$3)*Nyanlæg!$D$3)</f>
        <v>0</v>
      </c>
      <c r="W228" s="173">
        <f>IF($C228&lt;Input!$D$48,VLOOKUP($C228,Eksist!$C$219:'Eksist'!$Z$249,W$3), VLOOKUP($C228,Muffe!$C$219:'Muffe'!$Z$249,W$3)*Muffe!$D$3+VLOOKUP($C228,Nyanlæg!$C$219:'Nyanlæg'!$Z$249,W$3)*Nyanlæg!$D$3)</f>
        <v>0</v>
      </c>
      <c r="X228" s="173">
        <f>IF($C228&lt;Input!$D$48,VLOOKUP($C228,Eksist!$C$219:'Eksist'!$Z$249,X$3), VLOOKUP($C228,Muffe!$C$219:'Muffe'!$Z$249,X$3)*Muffe!$D$3+VLOOKUP($C228,Nyanlæg!$C$219:'Nyanlæg'!$Z$249,X$3)*Nyanlæg!$D$3)</f>
        <v>0</v>
      </c>
      <c r="Y228" s="173">
        <f>IF($C228&lt;Input!$D$48,VLOOKUP($C228,Eksist!$C$219:'Eksist'!$Z$249,Y$3), VLOOKUP($C228,Muffe!$C$219:'Muffe'!$Z$249,Y$3)*Muffe!$D$3+VLOOKUP($C228,Nyanlæg!$C$219:'Nyanlæg'!$Z$249,Y$3)*Nyanlæg!$D$3)</f>
        <v>0</v>
      </c>
      <c r="Z228" s="173">
        <f>IF($C228&lt;Input!$D$48,VLOOKUP($C228,Eksist!$C$219:'Eksist'!$Z$249,Z$3), VLOOKUP($C228,Muffe!$C$219:'Muffe'!$Z$249,Z$3)*Muffe!$D$3+VLOOKUP($C228,Nyanlæg!$C$219:'Nyanlæg'!$Z$249,Z$3)*Nyanlæg!$D$3)</f>
        <v>0</v>
      </c>
      <c r="AA228" s="1"/>
      <c r="AB228" s="3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  <c r="AU228" s="158"/>
      <c r="AV228" s="158"/>
      <c r="AW228" s="158"/>
      <c r="AX228" s="158"/>
      <c r="AY228" s="158"/>
      <c r="AZ228" s="158"/>
      <c r="BA228" s="159"/>
      <c r="BB228" s="159"/>
      <c r="BC228" s="159"/>
      <c r="BD228" s="159"/>
      <c r="BE228" s="159"/>
      <c r="BF228" s="158"/>
      <c r="BG228" s="158"/>
      <c r="BH228" s="158"/>
      <c r="BI228" s="158"/>
      <c r="BJ228" s="158"/>
      <c r="BK228" s="158"/>
      <c r="BL228" s="158"/>
      <c r="BM228" s="158"/>
      <c r="BN228" s="158"/>
      <c r="BO228" s="158"/>
      <c r="BP228" s="158"/>
      <c r="BQ228" s="158"/>
      <c r="BR228" s="158"/>
      <c r="BS228" s="158"/>
      <c r="BT228" s="158"/>
      <c r="BU228" s="158"/>
    </row>
    <row r="229" spans="1:73" x14ac:dyDescent="0.15">
      <c r="A229" s="1"/>
      <c r="B229" s="20" t="s">
        <v>186</v>
      </c>
      <c r="C229" s="156">
        <f>Eksist!C229</f>
        <v>10</v>
      </c>
      <c r="D229" s="2" t="s">
        <v>193</v>
      </c>
      <c r="E229" s="161"/>
      <c r="F229" s="156">
        <f t="shared" si="45"/>
        <v>0</v>
      </c>
      <c r="G229" s="173">
        <f>IF($C229&lt;Input!$D$48,VLOOKUP($C229,Eksist!$C$219:'Eksist'!$Z$249,G$3), VLOOKUP($C229,Muffe!$C$219:'Muffe'!$Z$249,G$3)*Muffe!$D$2+VLOOKUP($C229,Nyanlæg!$C$219:'Nyanlæg'!$Z$249,G$3)*Nyanlæg!$D$2)</f>
        <v>0</v>
      </c>
      <c r="H229" s="173">
        <f>IF($C229&lt;Input!$D$48,VLOOKUP($C229,Eksist!$C$219:'Eksist'!$Z$249,H$3), VLOOKUP($C229,Muffe!$C$219:'Muffe'!$Z$249,H$3)*Muffe!$D$3+VLOOKUP($C229,Nyanlæg!$C$219:'Nyanlæg'!$Z$249,H$3)*Nyanlæg!$D$3)</f>
        <v>0</v>
      </c>
      <c r="I229" s="173">
        <f>IF($C229&lt;Input!$D$48,VLOOKUP($C229,Eksist!$C$219:'Eksist'!$Z$249,I$3), VLOOKUP($C229,Muffe!$C$219:'Muffe'!$Z$249,I$3)*Muffe!$D$3+VLOOKUP($C229,Nyanlæg!$C$219:'Nyanlæg'!$Z$249,I$3)*Nyanlæg!$D$3)</f>
        <v>0</v>
      </c>
      <c r="J229" s="173">
        <f>IF($C229&lt;Input!$D$48,VLOOKUP($C229,Eksist!$C$219:'Eksist'!$Z$249,J$3), VLOOKUP($C229,Muffe!$C$219:'Muffe'!$Z$249,J$3)*Muffe!$D$3+VLOOKUP($C229,Nyanlæg!$C$219:'Nyanlæg'!$Z$249,J$3)*Nyanlæg!$D$3)</f>
        <v>0</v>
      </c>
      <c r="K229" s="173">
        <f>IF($C229&lt;Input!$D$48,VLOOKUP($C229,Eksist!$C$219:'Eksist'!$Z$249,K$3), VLOOKUP($C229,Muffe!$C$219:'Muffe'!$Z$249,K$3)*Muffe!$D$3+VLOOKUP($C229,Nyanlæg!$C$219:'Nyanlæg'!$Z$249,K$3)*Nyanlæg!$D$3)</f>
        <v>0</v>
      </c>
      <c r="L229" s="173">
        <f>IF($C229&lt;Input!$D$48,VLOOKUP($C229,Eksist!$C$219:'Eksist'!$Z$249,L$3), VLOOKUP($C229,Muffe!$C$219:'Muffe'!$Z$249,L$3)*Muffe!$D$3+VLOOKUP($C229,Nyanlæg!$C$219:'Nyanlæg'!$Z$249,L$3)*Nyanlæg!$D$3)</f>
        <v>0</v>
      </c>
      <c r="M229" s="173">
        <f>IF($C229&lt;Input!$D$48,VLOOKUP($C229,Eksist!$C$219:'Eksist'!$Z$249,M$3), VLOOKUP($C229,Muffe!$C$219:'Muffe'!$Z$249,M$3)*Muffe!$D$3+VLOOKUP($C229,Nyanlæg!$C$219:'Nyanlæg'!$Z$249,M$3)*Nyanlæg!$D$3)</f>
        <v>0</v>
      </c>
      <c r="N229" s="173">
        <f>IF($C229&lt;Input!$D$48,VLOOKUP($C229,Eksist!$C$219:'Eksist'!$Z$249,N$3), VLOOKUP($C229,Muffe!$C$219:'Muffe'!$Z$249,N$3)*Muffe!$D$3+VLOOKUP($C229,Nyanlæg!$C$219:'Nyanlæg'!$Z$249,N$3)*Nyanlæg!$D$3)</f>
        <v>0</v>
      </c>
      <c r="O229" s="173">
        <f>IF($C229&lt;Input!$D$48,VLOOKUP($C229,Eksist!$C$219:'Eksist'!$Z$249,O$3), VLOOKUP($C229,Muffe!$C$219:'Muffe'!$Z$249,O$3)*Muffe!$D$3+VLOOKUP($C229,Nyanlæg!$C$219:'Nyanlæg'!$Z$249,O$3)*Nyanlæg!$D$3)</f>
        <v>0</v>
      </c>
      <c r="P229" s="173">
        <f>IF($C229&lt;Input!$D$48,VLOOKUP($C229,Eksist!$C$219:'Eksist'!$Z$249,P$3), VLOOKUP($C229,Muffe!$C$219:'Muffe'!$Z$249,P$3)*Muffe!$D$3+VLOOKUP($C229,Nyanlæg!$C$219:'Nyanlæg'!$Z$249,P$3)*Nyanlæg!$D$3)</f>
        <v>0</v>
      </c>
      <c r="Q229" s="173">
        <f>IF($C229&lt;Input!$D$48,VLOOKUP($C229,Eksist!$C$219:'Eksist'!$Z$249,Q$3), VLOOKUP($C229,Muffe!$C$219:'Muffe'!$Z$249,Q$3)*Muffe!$D$3+VLOOKUP($C229,Nyanlæg!$C$219:'Nyanlæg'!$Z$249,Q$3)*Nyanlæg!$D$3)</f>
        <v>0</v>
      </c>
      <c r="R229" s="173">
        <f>IF($C229&lt;Input!$D$48,VLOOKUP($C229,Eksist!$C$219:'Eksist'!$Z$249,R$3), VLOOKUP($C229,Muffe!$C$219:'Muffe'!$Z$249,R$3)*Muffe!$D$3+VLOOKUP($C229,Nyanlæg!$C$219:'Nyanlæg'!$Z$249,R$3)*Nyanlæg!$D$3)</f>
        <v>0</v>
      </c>
      <c r="S229" s="173">
        <f>IF($C229&lt;Input!$D$48,VLOOKUP($C229,Eksist!$C$219:'Eksist'!$Z$249,S$3), VLOOKUP($C229,Muffe!$C$219:'Muffe'!$Z$249,S$3)*Muffe!$D$3+VLOOKUP($C229,Nyanlæg!$C$219:'Nyanlæg'!$Z$249,S$3)*Nyanlæg!$D$3)</f>
        <v>0</v>
      </c>
      <c r="T229" s="173">
        <f>IF($C229&lt;Input!$D$48,VLOOKUP($C229,Eksist!$C$219:'Eksist'!$Z$249,T$3), VLOOKUP($C229,Muffe!$C$219:'Muffe'!$Z$249,T$3)*Muffe!$D$3+VLOOKUP($C229,Nyanlæg!$C$219:'Nyanlæg'!$Z$249,T$3)*Nyanlæg!$D$3)</f>
        <v>0</v>
      </c>
      <c r="U229" s="173">
        <f>IF($C229&lt;Input!$D$48,VLOOKUP($C229,Eksist!$C$219:'Eksist'!$Z$249,U$3), VLOOKUP($C229,Muffe!$C$219:'Muffe'!$Z$249,U$3)*Muffe!$D$3+VLOOKUP($C229,Nyanlæg!$C$219:'Nyanlæg'!$Z$249,U$3)*Nyanlæg!$D$3)</f>
        <v>0</v>
      </c>
      <c r="V229" s="173">
        <f>IF($C229&lt;Input!$D$48,VLOOKUP($C229,Eksist!$C$219:'Eksist'!$Z$249,V$3), VLOOKUP($C229,Muffe!$C$219:'Muffe'!$Z$249,V$3)*Muffe!$D$3+VLOOKUP($C229,Nyanlæg!$C$219:'Nyanlæg'!$Z$249,V$3)*Nyanlæg!$D$3)</f>
        <v>0</v>
      </c>
      <c r="W229" s="173">
        <f>IF($C229&lt;Input!$D$48,VLOOKUP($C229,Eksist!$C$219:'Eksist'!$Z$249,W$3), VLOOKUP($C229,Muffe!$C$219:'Muffe'!$Z$249,W$3)*Muffe!$D$3+VLOOKUP($C229,Nyanlæg!$C$219:'Nyanlæg'!$Z$249,W$3)*Nyanlæg!$D$3)</f>
        <v>0</v>
      </c>
      <c r="X229" s="173">
        <f>IF($C229&lt;Input!$D$48,VLOOKUP($C229,Eksist!$C$219:'Eksist'!$Z$249,X$3), VLOOKUP($C229,Muffe!$C$219:'Muffe'!$Z$249,X$3)*Muffe!$D$3+VLOOKUP($C229,Nyanlæg!$C$219:'Nyanlæg'!$Z$249,X$3)*Nyanlæg!$D$3)</f>
        <v>0</v>
      </c>
      <c r="Y229" s="173">
        <f>IF($C229&lt;Input!$D$48,VLOOKUP($C229,Eksist!$C$219:'Eksist'!$Z$249,Y$3), VLOOKUP($C229,Muffe!$C$219:'Muffe'!$Z$249,Y$3)*Muffe!$D$3+VLOOKUP($C229,Nyanlæg!$C$219:'Nyanlæg'!$Z$249,Y$3)*Nyanlæg!$D$3)</f>
        <v>0</v>
      </c>
      <c r="Z229" s="173">
        <f>IF($C229&lt;Input!$D$48,VLOOKUP($C229,Eksist!$C$219:'Eksist'!$Z$249,Z$3), VLOOKUP($C229,Muffe!$C$219:'Muffe'!$Z$249,Z$3)*Muffe!$D$3+VLOOKUP($C229,Nyanlæg!$C$219:'Nyanlæg'!$Z$249,Z$3)*Nyanlæg!$D$3)</f>
        <v>0</v>
      </c>
      <c r="AA229" s="1"/>
      <c r="AB229" s="3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  <c r="AU229" s="158"/>
      <c r="AV229" s="158"/>
      <c r="AW229" s="158"/>
      <c r="AX229" s="158"/>
      <c r="AY229" s="158"/>
      <c r="AZ229" s="158"/>
      <c r="BA229" s="159"/>
      <c r="BB229" s="159"/>
      <c r="BC229" s="159"/>
      <c r="BD229" s="159"/>
      <c r="BE229" s="159"/>
      <c r="BF229" s="158"/>
      <c r="BG229" s="158"/>
      <c r="BH229" s="158"/>
      <c r="BI229" s="158"/>
      <c r="BJ229" s="158"/>
      <c r="BK229" s="158"/>
      <c r="BL229" s="158"/>
      <c r="BM229" s="158"/>
      <c r="BN229" s="158"/>
      <c r="BO229" s="158"/>
      <c r="BP229" s="158"/>
      <c r="BQ229" s="158"/>
      <c r="BR229" s="158"/>
      <c r="BS229" s="158"/>
      <c r="BT229" s="158"/>
      <c r="BU229" s="158"/>
    </row>
    <row r="230" spans="1:73" x14ac:dyDescent="0.15">
      <c r="A230" s="1"/>
      <c r="B230" s="20"/>
      <c r="C230" s="156">
        <f>Eksist!C230</f>
        <v>11</v>
      </c>
      <c r="D230" s="2" t="s">
        <v>193</v>
      </c>
      <c r="E230" s="161"/>
      <c r="F230" s="156">
        <f t="shared" si="45"/>
        <v>0</v>
      </c>
      <c r="G230" s="173">
        <f>IF($C230&lt;Input!$D$48,VLOOKUP($C230,Eksist!$C$219:'Eksist'!$Z$249,G$3), VLOOKUP($C230,Muffe!$C$219:'Muffe'!$Z$249,G$3)*Muffe!$D$2+VLOOKUP($C230,Nyanlæg!$C$219:'Nyanlæg'!$Z$249,G$3)*Nyanlæg!$D$2)</f>
        <v>0</v>
      </c>
      <c r="H230" s="173">
        <f>IF($C230&lt;Input!$D$48,VLOOKUP($C230,Eksist!$C$219:'Eksist'!$Z$249,H$3), VLOOKUP($C230,Muffe!$C$219:'Muffe'!$Z$249,H$3)*Muffe!$D$3+VLOOKUP($C230,Nyanlæg!$C$219:'Nyanlæg'!$Z$249,H$3)*Nyanlæg!$D$3)</f>
        <v>0</v>
      </c>
      <c r="I230" s="173">
        <f>IF($C230&lt;Input!$D$48,VLOOKUP($C230,Eksist!$C$219:'Eksist'!$Z$249,I$3), VLOOKUP($C230,Muffe!$C$219:'Muffe'!$Z$249,I$3)*Muffe!$D$3+VLOOKUP($C230,Nyanlæg!$C$219:'Nyanlæg'!$Z$249,I$3)*Nyanlæg!$D$3)</f>
        <v>0</v>
      </c>
      <c r="J230" s="173">
        <f>IF($C230&lt;Input!$D$48,VLOOKUP($C230,Eksist!$C$219:'Eksist'!$Z$249,J$3), VLOOKUP($C230,Muffe!$C$219:'Muffe'!$Z$249,J$3)*Muffe!$D$3+VLOOKUP($C230,Nyanlæg!$C$219:'Nyanlæg'!$Z$249,J$3)*Nyanlæg!$D$3)</f>
        <v>0</v>
      </c>
      <c r="K230" s="173">
        <f>IF($C230&lt;Input!$D$48,VLOOKUP($C230,Eksist!$C$219:'Eksist'!$Z$249,K$3), VLOOKUP($C230,Muffe!$C$219:'Muffe'!$Z$249,K$3)*Muffe!$D$3+VLOOKUP($C230,Nyanlæg!$C$219:'Nyanlæg'!$Z$249,K$3)*Nyanlæg!$D$3)</f>
        <v>0</v>
      </c>
      <c r="L230" s="173">
        <f>IF($C230&lt;Input!$D$48,VLOOKUP($C230,Eksist!$C$219:'Eksist'!$Z$249,L$3), VLOOKUP($C230,Muffe!$C$219:'Muffe'!$Z$249,L$3)*Muffe!$D$3+VLOOKUP($C230,Nyanlæg!$C$219:'Nyanlæg'!$Z$249,L$3)*Nyanlæg!$D$3)</f>
        <v>0</v>
      </c>
      <c r="M230" s="173">
        <f>IF($C230&lt;Input!$D$48,VLOOKUP($C230,Eksist!$C$219:'Eksist'!$Z$249,M$3), VLOOKUP($C230,Muffe!$C$219:'Muffe'!$Z$249,M$3)*Muffe!$D$3+VLOOKUP($C230,Nyanlæg!$C$219:'Nyanlæg'!$Z$249,M$3)*Nyanlæg!$D$3)</f>
        <v>0</v>
      </c>
      <c r="N230" s="173">
        <f>IF($C230&lt;Input!$D$48,VLOOKUP($C230,Eksist!$C$219:'Eksist'!$Z$249,N$3), VLOOKUP($C230,Muffe!$C$219:'Muffe'!$Z$249,N$3)*Muffe!$D$3+VLOOKUP($C230,Nyanlæg!$C$219:'Nyanlæg'!$Z$249,N$3)*Nyanlæg!$D$3)</f>
        <v>0</v>
      </c>
      <c r="O230" s="173">
        <f>IF($C230&lt;Input!$D$48,VLOOKUP($C230,Eksist!$C$219:'Eksist'!$Z$249,O$3), VLOOKUP($C230,Muffe!$C$219:'Muffe'!$Z$249,O$3)*Muffe!$D$3+VLOOKUP($C230,Nyanlæg!$C$219:'Nyanlæg'!$Z$249,O$3)*Nyanlæg!$D$3)</f>
        <v>0</v>
      </c>
      <c r="P230" s="173">
        <f>IF($C230&lt;Input!$D$48,VLOOKUP($C230,Eksist!$C$219:'Eksist'!$Z$249,P$3), VLOOKUP($C230,Muffe!$C$219:'Muffe'!$Z$249,P$3)*Muffe!$D$3+VLOOKUP($C230,Nyanlæg!$C$219:'Nyanlæg'!$Z$249,P$3)*Nyanlæg!$D$3)</f>
        <v>0</v>
      </c>
      <c r="Q230" s="173">
        <f>IF($C230&lt;Input!$D$48,VLOOKUP($C230,Eksist!$C$219:'Eksist'!$Z$249,Q$3), VLOOKUP($C230,Muffe!$C$219:'Muffe'!$Z$249,Q$3)*Muffe!$D$3+VLOOKUP($C230,Nyanlæg!$C$219:'Nyanlæg'!$Z$249,Q$3)*Nyanlæg!$D$3)</f>
        <v>0</v>
      </c>
      <c r="R230" s="173">
        <f>IF($C230&lt;Input!$D$48,VLOOKUP($C230,Eksist!$C$219:'Eksist'!$Z$249,R$3), VLOOKUP($C230,Muffe!$C$219:'Muffe'!$Z$249,R$3)*Muffe!$D$3+VLOOKUP($C230,Nyanlæg!$C$219:'Nyanlæg'!$Z$249,R$3)*Nyanlæg!$D$3)</f>
        <v>0</v>
      </c>
      <c r="S230" s="173">
        <f>IF($C230&lt;Input!$D$48,VLOOKUP($C230,Eksist!$C$219:'Eksist'!$Z$249,S$3), VLOOKUP($C230,Muffe!$C$219:'Muffe'!$Z$249,S$3)*Muffe!$D$3+VLOOKUP($C230,Nyanlæg!$C$219:'Nyanlæg'!$Z$249,S$3)*Nyanlæg!$D$3)</f>
        <v>0</v>
      </c>
      <c r="T230" s="173">
        <f>IF($C230&lt;Input!$D$48,VLOOKUP($C230,Eksist!$C$219:'Eksist'!$Z$249,T$3), VLOOKUP($C230,Muffe!$C$219:'Muffe'!$Z$249,T$3)*Muffe!$D$3+VLOOKUP($C230,Nyanlæg!$C$219:'Nyanlæg'!$Z$249,T$3)*Nyanlæg!$D$3)</f>
        <v>0</v>
      </c>
      <c r="U230" s="173">
        <f>IF($C230&lt;Input!$D$48,VLOOKUP($C230,Eksist!$C$219:'Eksist'!$Z$249,U$3), VLOOKUP($C230,Muffe!$C$219:'Muffe'!$Z$249,U$3)*Muffe!$D$3+VLOOKUP($C230,Nyanlæg!$C$219:'Nyanlæg'!$Z$249,U$3)*Nyanlæg!$D$3)</f>
        <v>0</v>
      </c>
      <c r="V230" s="173">
        <f>IF($C230&lt;Input!$D$48,VLOOKUP($C230,Eksist!$C$219:'Eksist'!$Z$249,V$3), VLOOKUP($C230,Muffe!$C$219:'Muffe'!$Z$249,V$3)*Muffe!$D$3+VLOOKUP($C230,Nyanlæg!$C$219:'Nyanlæg'!$Z$249,V$3)*Nyanlæg!$D$3)</f>
        <v>0</v>
      </c>
      <c r="W230" s="173">
        <f>IF($C230&lt;Input!$D$48,VLOOKUP($C230,Eksist!$C$219:'Eksist'!$Z$249,W$3), VLOOKUP($C230,Muffe!$C$219:'Muffe'!$Z$249,W$3)*Muffe!$D$3+VLOOKUP($C230,Nyanlæg!$C$219:'Nyanlæg'!$Z$249,W$3)*Nyanlæg!$D$3)</f>
        <v>0</v>
      </c>
      <c r="X230" s="173">
        <f>IF($C230&lt;Input!$D$48,VLOOKUP($C230,Eksist!$C$219:'Eksist'!$Z$249,X$3), VLOOKUP($C230,Muffe!$C$219:'Muffe'!$Z$249,X$3)*Muffe!$D$3+VLOOKUP($C230,Nyanlæg!$C$219:'Nyanlæg'!$Z$249,X$3)*Nyanlæg!$D$3)</f>
        <v>0</v>
      </c>
      <c r="Y230" s="173">
        <f>IF($C230&lt;Input!$D$48,VLOOKUP($C230,Eksist!$C$219:'Eksist'!$Z$249,Y$3), VLOOKUP($C230,Muffe!$C$219:'Muffe'!$Z$249,Y$3)*Muffe!$D$3+VLOOKUP($C230,Nyanlæg!$C$219:'Nyanlæg'!$Z$249,Y$3)*Nyanlæg!$D$3)</f>
        <v>0</v>
      </c>
      <c r="Z230" s="173">
        <f>IF($C230&lt;Input!$D$48,VLOOKUP($C230,Eksist!$C$219:'Eksist'!$Z$249,Z$3), VLOOKUP($C230,Muffe!$C$219:'Muffe'!$Z$249,Z$3)*Muffe!$D$3+VLOOKUP($C230,Nyanlæg!$C$219:'Nyanlæg'!$Z$249,Z$3)*Nyanlæg!$D$3)</f>
        <v>0</v>
      </c>
      <c r="AA230" s="1"/>
      <c r="AB230" s="3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  <c r="AU230" s="158"/>
      <c r="AV230" s="158"/>
      <c r="AW230" s="158"/>
      <c r="AX230" s="158"/>
      <c r="AY230" s="158"/>
      <c r="AZ230" s="158"/>
      <c r="BA230" s="159"/>
      <c r="BB230" s="159"/>
      <c r="BC230" s="159"/>
      <c r="BD230" s="159"/>
      <c r="BE230" s="159"/>
      <c r="BF230" s="158"/>
      <c r="BG230" s="158"/>
      <c r="BH230" s="158"/>
      <c r="BI230" s="158"/>
      <c r="BJ230" s="158"/>
      <c r="BK230" s="158"/>
      <c r="BL230" s="158"/>
      <c r="BM230" s="158"/>
      <c r="BN230" s="158"/>
      <c r="BO230" s="158"/>
      <c r="BP230" s="158"/>
      <c r="BQ230" s="158"/>
      <c r="BR230" s="158"/>
      <c r="BS230" s="158"/>
      <c r="BT230" s="158"/>
      <c r="BU230" s="158"/>
    </row>
    <row r="231" spans="1:73" x14ac:dyDescent="0.15">
      <c r="A231" s="1"/>
      <c r="B231" s="20"/>
      <c r="C231" s="156">
        <f>Eksist!C231</f>
        <v>12</v>
      </c>
      <c r="D231" s="2" t="s">
        <v>193</v>
      </c>
      <c r="E231" s="161"/>
      <c r="F231" s="156">
        <f t="shared" si="45"/>
        <v>0</v>
      </c>
      <c r="G231" s="173">
        <f>IF($C231&lt;Input!$D$48,VLOOKUP($C231,Eksist!$C$219:'Eksist'!$Z$249,G$3), VLOOKUP($C231,Muffe!$C$219:'Muffe'!$Z$249,G$3)*Muffe!$D$2+VLOOKUP($C231,Nyanlæg!$C$219:'Nyanlæg'!$Z$249,G$3)*Nyanlæg!$D$2)</f>
        <v>0</v>
      </c>
      <c r="H231" s="173">
        <f>IF($C231&lt;Input!$D$48,VLOOKUP($C231,Eksist!$C$219:'Eksist'!$Z$249,H$3), VLOOKUP($C231,Muffe!$C$219:'Muffe'!$Z$249,H$3)*Muffe!$D$3+VLOOKUP($C231,Nyanlæg!$C$219:'Nyanlæg'!$Z$249,H$3)*Nyanlæg!$D$3)</f>
        <v>0</v>
      </c>
      <c r="I231" s="173">
        <f>IF($C231&lt;Input!$D$48,VLOOKUP($C231,Eksist!$C$219:'Eksist'!$Z$249,I$3), VLOOKUP($C231,Muffe!$C$219:'Muffe'!$Z$249,I$3)*Muffe!$D$3+VLOOKUP($C231,Nyanlæg!$C$219:'Nyanlæg'!$Z$249,I$3)*Nyanlæg!$D$3)</f>
        <v>0</v>
      </c>
      <c r="J231" s="173">
        <f>IF($C231&lt;Input!$D$48,VLOOKUP($C231,Eksist!$C$219:'Eksist'!$Z$249,J$3), VLOOKUP($C231,Muffe!$C$219:'Muffe'!$Z$249,J$3)*Muffe!$D$3+VLOOKUP($C231,Nyanlæg!$C$219:'Nyanlæg'!$Z$249,J$3)*Nyanlæg!$D$3)</f>
        <v>0</v>
      </c>
      <c r="K231" s="173">
        <f>IF($C231&lt;Input!$D$48,VLOOKUP($C231,Eksist!$C$219:'Eksist'!$Z$249,K$3), VLOOKUP($C231,Muffe!$C$219:'Muffe'!$Z$249,K$3)*Muffe!$D$3+VLOOKUP($C231,Nyanlæg!$C$219:'Nyanlæg'!$Z$249,K$3)*Nyanlæg!$D$3)</f>
        <v>0</v>
      </c>
      <c r="L231" s="173">
        <f>IF($C231&lt;Input!$D$48,VLOOKUP($C231,Eksist!$C$219:'Eksist'!$Z$249,L$3), VLOOKUP($C231,Muffe!$C$219:'Muffe'!$Z$249,L$3)*Muffe!$D$3+VLOOKUP($C231,Nyanlæg!$C$219:'Nyanlæg'!$Z$249,L$3)*Nyanlæg!$D$3)</f>
        <v>0</v>
      </c>
      <c r="M231" s="173">
        <f>IF($C231&lt;Input!$D$48,VLOOKUP($C231,Eksist!$C$219:'Eksist'!$Z$249,M$3), VLOOKUP($C231,Muffe!$C$219:'Muffe'!$Z$249,M$3)*Muffe!$D$3+VLOOKUP($C231,Nyanlæg!$C$219:'Nyanlæg'!$Z$249,M$3)*Nyanlæg!$D$3)</f>
        <v>0</v>
      </c>
      <c r="N231" s="173">
        <f>IF($C231&lt;Input!$D$48,VLOOKUP($C231,Eksist!$C$219:'Eksist'!$Z$249,N$3), VLOOKUP($C231,Muffe!$C$219:'Muffe'!$Z$249,N$3)*Muffe!$D$3+VLOOKUP($C231,Nyanlæg!$C$219:'Nyanlæg'!$Z$249,N$3)*Nyanlæg!$D$3)</f>
        <v>0</v>
      </c>
      <c r="O231" s="173">
        <f>IF($C231&lt;Input!$D$48,VLOOKUP($C231,Eksist!$C$219:'Eksist'!$Z$249,O$3), VLOOKUP($C231,Muffe!$C$219:'Muffe'!$Z$249,O$3)*Muffe!$D$3+VLOOKUP($C231,Nyanlæg!$C$219:'Nyanlæg'!$Z$249,O$3)*Nyanlæg!$D$3)</f>
        <v>0</v>
      </c>
      <c r="P231" s="173">
        <f>IF($C231&lt;Input!$D$48,VLOOKUP($C231,Eksist!$C$219:'Eksist'!$Z$249,P$3), VLOOKUP($C231,Muffe!$C$219:'Muffe'!$Z$249,P$3)*Muffe!$D$3+VLOOKUP($C231,Nyanlæg!$C$219:'Nyanlæg'!$Z$249,P$3)*Nyanlæg!$D$3)</f>
        <v>0</v>
      </c>
      <c r="Q231" s="173">
        <f>IF($C231&lt;Input!$D$48,VLOOKUP($C231,Eksist!$C$219:'Eksist'!$Z$249,Q$3), VLOOKUP($C231,Muffe!$C$219:'Muffe'!$Z$249,Q$3)*Muffe!$D$3+VLOOKUP($C231,Nyanlæg!$C$219:'Nyanlæg'!$Z$249,Q$3)*Nyanlæg!$D$3)</f>
        <v>0</v>
      </c>
      <c r="R231" s="173">
        <f>IF($C231&lt;Input!$D$48,VLOOKUP($C231,Eksist!$C$219:'Eksist'!$Z$249,R$3), VLOOKUP($C231,Muffe!$C$219:'Muffe'!$Z$249,R$3)*Muffe!$D$3+VLOOKUP($C231,Nyanlæg!$C$219:'Nyanlæg'!$Z$249,R$3)*Nyanlæg!$D$3)</f>
        <v>0</v>
      </c>
      <c r="S231" s="173">
        <f>IF($C231&lt;Input!$D$48,VLOOKUP($C231,Eksist!$C$219:'Eksist'!$Z$249,S$3), VLOOKUP($C231,Muffe!$C$219:'Muffe'!$Z$249,S$3)*Muffe!$D$3+VLOOKUP($C231,Nyanlæg!$C$219:'Nyanlæg'!$Z$249,S$3)*Nyanlæg!$D$3)</f>
        <v>0</v>
      </c>
      <c r="T231" s="173">
        <f>IF($C231&lt;Input!$D$48,VLOOKUP($C231,Eksist!$C$219:'Eksist'!$Z$249,T$3), VLOOKUP($C231,Muffe!$C$219:'Muffe'!$Z$249,T$3)*Muffe!$D$3+VLOOKUP($C231,Nyanlæg!$C$219:'Nyanlæg'!$Z$249,T$3)*Nyanlæg!$D$3)</f>
        <v>0</v>
      </c>
      <c r="U231" s="173">
        <f>IF($C231&lt;Input!$D$48,VLOOKUP($C231,Eksist!$C$219:'Eksist'!$Z$249,U$3), VLOOKUP($C231,Muffe!$C$219:'Muffe'!$Z$249,U$3)*Muffe!$D$3+VLOOKUP($C231,Nyanlæg!$C$219:'Nyanlæg'!$Z$249,U$3)*Nyanlæg!$D$3)</f>
        <v>0</v>
      </c>
      <c r="V231" s="173">
        <f>IF($C231&lt;Input!$D$48,VLOOKUP($C231,Eksist!$C$219:'Eksist'!$Z$249,V$3), VLOOKUP($C231,Muffe!$C$219:'Muffe'!$Z$249,V$3)*Muffe!$D$3+VLOOKUP($C231,Nyanlæg!$C$219:'Nyanlæg'!$Z$249,V$3)*Nyanlæg!$D$3)</f>
        <v>0</v>
      </c>
      <c r="W231" s="173">
        <f>IF($C231&lt;Input!$D$48,VLOOKUP($C231,Eksist!$C$219:'Eksist'!$Z$249,W$3), VLOOKUP($C231,Muffe!$C$219:'Muffe'!$Z$249,W$3)*Muffe!$D$3+VLOOKUP($C231,Nyanlæg!$C$219:'Nyanlæg'!$Z$249,W$3)*Nyanlæg!$D$3)</f>
        <v>0</v>
      </c>
      <c r="X231" s="173">
        <f>IF($C231&lt;Input!$D$48,VLOOKUP($C231,Eksist!$C$219:'Eksist'!$Z$249,X$3), VLOOKUP($C231,Muffe!$C$219:'Muffe'!$Z$249,X$3)*Muffe!$D$3+VLOOKUP($C231,Nyanlæg!$C$219:'Nyanlæg'!$Z$249,X$3)*Nyanlæg!$D$3)</f>
        <v>0</v>
      </c>
      <c r="Y231" s="173">
        <f>IF($C231&lt;Input!$D$48,VLOOKUP($C231,Eksist!$C$219:'Eksist'!$Z$249,Y$3), VLOOKUP($C231,Muffe!$C$219:'Muffe'!$Z$249,Y$3)*Muffe!$D$3+VLOOKUP($C231,Nyanlæg!$C$219:'Nyanlæg'!$Z$249,Y$3)*Nyanlæg!$D$3)</f>
        <v>0</v>
      </c>
      <c r="Z231" s="173">
        <f>IF($C231&lt;Input!$D$48,VLOOKUP($C231,Eksist!$C$219:'Eksist'!$Z$249,Z$3), VLOOKUP($C231,Muffe!$C$219:'Muffe'!$Z$249,Z$3)*Muffe!$D$3+VLOOKUP($C231,Nyanlæg!$C$219:'Nyanlæg'!$Z$249,Z$3)*Nyanlæg!$D$3)</f>
        <v>0</v>
      </c>
      <c r="AA231" s="1"/>
      <c r="AB231" s="3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  <c r="AU231" s="158"/>
      <c r="AV231" s="158"/>
      <c r="AW231" s="158"/>
      <c r="AX231" s="158"/>
      <c r="AY231" s="158"/>
      <c r="AZ231" s="158"/>
      <c r="BA231" s="159"/>
      <c r="BB231" s="159"/>
      <c r="BC231" s="159"/>
      <c r="BD231" s="159"/>
      <c r="BE231" s="159"/>
      <c r="BF231" s="158"/>
      <c r="BG231" s="158"/>
      <c r="BH231" s="158"/>
      <c r="BI231" s="158"/>
      <c r="BJ231" s="158"/>
      <c r="BK231" s="158"/>
      <c r="BL231" s="158"/>
      <c r="BM231" s="158"/>
      <c r="BN231" s="158"/>
      <c r="BO231" s="158"/>
      <c r="BP231" s="158"/>
      <c r="BQ231" s="158"/>
      <c r="BR231" s="158"/>
      <c r="BS231" s="158"/>
      <c r="BT231" s="158"/>
      <c r="BU231" s="158"/>
    </row>
    <row r="232" spans="1:73" x14ac:dyDescent="0.15">
      <c r="A232" s="1"/>
      <c r="B232" s="20"/>
      <c r="C232" s="156">
        <f>Eksist!C232</f>
        <v>13</v>
      </c>
      <c r="D232" s="2" t="s">
        <v>193</v>
      </c>
      <c r="E232" s="161"/>
      <c r="F232" s="156">
        <f t="shared" si="45"/>
        <v>0</v>
      </c>
      <c r="G232" s="173">
        <f>IF($C232&lt;Input!$D$48,VLOOKUP($C232,Eksist!$C$219:'Eksist'!$Z$249,G$3), VLOOKUP($C232,Muffe!$C$219:'Muffe'!$Z$249,G$3)*Muffe!$D$2+VLOOKUP($C232,Nyanlæg!$C$219:'Nyanlæg'!$Z$249,G$3)*Nyanlæg!$D$2)</f>
        <v>0</v>
      </c>
      <c r="H232" s="173">
        <f>IF($C232&lt;Input!$D$48,VLOOKUP($C232,Eksist!$C$219:'Eksist'!$Z$249,H$3), VLOOKUP($C232,Muffe!$C$219:'Muffe'!$Z$249,H$3)*Muffe!$D$3+VLOOKUP($C232,Nyanlæg!$C$219:'Nyanlæg'!$Z$249,H$3)*Nyanlæg!$D$3)</f>
        <v>0</v>
      </c>
      <c r="I232" s="173">
        <f>IF($C232&lt;Input!$D$48,VLOOKUP($C232,Eksist!$C$219:'Eksist'!$Z$249,I$3), VLOOKUP($C232,Muffe!$C$219:'Muffe'!$Z$249,I$3)*Muffe!$D$3+VLOOKUP($C232,Nyanlæg!$C$219:'Nyanlæg'!$Z$249,I$3)*Nyanlæg!$D$3)</f>
        <v>0</v>
      </c>
      <c r="J232" s="173">
        <f>IF($C232&lt;Input!$D$48,VLOOKUP($C232,Eksist!$C$219:'Eksist'!$Z$249,J$3), VLOOKUP($C232,Muffe!$C$219:'Muffe'!$Z$249,J$3)*Muffe!$D$3+VLOOKUP($C232,Nyanlæg!$C$219:'Nyanlæg'!$Z$249,J$3)*Nyanlæg!$D$3)</f>
        <v>0</v>
      </c>
      <c r="K232" s="173">
        <f>IF($C232&lt;Input!$D$48,VLOOKUP($C232,Eksist!$C$219:'Eksist'!$Z$249,K$3), VLOOKUP($C232,Muffe!$C$219:'Muffe'!$Z$249,K$3)*Muffe!$D$3+VLOOKUP($C232,Nyanlæg!$C$219:'Nyanlæg'!$Z$249,K$3)*Nyanlæg!$D$3)</f>
        <v>0</v>
      </c>
      <c r="L232" s="173">
        <f>IF($C232&lt;Input!$D$48,VLOOKUP($C232,Eksist!$C$219:'Eksist'!$Z$249,L$3), VLOOKUP($C232,Muffe!$C$219:'Muffe'!$Z$249,L$3)*Muffe!$D$3+VLOOKUP($C232,Nyanlæg!$C$219:'Nyanlæg'!$Z$249,L$3)*Nyanlæg!$D$3)</f>
        <v>0</v>
      </c>
      <c r="M232" s="173">
        <f>IF($C232&lt;Input!$D$48,VLOOKUP($C232,Eksist!$C$219:'Eksist'!$Z$249,M$3), VLOOKUP($C232,Muffe!$C$219:'Muffe'!$Z$249,M$3)*Muffe!$D$3+VLOOKUP($C232,Nyanlæg!$C$219:'Nyanlæg'!$Z$249,M$3)*Nyanlæg!$D$3)</f>
        <v>0</v>
      </c>
      <c r="N232" s="173">
        <f>IF($C232&lt;Input!$D$48,VLOOKUP($C232,Eksist!$C$219:'Eksist'!$Z$249,N$3), VLOOKUP($C232,Muffe!$C$219:'Muffe'!$Z$249,N$3)*Muffe!$D$3+VLOOKUP($C232,Nyanlæg!$C$219:'Nyanlæg'!$Z$249,N$3)*Nyanlæg!$D$3)</f>
        <v>0</v>
      </c>
      <c r="O232" s="173">
        <f>IF($C232&lt;Input!$D$48,VLOOKUP($C232,Eksist!$C$219:'Eksist'!$Z$249,O$3), VLOOKUP($C232,Muffe!$C$219:'Muffe'!$Z$249,O$3)*Muffe!$D$3+VLOOKUP($C232,Nyanlæg!$C$219:'Nyanlæg'!$Z$249,O$3)*Nyanlæg!$D$3)</f>
        <v>0</v>
      </c>
      <c r="P232" s="173">
        <f>IF($C232&lt;Input!$D$48,VLOOKUP($C232,Eksist!$C$219:'Eksist'!$Z$249,P$3), VLOOKUP($C232,Muffe!$C$219:'Muffe'!$Z$249,P$3)*Muffe!$D$3+VLOOKUP($C232,Nyanlæg!$C$219:'Nyanlæg'!$Z$249,P$3)*Nyanlæg!$D$3)</f>
        <v>0</v>
      </c>
      <c r="Q232" s="173">
        <f>IF($C232&lt;Input!$D$48,VLOOKUP($C232,Eksist!$C$219:'Eksist'!$Z$249,Q$3), VLOOKUP($C232,Muffe!$C$219:'Muffe'!$Z$249,Q$3)*Muffe!$D$3+VLOOKUP($C232,Nyanlæg!$C$219:'Nyanlæg'!$Z$249,Q$3)*Nyanlæg!$D$3)</f>
        <v>0</v>
      </c>
      <c r="R232" s="173">
        <f>IF($C232&lt;Input!$D$48,VLOOKUP($C232,Eksist!$C$219:'Eksist'!$Z$249,R$3), VLOOKUP($C232,Muffe!$C$219:'Muffe'!$Z$249,R$3)*Muffe!$D$3+VLOOKUP($C232,Nyanlæg!$C$219:'Nyanlæg'!$Z$249,R$3)*Nyanlæg!$D$3)</f>
        <v>0</v>
      </c>
      <c r="S232" s="173">
        <f>IF($C232&lt;Input!$D$48,VLOOKUP($C232,Eksist!$C$219:'Eksist'!$Z$249,S$3), VLOOKUP($C232,Muffe!$C$219:'Muffe'!$Z$249,S$3)*Muffe!$D$3+VLOOKUP($C232,Nyanlæg!$C$219:'Nyanlæg'!$Z$249,S$3)*Nyanlæg!$D$3)</f>
        <v>0</v>
      </c>
      <c r="T232" s="173">
        <f>IF($C232&lt;Input!$D$48,VLOOKUP($C232,Eksist!$C$219:'Eksist'!$Z$249,T$3), VLOOKUP($C232,Muffe!$C$219:'Muffe'!$Z$249,T$3)*Muffe!$D$3+VLOOKUP($C232,Nyanlæg!$C$219:'Nyanlæg'!$Z$249,T$3)*Nyanlæg!$D$3)</f>
        <v>0</v>
      </c>
      <c r="U232" s="173">
        <f>IF($C232&lt;Input!$D$48,VLOOKUP($C232,Eksist!$C$219:'Eksist'!$Z$249,U$3), VLOOKUP($C232,Muffe!$C$219:'Muffe'!$Z$249,U$3)*Muffe!$D$3+VLOOKUP($C232,Nyanlæg!$C$219:'Nyanlæg'!$Z$249,U$3)*Nyanlæg!$D$3)</f>
        <v>0</v>
      </c>
      <c r="V232" s="173">
        <f>IF($C232&lt;Input!$D$48,VLOOKUP($C232,Eksist!$C$219:'Eksist'!$Z$249,V$3), VLOOKUP($C232,Muffe!$C$219:'Muffe'!$Z$249,V$3)*Muffe!$D$3+VLOOKUP($C232,Nyanlæg!$C$219:'Nyanlæg'!$Z$249,V$3)*Nyanlæg!$D$3)</f>
        <v>0</v>
      </c>
      <c r="W232" s="173">
        <f>IF($C232&lt;Input!$D$48,VLOOKUP($C232,Eksist!$C$219:'Eksist'!$Z$249,W$3), VLOOKUP($C232,Muffe!$C$219:'Muffe'!$Z$249,W$3)*Muffe!$D$3+VLOOKUP($C232,Nyanlæg!$C$219:'Nyanlæg'!$Z$249,W$3)*Nyanlæg!$D$3)</f>
        <v>0</v>
      </c>
      <c r="X232" s="173">
        <f>IF($C232&lt;Input!$D$48,VLOOKUP($C232,Eksist!$C$219:'Eksist'!$Z$249,X$3), VLOOKUP($C232,Muffe!$C$219:'Muffe'!$Z$249,X$3)*Muffe!$D$3+VLOOKUP($C232,Nyanlæg!$C$219:'Nyanlæg'!$Z$249,X$3)*Nyanlæg!$D$3)</f>
        <v>0</v>
      </c>
      <c r="Y232" s="173">
        <f>IF($C232&lt;Input!$D$48,VLOOKUP($C232,Eksist!$C$219:'Eksist'!$Z$249,Y$3), VLOOKUP($C232,Muffe!$C$219:'Muffe'!$Z$249,Y$3)*Muffe!$D$3+VLOOKUP($C232,Nyanlæg!$C$219:'Nyanlæg'!$Z$249,Y$3)*Nyanlæg!$D$3)</f>
        <v>0</v>
      </c>
      <c r="Z232" s="173">
        <f>IF($C232&lt;Input!$D$48,VLOOKUP($C232,Eksist!$C$219:'Eksist'!$Z$249,Z$3), VLOOKUP($C232,Muffe!$C$219:'Muffe'!$Z$249,Z$3)*Muffe!$D$3+VLOOKUP($C232,Nyanlæg!$C$219:'Nyanlæg'!$Z$249,Z$3)*Nyanlæg!$D$3)</f>
        <v>0</v>
      </c>
      <c r="AA232" s="1"/>
      <c r="AB232" s="3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  <c r="AU232" s="158"/>
      <c r="AV232" s="158"/>
      <c r="AW232" s="158"/>
      <c r="AX232" s="158"/>
      <c r="AY232" s="158"/>
      <c r="AZ232" s="158"/>
      <c r="BA232" s="159"/>
      <c r="BB232" s="159"/>
      <c r="BC232" s="159"/>
      <c r="BD232" s="159"/>
      <c r="BE232" s="159"/>
      <c r="BF232" s="158"/>
      <c r="BG232" s="158"/>
      <c r="BH232" s="158"/>
      <c r="BI232" s="158"/>
      <c r="BJ232" s="158"/>
      <c r="BK232" s="158"/>
      <c r="BL232" s="158"/>
      <c r="BM232" s="158"/>
      <c r="BN232" s="158"/>
      <c r="BO232" s="158"/>
      <c r="BP232" s="158"/>
      <c r="BQ232" s="158"/>
      <c r="BR232" s="158"/>
      <c r="BS232" s="158"/>
      <c r="BT232" s="158"/>
      <c r="BU232" s="158"/>
    </row>
    <row r="233" spans="1:73" x14ac:dyDescent="0.15">
      <c r="A233" s="1"/>
      <c r="B233" s="20"/>
      <c r="C233" s="156">
        <f>Eksist!C233</f>
        <v>14</v>
      </c>
      <c r="D233" s="2" t="s">
        <v>193</v>
      </c>
      <c r="E233" s="161"/>
      <c r="F233" s="156">
        <f t="shared" si="45"/>
        <v>0</v>
      </c>
      <c r="G233" s="173">
        <f>IF($C233&lt;Input!$D$48,VLOOKUP($C233,Eksist!$C$219:'Eksist'!$Z$249,G$3), VLOOKUP($C233,Muffe!$C$219:'Muffe'!$Z$249,G$3)*Muffe!$D$2+VLOOKUP($C233,Nyanlæg!$C$219:'Nyanlæg'!$Z$249,G$3)*Nyanlæg!$D$2)</f>
        <v>0</v>
      </c>
      <c r="H233" s="173">
        <f>IF($C233&lt;Input!$D$48,VLOOKUP($C233,Eksist!$C$219:'Eksist'!$Z$249,H$3), VLOOKUP($C233,Muffe!$C$219:'Muffe'!$Z$249,H$3)*Muffe!$D$3+VLOOKUP($C233,Nyanlæg!$C$219:'Nyanlæg'!$Z$249,H$3)*Nyanlæg!$D$3)</f>
        <v>0</v>
      </c>
      <c r="I233" s="173">
        <f>IF($C233&lt;Input!$D$48,VLOOKUP($C233,Eksist!$C$219:'Eksist'!$Z$249,I$3), VLOOKUP($C233,Muffe!$C$219:'Muffe'!$Z$249,I$3)*Muffe!$D$3+VLOOKUP($C233,Nyanlæg!$C$219:'Nyanlæg'!$Z$249,I$3)*Nyanlæg!$D$3)</f>
        <v>0</v>
      </c>
      <c r="J233" s="173">
        <f>IF($C233&lt;Input!$D$48,VLOOKUP($C233,Eksist!$C$219:'Eksist'!$Z$249,J$3), VLOOKUP($C233,Muffe!$C$219:'Muffe'!$Z$249,J$3)*Muffe!$D$3+VLOOKUP($C233,Nyanlæg!$C$219:'Nyanlæg'!$Z$249,J$3)*Nyanlæg!$D$3)</f>
        <v>0</v>
      </c>
      <c r="K233" s="173">
        <f>IF($C233&lt;Input!$D$48,VLOOKUP($C233,Eksist!$C$219:'Eksist'!$Z$249,K$3), VLOOKUP($C233,Muffe!$C$219:'Muffe'!$Z$249,K$3)*Muffe!$D$3+VLOOKUP($C233,Nyanlæg!$C$219:'Nyanlæg'!$Z$249,K$3)*Nyanlæg!$D$3)</f>
        <v>0</v>
      </c>
      <c r="L233" s="173">
        <f>IF($C233&lt;Input!$D$48,VLOOKUP($C233,Eksist!$C$219:'Eksist'!$Z$249,L$3), VLOOKUP($C233,Muffe!$C$219:'Muffe'!$Z$249,L$3)*Muffe!$D$3+VLOOKUP($C233,Nyanlæg!$C$219:'Nyanlæg'!$Z$249,L$3)*Nyanlæg!$D$3)</f>
        <v>0</v>
      </c>
      <c r="M233" s="173">
        <f>IF($C233&lt;Input!$D$48,VLOOKUP($C233,Eksist!$C$219:'Eksist'!$Z$249,M$3), VLOOKUP($C233,Muffe!$C$219:'Muffe'!$Z$249,M$3)*Muffe!$D$3+VLOOKUP($C233,Nyanlæg!$C$219:'Nyanlæg'!$Z$249,M$3)*Nyanlæg!$D$3)</f>
        <v>0</v>
      </c>
      <c r="N233" s="173">
        <f>IF($C233&lt;Input!$D$48,VLOOKUP($C233,Eksist!$C$219:'Eksist'!$Z$249,N$3), VLOOKUP($C233,Muffe!$C$219:'Muffe'!$Z$249,N$3)*Muffe!$D$3+VLOOKUP($C233,Nyanlæg!$C$219:'Nyanlæg'!$Z$249,N$3)*Nyanlæg!$D$3)</f>
        <v>0</v>
      </c>
      <c r="O233" s="173">
        <f>IF($C233&lt;Input!$D$48,VLOOKUP($C233,Eksist!$C$219:'Eksist'!$Z$249,O$3), VLOOKUP($C233,Muffe!$C$219:'Muffe'!$Z$249,O$3)*Muffe!$D$3+VLOOKUP($C233,Nyanlæg!$C$219:'Nyanlæg'!$Z$249,O$3)*Nyanlæg!$D$3)</f>
        <v>0</v>
      </c>
      <c r="P233" s="173">
        <f>IF($C233&lt;Input!$D$48,VLOOKUP($C233,Eksist!$C$219:'Eksist'!$Z$249,P$3), VLOOKUP($C233,Muffe!$C$219:'Muffe'!$Z$249,P$3)*Muffe!$D$3+VLOOKUP($C233,Nyanlæg!$C$219:'Nyanlæg'!$Z$249,P$3)*Nyanlæg!$D$3)</f>
        <v>0</v>
      </c>
      <c r="Q233" s="173">
        <f>IF($C233&lt;Input!$D$48,VLOOKUP($C233,Eksist!$C$219:'Eksist'!$Z$249,Q$3), VLOOKUP($C233,Muffe!$C$219:'Muffe'!$Z$249,Q$3)*Muffe!$D$3+VLOOKUP($C233,Nyanlæg!$C$219:'Nyanlæg'!$Z$249,Q$3)*Nyanlæg!$D$3)</f>
        <v>0</v>
      </c>
      <c r="R233" s="173">
        <f>IF($C233&lt;Input!$D$48,VLOOKUP($C233,Eksist!$C$219:'Eksist'!$Z$249,R$3), VLOOKUP($C233,Muffe!$C$219:'Muffe'!$Z$249,R$3)*Muffe!$D$3+VLOOKUP($C233,Nyanlæg!$C$219:'Nyanlæg'!$Z$249,R$3)*Nyanlæg!$D$3)</f>
        <v>0</v>
      </c>
      <c r="S233" s="173">
        <f>IF($C233&lt;Input!$D$48,VLOOKUP($C233,Eksist!$C$219:'Eksist'!$Z$249,S$3), VLOOKUP($C233,Muffe!$C$219:'Muffe'!$Z$249,S$3)*Muffe!$D$3+VLOOKUP($C233,Nyanlæg!$C$219:'Nyanlæg'!$Z$249,S$3)*Nyanlæg!$D$3)</f>
        <v>0</v>
      </c>
      <c r="T233" s="173">
        <f>IF($C233&lt;Input!$D$48,VLOOKUP($C233,Eksist!$C$219:'Eksist'!$Z$249,T$3), VLOOKUP($C233,Muffe!$C$219:'Muffe'!$Z$249,T$3)*Muffe!$D$3+VLOOKUP($C233,Nyanlæg!$C$219:'Nyanlæg'!$Z$249,T$3)*Nyanlæg!$D$3)</f>
        <v>0</v>
      </c>
      <c r="U233" s="173">
        <f>IF($C233&lt;Input!$D$48,VLOOKUP($C233,Eksist!$C$219:'Eksist'!$Z$249,U$3), VLOOKUP($C233,Muffe!$C$219:'Muffe'!$Z$249,U$3)*Muffe!$D$3+VLOOKUP($C233,Nyanlæg!$C$219:'Nyanlæg'!$Z$249,U$3)*Nyanlæg!$D$3)</f>
        <v>0</v>
      </c>
      <c r="V233" s="173">
        <f>IF($C233&lt;Input!$D$48,VLOOKUP($C233,Eksist!$C$219:'Eksist'!$Z$249,V$3), VLOOKUP($C233,Muffe!$C$219:'Muffe'!$Z$249,V$3)*Muffe!$D$3+VLOOKUP($C233,Nyanlæg!$C$219:'Nyanlæg'!$Z$249,V$3)*Nyanlæg!$D$3)</f>
        <v>0</v>
      </c>
      <c r="W233" s="173">
        <f>IF($C233&lt;Input!$D$48,VLOOKUP($C233,Eksist!$C$219:'Eksist'!$Z$249,W$3), VLOOKUP($C233,Muffe!$C$219:'Muffe'!$Z$249,W$3)*Muffe!$D$3+VLOOKUP($C233,Nyanlæg!$C$219:'Nyanlæg'!$Z$249,W$3)*Nyanlæg!$D$3)</f>
        <v>0</v>
      </c>
      <c r="X233" s="173">
        <f>IF($C233&lt;Input!$D$48,VLOOKUP($C233,Eksist!$C$219:'Eksist'!$Z$249,X$3), VLOOKUP($C233,Muffe!$C$219:'Muffe'!$Z$249,X$3)*Muffe!$D$3+VLOOKUP($C233,Nyanlæg!$C$219:'Nyanlæg'!$Z$249,X$3)*Nyanlæg!$D$3)</f>
        <v>0</v>
      </c>
      <c r="Y233" s="173">
        <f>IF($C233&lt;Input!$D$48,VLOOKUP($C233,Eksist!$C$219:'Eksist'!$Z$249,Y$3), VLOOKUP($C233,Muffe!$C$219:'Muffe'!$Z$249,Y$3)*Muffe!$D$3+VLOOKUP($C233,Nyanlæg!$C$219:'Nyanlæg'!$Z$249,Y$3)*Nyanlæg!$D$3)</f>
        <v>0</v>
      </c>
      <c r="Z233" s="173">
        <f>IF($C233&lt;Input!$D$48,VLOOKUP($C233,Eksist!$C$219:'Eksist'!$Z$249,Z$3), VLOOKUP($C233,Muffe!$C$219:'Muffe'!$Z$249,Z$3)*Muffe!$D$3+VLOOKUP($C233,Nyanlæg!$C$219:'Nyanlæg'!$Z$249,Z$3)*Nyanlæg!$D$3)</f>
        <v>0</v>
      </c>
      <c r="AA233" s="1"/>
      <c r="AB233" s="3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  <c r="AU233" s="158"/>
      <c r="AV233" s="158"/>
      <c r="AW233" s="158"/>
      <c r="AX233" s="158"/>
      <c r="AY233" s="158"/>
      <c r="AZ233" s="158"/>
      <c r="BA233" s="159"/>
      <c r="BB233" s="159"/>
      <c r="BC233" s="159"/>
      <c r="BD233" s="159"/>
      <c r="BE233" s="159"/>
      <c r="BF233" s="158"/>
      <c r="BG233" s="158"/>
      <c r="BH233" s="158"/>
      <c r="BI233" s="158"/>
      <c r="BJ233" s="158"/>
      <c r="BK233" s="158"/>
      <c r="BL233" s="158"/>
      <c r="BM233" s="158"/>
      <c r="BN233" s="158"/>
      <c r="BO233" s="158"/>
      <c r="BP233" s="158"/>
      <c r="BQ233" s="158"/>
      <c r="BR233" s="158"/>
      <c r="BS233" s="158"/>
      <c r="BT233" s="158"/>
      <c r="BU233" s="158"/>
    </row>
    <row r="234" spans="1:73" x14ac:dyDescent="0.15">
      <c r="A234" s="1"/>
      <c r="B234" s="20"/>
      <c r="C234" s="156">
        <f>Eksist!C234</f>
        <v>15</v>
      </c>
      <c r="D234" s="2" t="s">
        <v>193</v>
      </c>
      <c r="E234" s="161"/>
      <c r="F234" s="156">
        <f t="shared" si="45"/>
        <v>0</v>
      </c>
      <c r="G234" s="173">
        <f>IF($C234&lt;Input!$D$48,VLOOKUP($C234,Eksist!$C$219:'Eksist'!$Z$249,G$3), VLOOKUP($C234,Muffe!$C$219:'Muffe'!$Z$249,G$3)*Muffe!$D$2+VLOOKUP($C234,Nyanlæg!$C$219:'Nyanlæg'!$Z$249,G$3)*Nyanlæg!$D$2)</f>
        <v>0</v>
      </c>
      <c r="H234" s="173">
        <f>IF($C234&lt;Input!$D$48,VLOOKUP($C234,Eksist!$C$219:'Eksist'!$Z$249,H$3), VLOOKUP($C234,Muffe!$C$219:'Muffe'!$Z$249,H$3)*Muffe!$D$3+VLOOKUP($C234,Nyanlæg!$C$219:'Nyanlæg'!$Z$249,H$3)*Nyanlæg!$D$3)</f>
        <v>0</v>
      </c>
      <c r="I234" s="173">
        <f>IF($C234&lt;Input!$D$48,VLOOKUP($C234,Eksist!$C$219:'Eksist'!$Z$249,I$3), VLOOKUP($C234,Muffe!$C$219:'Muffe'!$Z$249,I$3)*Muffe!$D$3+VLOOKUP($C234,Nyanlæg!$C$219:'Nyanlæg'!$Z$249,I$3)*Nyanlæg!$D$3)</f>
        <v>0</v>
      </c>
      <c r="J234" s="173">
        <f>IF($C234&lt;Input!$D$48,VLOOKUP($C234,Eksist!$C$219:'Eksist'!$Z$249,J$3), VLOOKUP($C234,Muffe!$C$219:'Muffe'!$Z$249,J$3)*Muffe!$D$3+VLOOKUP($C234,Nyanlæg!$C$219:'Nyanlæg'!$Z$249,J$3)*Nyanlæg!$D$3)</f>
        <v>0</v>
      </c>
      <c r="K234" s="173">
        <f>IF($C234&lt;Input!$D$48,VLOOKUP($C234,Eksist!$C$219:'Eksist'!$Z$249,K$3), VLOOKUP($C234,Muffe!$C$219:'Muffe'!$Z$249,K$3)*Muffe!$D$3+VLOOKUP($C234,Nyanlæg!$C$219:'Nyanlæg'!$Z$249,K$3)*Nyanlæg!$D$3)</f>
        <v>0</v>
      </c>
      <c r="L234" s="173">
        <f>IF($C234&lt;Input!$D$48,VLOOKUP($C234,Eksist!$C$219:'Eksist'!$Z$249,L$3), VLOOKUP($C234,Muffe!$C$219:'Muffe'!$Z$249,L$3)*Muffe!$D$3+VLOOKUP($C234,Nyanlæg!$C$219:'Nyanlæg'!$Z$249,L$3)*Nyanlæg!$D$3)</f>
        <v>0</v>
      </c>
      <c r="M234" s="173">
        <f>IF($C234&lt;Input!$D$48,VLOOKUP($C234,Eksist!$C$219:'Eksist'!$Z$249,M$3), VLOOKUP($C234,Muffe!$C$219:'Muffe'!$Z$249,M$3)*Muffe!$D$3+VLOOKUP($C234,Nyanlæg!$C$219:'Nyanlæg'!$Z$249,M$3)*Nyanlæg!$D$3)</f>
        <v>0</v>
      </c>
      <c r="N234" s="173">
        <f>IF($C234&lt;Input!$D$48,VLOOKUP($C234,Eksist!$C$219:'Eksist'!$Z$249,N$3), VLOOKUP($C234,Muffe!$C$219:'Muffe'!$Z$249,N$3)*Muffe!$D$3+VLOOKUP($C234,Nyanlæg!$C$219:'Nyanlæg'!$Z$249,N$3)*Nyanlæg!$D$3)</f>
        <v>0</v>
      </c>
      <c r="O234" s="173">
        <f>IF($C234&lt;Input!$D$48,VLOOKUP($C234,Eksist!$C$219:'Eksist'!$Z$249,O$3), VLOOKUP($C234,Muffe!$C$219:'Muffe'!$Z$249,O$3)*Muffe!$D$3+VLOOKUP($C234,Nyanlæg!$C$219:'Nyanlæg'!$Z$249,O$3)*Nyanlæg!$D$3)</f>
        <v>0</v>
      </c>
      <c r="P234" s="173">
        <f>IF($C234&lt;Input!$D$48,VLOOKUP($C234,Eksist!$C$219:'Eksist'!$Z$249,P$3), VLOOKUP($C234,Muffe!$C$219:'Muffe'!$Z$249,P$3)*Muffe!$D$3+VLOOKUP($C234,Nyanlæg!$C$219:'Nyanlæg'!$Z$249,P$3)*Nyanlæg!$D$3)</f>
        <v>0</v>
      </c>
      <c r="Q234" s="173">
        <f>IF($C234&lt;Input!$D$48,VLOOKUP($C234,Eksist!$C$219:'Eksist'!$Z$249,Q$3), VLOOKUP($C234,Muffe!$C$219:'Muffe'!$Z$249,Q$3)*Muffe!$D$3+VLOOKUP($C234,Nyanlæg!$C$219:'Nyanlæg'!$Z$249,Q$3)*Nyanlæg!$D$3)</f>
        <v>0</v>
      </c>
      <c r="R234" s="173">
        <f>IF($C234&lt;Input!$D$48,VLOOKUP($C234,Eksist!$C$219:'Eksist'!$Z$249,R$3), VLOOKUP($C234,Muffe!$C$219:'Muffe'!$Z$249,R$3)*Muffe!$D$3+VLOOKUP($C234,Nyanlæg!$C$219:'Nyanlæg'!$Z$249,R$3)*Nyanlæg!$D$3)</f>
        <v>0</v>
      </c>
      <c r="S234" s="173">
        <f>IF($C234&lt;Input!$D$48,VLOOKUP($C234,Eksist!$C$219:'Eksist'!$Z$249,S$3), VLOOKUP($C234,Muffe!$C$219:'Muffe'!$Z$249,S$3)*Muffe!$D$3+VLOOKUP($C234,Nyanlæg!$C$219:'Nyanlæg'!$Z$249,S$3)*Nyanlæg!$D$3)</f>
        <v>0</v>
      </c>
      <c r="T234" s="173">
        <f>IF($C234&lt;Input!$D$48,VLOOKUP($C234,Eksist!$C$219:'Eksist'!$Z$249,T$3), VLOOKUP($C234,Muffe!$C$219:'Muffe'!$Z$249,T$3)*Muffe!$D$3+VLOOKUP($C234,Nyanlæg!$C$219:'Nyanlæg'!$Z$249,T$3)*Nyanlæg!$D$3)</f>
        <v>0</v>
      </c>
      <c r="U234" s="173">
        <f>IF($C234&lt;Input!$D$48,VLOOKUP($C234,Eksist!$C$219:'Eksist'!$Z$249,U$3), VLOOKUP($C234,Muffe!$C$219:'Muffe'!$Z$249,U$3)*Muffe!$D$3+VLOOKUP($C234,Nyanlæg!$C$219:'Nyanlæg'!$Z$249,U$3)*Nyanlæg!$D$3)</f>
        <v>0</v>
      </c>
      <c r="V234" s="173">
        <f>IF($C234&lt;Input!$D$48,VLOOKUP($C234,Eksist!$C$219:'Eksist'!$Z$249,V$3), VLOOKUP($C234,Muffe!$C$219:'Muffe'!$Z$249,V$3)*Muffe!$D$3+VLOOKUP($C234,Nyanlæg!$C$219:'Nyanlæg'!$Z$249,V$3)*Nyanlæg!$D$3)</f>
        <v>0</v>
      </c>
      <c r="W234" s="173">
        <f>IF($C234&lt;Input!$D$48,VLOOKUP($C234,Eksist!$C$219:'Eksist'!$Z$249,W$3), VLOOKUP($C234,Muffe!$C$219:'Muffe'!$Z$249,W$3)*Muffe!$D$3+VLOOKUP($C234,Nyanlæg!$C$219:'Nyanlæg'!$Z$249,W$3)*Nyanlæg!$D$3)</f>
        <v>0</v>
      </c>
      <c r="X234" s="173">
        <f>IF($C234&lt;Input!$D$48,VLOOKUP($C234,Eksist!$C$219:'Eksist'!$Z$249,X$3), VLOOKUP($C234,Muffe!$C$219:'Muffe'!$Z$249,X$3)*Muffe!$D$3+VLOOKUP($C234,Nyanlæg!$C$219:'Nyanlæg'!$Z$249,X$3)*Nyanlæg!$D$3)</f>
        <v>0</v>
      </c>
      <c r="Y234" s="173">
        <f>IF($C234&lt;Input!$D$48,VLOOKUP($C234,Eksist!$C$219:'Eksist'!$Z$249,Y$3), VLOOKUP($C234,Muffe!$C$219:'Muffe'!$Z$249,Y$3)*Muffe!$D$3+VLOOKUP($C234,Nyanlæg!$C$219:'Nyanlæg'!$Z$249,Y$3)*Nyanlæg!$D$3)</f>
        <v>0</v>
      </c>
      <c r="Z234" s="173">
        <f>IF($C234&lt;Input!$D$48,VLOOKUP($C234,Eksist!$C$219:'Eksist'!$Z$249,Z$3), VLOOKUP($C234,Muffe!$C$219:'Muffe'!$Z$249,Z$3)*Muffe!$D$3+VLOOKUP($C234,Nyanlæg!$C$219:'Nyanlæg'!$Z$249,Z$3)*Nyanlæg!$D$3)</f>
        <v>0</v>
      </c>
      <c r="AA234" s="1"/>
      <c r="AB234" s="3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  <c r="AU234" s="158"/>
      <c r="AV234" s="158"/>
      <c r="AW234" s="158"/>
      <c r="AX234" s="158"/>
      <c r="AY234" s="158"/>
      <c r="AZ234" s="158"/>
      <c r="BA234" s="159"/>
      <c r="BB234" s="159"/>
      <c r="BC234" s="159"/>
      <c r="BD234" s="159"/>
      <c r="BE234" s="159"/>
      <c r="BF234" s="158"/>
      <c r="BG234" s="158"/>
      <c r="BH234" s="158"/>
      <c r="BI234" s="158"/>
      <c r="BJ234" s="158"/>
      <c r="BK234" s="158"/>
      <c r="BL234" s="158"/>
      <c r="BM234" s="158"/>
      <c r="BN234" s="158"/>
      <c r="BO234" s="158"/>
      <c r="BP234" s="158"/>
      <c r="BQ234" s="158"/>
      <c r="BR234" s="158"/>
      <c r="BS234" s="158"/>
      <c r="BT234" s="158"/>
      <c r="BU234" s="158"/>
    </row>
    <row r="235" spans="1:73" x14ac:dyDescent="0.15">
      <c r="A235" s="1"/>
      <c r="B235" s="20"/>
      <c r="C235" s="156">
        <f>Eksist!C235</f>
        <v>16</v>
      </c>
      <c r="D235" s="2" t="s">
        <v>193</v>
      </c>
      <c r="E235" s="161"/>
      <c r="F235" s="156">
        <f t="shared" si="45"/>
        <v>0</v>
      </c>
      <c r="G235" s="173">
        <f>IF($C235&lt;Input!$D$48,VLOOKUP($C235,Eksist!$C$219:'Eksist'!$Z$249,G$3), VLOOKUP($C235,Muffe!$C$219:'Muffe'!$Z$249,G$3)*Muffe!$D$2+VLOOKUP($C235,Nyanlæg!$C$219:'Nyanlæg'!$Z$249,G$3)*Nyanlæg!$D$2)</f>
        <v>0</v>
      </c>
      <c r="H235" s="173">
        <f>IF($C235&lt;Input!$D$48,VLOOKUP($C235,Eksist!$C$219:'Eksist'!$Z$249,H$3), VLOOKUP($C235,Muffe!$C$219:'Muffe'!$Z$249,H$3)*Muffe!$D$3+VLOOKUP($C235,Nyanlæg!$C$219:'Nyanlæg'!$Z$249,H$3)*Nyanlæg!$D$3)</f>
        <v>0</v>
      </c>
      <c r="I235" s="173">
        <f>IF($C235&lt;Input!$D$48,VLOOKUP($C235,Eksist!$C$219:'Eksist'!$Z$249,I$3), VLOOKUP($C235,Muffe!$C$219:'Muffe'!$Z$249,I$3)*Muffe!$D$3+VLOOKUP($C235,Nyanlæg!$C$219:'Nyanlæg'!$Z$249,I$3)*Nyanlæg!$D$3)</f>
        <v>0</v>
      </c>
      <c r="J235" s="173">
        <f>IF($C235&lt;Input!$D$48,VLOOKUP($C235,Eksist!$C$219:'Eksist'!$Z$249,J$3), VLOOKUP($C235,Muffe!$C$219:'Muffe'!$Z$249,J$3)*Muffe!$D$3+VLOOKUP($C235,Nyanlæg!$C$219:'Nyanlæg'!$Z$249,J$3)*Nyanlæg!$D$3)</f>
        <v>0</v>
      </c>
      <c r="K235" s="173">
        <f>IF($C235&lt;Input!$D$48,VLOOKUP($C235,Eksist!$C$219:'Eksist'!$Z$249,K$3), VLOOKUP($C235,Muffe!$C$219:'Muffe'!$Z$249,K$3)*Muffe!$D$3+VLOOKUP($C235,Nyanlæg!$C$219:'Nyanlæg'!$Z$249,K$3)*Nyanlæg!$D$3)</f>
        <v>0</v>
      </c>
      <c r="L235" s="173">
        <f>IF($C235&lt;Input!$D$48,VLOOKUP($C235,Eksist!$C$219:'Eksist'!$Z$249,L$3), VLOOKUP($C235,Muffe!$C$219:'Muffe'!$Z$249,L$3)*Muffe!$D$3+VLOOKUP($C235,Nyanlæg!$C$219:'Nyanlæg'!$Z$249,L$3)*Nyanlæg!$D$3)</f>
        <v>0</v>
      </c>
      <c r="M235" s="173">
        <f>IF($C235&lt;Input!$D$48,VLOOKUP($C235,Eksist!$C$219:'Eksist'!$Z$249,M$3), VLOOKUP($C235,Muffe!$C$219:'Muffe'!$Z$249,M$3)*Muffe!$D$3+VLOOKUP($C235,Nyanlæg!$C$219:'Nyanlæg'!$Z$249,M$3)*Nyanlæg!$D$3)</f>
        <v>0</v>
      </c>
      <c r="N235" s="173">
        <f>IF($C235&lt;Input!$D$48,VLOOKUP($C235,Eksist!$C$219:'Eksist'!$Z$249,N$3), VLOOKUP($C235,Muffe!$C$219:'Muffe'!$Z$249,N$3)*Muffe!$D$3+VLOOKUP($C235,Nyanlæg!$C$219:'Nyanlæg'!$Z$249,N$3)*Nyanlæg!$D$3)</f>
        <v>0</v>
      </c>
      <c r="O235" s="173">
        <f>IF($C235&lt;Input!$D$48,VLOOKUP($C235,Eksist!$C$219:'Eksist'!$Z$249,O$3), VLOOKUP($C235,Muffe!$C$219:'Muffe'!$Z$249,O$3)*Muffe!$D$3+VLOOKUP($C235,Nyanlæg!$C$219:'Nyanlæg'!$Z$249,O$3)*Nyanlæg!$D$3)</f>
        <v>0</v>
      </c>
      <c r="P235" s="173">
        <f>IF($C235&lt;Input!$D$48,VLOOKUP($C235,Eksist!$C$219:'Eksist'!$Z$249,P$3), VLOOKUP($C235,Muffe!$C$219:'Muffe'!$Z$249,P$3)*Muffe!$D$3+VLOOKUP($C235,Nyanlæg!$C$219:'Nyanlæg'!$Z$249,P$3)*Nyanlæg!$D$3)</f>
        <v>0</v>
      </c>
      <c r="Q235" s="173">
        <f>IF($C235&lt;Input!$D$48,VLOOKUP($C235,Eksist!$C$219:'Eksist'!$Z$249,Q$3), VLOOKUP($C235,Muffe!$C$219:'Muffe'!$Z$249,Q$3)*Muffe!$D$3+VLOOKUP($C235,Nyanlæg!$C$219:'Nyanlæg'!$Z$249,Q$3)*Nyanlæg!$D$3)</f>
        <v>0</v>
      </c>
      <c r="R235" s="173">
        <f>IF($C235&lt;Input!$D$48,VLOOKUP($C235,Eksist!$C$219:'Eksist'!$Z$249,R$3), VLOOKUP($C235,Muffe!$C$219:'Muffe'!$Z$249,R$3)*Muffe!$D$3+VLOOKUP($C235,Nyanlæg!$C$219:'Nyanlæg'!$Z$249,R$3)*Nyanlæg!$D$3)</f>
        <v>0</v>
      </c>
      <c r="S235" s="173">
        <f>IF($C235&lt;Input!$D$48,VLOOKUP($C235,Eksist!$C$219:'Eksist'!$Z$249,S$3), VLOOKUP($C235,Muffe!$C$219:'Muffe'!$Z$249,S$3)*Muffe!$D$3+VLOOKUP($C235,Nyanlæg!$C$219:'Nyanlæg'!$Z$249,S$3)*Nyanlæg!$D$3)</f>
        <v>0</v>
      </c>
      <c r="T235" s="173">
        <f>IF($C235&lt;Input!$D$48,VLOOKUP($C235,Eksist!$C$219:'Eksist'!$Z$249,T$3), VLOOKUP($C235,Muffe!$C$219:'Muffe'!$Z$249,T$3)*Muffe!$D$3+VLOOKUP($C235,Nyanlæg!$C$219:'Nyanlæg'!$Z$249,T$3)*Nyanlæg!$D$3)</f>
        <v>0</v>
      </c>
      <c r="U235" s="173">
        <f>IF($C235&lt;Input!$D$48,VLOOKUP($C235,Eksist!$C$219:'Eksist'!$Z$249,U$3), VLOOKUP($C235,Muffe!$C$219:'Muffe'!$Z$249,U$3)*Muffe!$D$3+VLOOKUP($C235,Nyanlæg!$C$219:'Nyanlæg'!$Z$249,U$3)*Nyanlæg!$D$3)</f>
        <v>0</v>
      </c>
      <c r="V235" s="173">
        <f>IF($C235&lt;Input!$D$48,VLOOKUP($C235,Eksist!$C$219:'Eksist'!$Z$249,V$3), VLOOKUP($C235,Muffe!$C$219:'Muffe'!$Z$249,V$3)*Muffe!$D$3+VLOOKUP($C235,Nyanlæg!$C$219:'Nyanlæg'!$Z$249,V$3)*Nyanlæg!$D$3)</f>
        <v>0</v>
      </c>
      <c r="W235" s="173">
        <f>IF($C235&lt;Input!$D$48,VLOOKUP($C235,Eksist!$C$219:'Eksist'!$Z$249,W$3), VLOOKUP($C235,Muffe!$C$219:'Muffe'!$Z$249,W$3)*Muffe!$D$3+VLOOKUP($C235,Nyanlæg!$C$219:'Nyanlæg'!$Z$249,W$3)*Nyanlæg!$D$3)</f>
        <v>0</v>
      </c>
      <c r="X235" s="173">
        <f>IF($C235&lt;Input!$D$48,VLOOKUP($C235,Eksist!$C$219:'Eksist'!$Z$249,X$3), VLOOKUP($C235,Muffe!$C$219:'Muffe'!$Z$249,X$3)*Muffe!$D$3+VLOOKUP($C235,Nyanlæg!$C$219:'Nyanlæg'!$Z$249,X$3)*Nyanlæg!$D$3)</f>
        <v>0</v>
      </c>
      <c r="Y235" s="173">
        <f>IF($C235&lt;Input!$D$48,VLOOKUP($C235,Eksist!$C$219:'Eksist'!$Z$249,Y$3), VLOOKUP($C235,Muffe!$C$219:'Muffe'!$Z$249,Y$3)*Muffe!$D$3+VLOOKUP($C235,Nyanlæg!$C$219:'Nyanlæg'!$Z$249,Y$3)*Nyanlæg!$D$3)</f>
        <v>0</v>
      </c>
      <c r="Z235" s="173">
        <f>IF($C235&lt;Input!$D$48,VLOOKUP($C235,Eksist!$C$219:'Eksist'!$Z$249,Z$3), VLOOKUP($C235,Muffe!$C$219:'Muffe'!$Z$249,Z$3)*Muffe!$D$3+VLOOKUP($C235,Nyanlæg!$C$219:'Nyanlæg'!$Z$249,Z$3)*Nyanlæg!$D$3)</f>
        <v>0</v>
      </c>
      <c r="AA235" s="1"/>
      <c r="AB235" s="3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  <c r="AU235" s="158"/>
      <c r="AV235" s="158"/>
      <c r="AW235" s="158"/>
      <c r="AX235" s="158"/>
      <c r="AY235" s="158"/>
      <c r="AZ235" s="158"/>
      <c r="BA235" s="159"/>
      <c r="BB235" s="159"/>
      <c r="BC235" s="159"/>
      <c r="BD235" s="159"/>
      <c r="BE235" s="159"/>
      <c r="BF235" s="158"/>
      <c r="BG235" s="158"/>
      <c r="BH235" s="158"/>
      <c r="BI235" s="158"/>
      <c r="BJ235" s="158"/>
      <c r="BK235" s="158"/>
      <c r="BL235" s="158"/>
      <c r="BM235" s="158"/>
      <c r="BN235" s="158"/>
      <c r="BO235" s="158"/>
      <c r="BP235" s="158"/>
      <c r="BQ235" s="158"/>
      <c r="BR235" s="158"/>
      <c r="BS235" s="158"/>
      <c r="BT235" s="158"/>
      <c r="BU235" s="158"/>
    </row>
    <row r="236" spans="1:73" x14ac:dyDescent="0.15">
      <c r="A236" s="1"/>
      <c r="B236" s="20"/>
      <c r="C236" s="156">
        <f>Eksist!C236</f>
        <v>17</v>
      </c>
      <c r="D236" s="2" t="s">
        <v>193</v>
      </c>
      <c r="E236" s="161"/>
      <c r="F236" s="156">
        <f t="shared" si="45"/>
        <v>0</v>
      </c>
      <c r="G236" s="173">
        <f>IF($C236&lt;Input!$D$48,VLOOKUP($C236,Eksist!$C$219:'Eksist'!$Z$249,G$3), VLOOKUP($C236,Muffe!$C$219:'Muffe'!$Z$249,G$3)*Muffe!$D$2+VLOOKUP($C236,Nyanlæg!$C$219:'Nyanlæg'!$Z$249,G$3)*Nyanlæg!$D$2)</f>
        <v>0</v>
      </c>
      <c r="H236" s="173">
        <f>IF($C236&lt;Input!$D$48,VLOOKUP($C236,Eksist!$C$219:'Eksist'!$Z$249,H$3), VLOOKUP($C236,Muffe!$C$219:'Muffe'!$Z$249,H$3)*Muffe!$D$3+VLOOKUP($C236,Nyanlæg!$C$219:'Nyanlæg'!$Z$249,H$3)*Nyanlæg!$D$3)</f>
        <v>0</v>
      </c>
      <c r="I236" s="173">
        <f>IF($C236&lt;Input!$D$48,VLOOKUP($C236,Eksist!$C$219:'Eksist'!$Z$249,I$3), VLOOKUP($C236,Muffe!$C$219:'Muffe'!$Z$249,I$3)*Muffe!$D$3+VLOOKUP($C236,Nyanlæg!$C$219:'Nyanlæg'!$Z$249,I$3)*Nyanlæg!$D$3)</f>
        <v>0</v>
      </c>
      <c r="J236" s="173">
        <f>IF($C236&lt;Input!$D$48,VLOOKUP($C236,Eksist!$C$219:'Eksist'!$Z$249,J$3), VLOOKUP($C236,Muffe!$C$219:'Muffe'!$Z$249,J$3)*Muffe!$D$3+VLOOKUP($C236,Nyanlæg!$C$219:'Nyanlæg'!$Z$249,J$3)*Nyanlæg!$D$3)</f>
        <v>0</v>
      </c>
      <c r="K236" s="173">
        <f>IF($C236&lt;Input!$D$48,VLOOKUP($C236,Eksist!$C$219:'Eksist'!$Z$249,K$3), VLOOKUP($C236,Muffe!$C$219:'Muffe'!$Z$249,K$3)*Muffe!$D$3+VLOOKUP($C236,Nyanlæg!$C$219:'Nyanlæg'!$Z$249,K$3)*Nyanlæg!$D$3)</f>
        <v>0</v>
      </c>
      <c r="L236" s="173">
        <f>IF($C236&lt;Input!$D$48,VLOOKUP($C236,Eksist!$C$219:'Eksist'!$Z$249,L$3), VLOOKUP($C236,Muffe!$C$219:'Muffe'!$Z$249,L$3)*Muffe!$D$3+VLOOKUP($C236,Nyanlæg!$C$219:'Nyanlæg'!$Z$249,L$3)*Nyanlæg!$D$3)</f>
        <v>0</v>
      </c>
      <c r="M236" s="173">
        <f>IF($C236&lt;Input!$D$48,VLOOKUP($C236,Eksist!$C$219:'Eksist'!$Z$249,M$3), VLOOKUP($C236,Muffe!$C$219:'Muffe'!$Z$249,M$3)*Muffe!$D$3+VLOOKUP($C236,Nyanlæg!$C$219:'Nyanlæg'!$Z$249,M$3)*Nyanlæg!$D$3)</f>
        <v>0</v>
      </c>
      <c r="N236" s="173">
        <f>IF($C236&lt;Input!$D$48,VLOOKUP($C236,Eksist!$C$219:'Eksist'!$Z$249,N$3), VLOOKUP($C236,Muffe!$C$219:'Muffe'!$Z$249,N$3)*Muffe!$D$3+VLOOKUP($C236,Nyanlæg!$C$219:'Nyanlæg'!$Z$249,N$3)*Nyanlæg!$D$3)</f>
        <v>0</v>
      </c>
      <c r="O236" s="173">
        <f>IF($C236&lt;Input!$D$48,VLOOKUP($C236,Eksist!$C$219:'Eksist'!$Z$249,O$3), VLOOKUP($C236,Muffe!$C$219:'Muffe'!$Z$249,O$3)*Muffe!$D$3+VLOOKUP($C236,Nyanlæg!$C$219:'Nyanlæg'!$Z$249,O$3)*Nyanlæg!$D$3)</f>
        <v>0</v>
      </c>
      <c r="P236" s="173">
        <f>IF($C236&lt;Input!$D$48,VLOOKUP($C236,Eksist!$C$219:'Eksist'!$Z$249,P$3), VLOOKUP($C236,Muffe!$C$219:'Muffe'!$Z$249,P$3)*Muffe!$D$3+VLOOKUP($C236,Nyanlæg!$C$219:'Nyanlæg'!$Z$249,P$3)*Nyanlæg!$D$3)</f>
        <v>0</v>
      </c>
      <c r="Q236" s="173">
        <f>IF($C236&lt;Input!$D$48,VLOOKUP($C236,Eksist!$C$219:'Eksist'!$Z$249,Q$3), VLOOKUP($C236,Muffe!$C$219:'Muffe'!$Z$249,Q$3)*Muffe!$D$3+VLOOKUP($C236,Nyanlæg!$C$219:'Nyanlæg'!$Z$249,Q$3)*Nyanlæg!$D$3)</f>
        <v>0</v>
      </c>
      <c r="R236" s="173">
        <f>IF($C236&lt;Input!$D$48,VLOOKUP($C236,Eksist!$C$219:'Eksist'!$Z$249,R$3), VLOOKUP($C236,Muffe!$C$219:'Muffe'!$Z$249,R$3)*Muffe!$D$3+VLOOKUP($C236,Nyanlæg!$C$219:'Nyanlæg'!$Z$249,R$3)*Nyanlæg!$D$3)</f>
        <v>0</v>
      </c>
      <c r="S236" s="173">
        <f>IF($C236&lt;Input!$D$48,VLOOKUP($C236,Eksist!$C$219:'Eksist'!$Z$249,S$3), VLOOKUP($C236,Muffe!$C$219:'Muffe'!$Z$249,S$3)*Muffe!$D$3+VLOOKUP($C236,Nyanlæg!$C$219:'Nyanlæg'!$Z$249,S$3)*Nyanlæg!$D$3)</f>
        <v>0</v>
      </c>
      <c r="T236" s="173">
        <f>IF($C236&lt;Input!$D$48,VLOOKUP($C236,Eksist!$C$219:'Eksist'!$Z$249,T$3), VLOOKUP($C236,Muffe!$C$219:'Muffe'!$Z$249,T$3)*Muffe!$D$3+VLOOKUP($C236,Nyanlæg!$C$219:'Nyanlæg'!$Z$249,T$3)*Nyanlæg!$D$3)</f>
        <v>0</v>
      </c>
      <c r="U236" s="173">
        <f>IF($C236&lt;Input!$D$48,VLOOKUP($C236,Eksist!$C$219:'Eksist'!$Z$249,U$3), VLOOKUP($C236,Muffe!$C$219:'Muffe'!$Z$249,U$3)*Muffe!$D$3+VLOOKUP($C236,Nyanlæg!$C$219:'Nyanlæg'!$Z$249,U$3)*Nyanlæg!$D$3)</f>
        <v>0</v>
      </c>
      <c r="V236" s="173">
        <f>IF($C236&lt;Input!$D$48,VLOOKUP($C236,Eksist!$C$219:'Eksist'!$Z$249,V$3), VLOOKUP($C236,Muffe!$C$219:'Muffe'!$Z$249,V$3)*Muffe!$D$3+VLOOKUP($C236,Nyanlæg!$C$219:'Nyanlæg'!$Z$249,V$3)*Nyanlæg!$D$3)</f>
        <v>0</v>
      </c>
      <c r="W236" s="173">
        <f>IF($C236&lt;Input!$D$48,VLOOKUP($C236,Eksist!$C$219:'Eksist'!$Z$249,W$3), VLOOKUP($C236,Muffe!$C$219:'Muffe'!$Z$249,W$3)*Muffe!$D$3+VLOOKUP($C236,Nyanlæg!$C$219:'Nyanlæg'!$Z$249,W$3)*Nyanlæg!$D$3)</f>
        <v>0</v>
      </c>
      <c r="X236" s="173">
        <f>IF($C236&lt;Input!$D$48,VLOOKUP($C236,Eksist!$C$219:'Eksist'!$Z$249,X$3), VLOOKUP($C236,Muffe!$C$219:'Muffe'!$Z$249,X$3)*Muffe!$D$3+VLOOKUP($C236,Nyanlæg!$C$219:'Nyanlæg'!$Z$249,X$3)*Nyanlæg!$D$3)</f>
        <v>0</v>
      </c>
      <c r="Y236" s="173">
        <f>IF($C236&lt;Input!$D$48,VLOOKUP($C236,Eksist!$C$219:'Eksist'!$Z$249,Y$3), VLOOKUP($C236,Muffe!$C$219:'Muffe'!$Z$249,Y$3)*Muffe!$D$3+VLOOKUP($C236,Nyanlæg!$C$219:'Nyanlæg'!$Z$249,Y$3)*Nyanlæg!$D$3)</f>
        <v>0</v>
      </c>
      <c r="Z236" s="173">
        <f>IF($C236&lt;Input!$D$48,VLOOKUP($C236,Eksist!$C$219:'Eksist'!$Z$249,Z$3), VLOOKUP($C236,Muffe!$C$219:'Muffe'!$Z$249,Z$3)*Muffe!$D$3+VLOOKUP($C236,Nyanlæg!$C$219:'Nyanlæg'!$Z$249,Z$3)*Nyanlæg!$D$3)</f>
        <v>0</v>
      </c>
      <c r="AA236" s="1"/>
      <c r="AB236" s="3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  <c r="AU236" s="158"/>
      <c r="AV236" s="158"/>
      <c r="AW236" s="158"/>
      <c r="AX236" s="158"/>
      <c r="AY236" s="158"/>
      <c r="AZ236" s="158"/>
      <c r="BA236" s="159"/>
      <c r="BB236" s="159"/>
      <c r="BC236" s="159"/>
      <c r="BD236" s="159"/>
      <c r="BE236" s="159"/>
      <c r="BF236" s="158"/>
      <c r="BG236" s="158"/>
      <c r="BH236" s="158"/>
      <c r="BI236" s="158"/>
      <c r="BJ236" s="158"/>
      <c r="BK236" s="158"/>
      <c r="BL236" s="158"/>
      <c r="BM236" s="158"/>
      <c r="BN236" s="158"/>
      <c r="BO236" s="158"/>
      <c r="BP236" s="158"/>
      <c r="BQ236" s="158"/>
      <c r="BR236" s="158"/>
      <c r="BS236" s="158"/>
      <c r="BT236" s="158"/>
      <c r="BU236" s="158"/>
    </row>
    <row r="237" spans="1:73" x14ac:dyDescent="0.15">
      <c r="A237" s="1"/>
      <c r="B237" s="20"/>
      <c r="C237" s="156">
        <f>Eksist!C237</f>
        <v>18</v>
      </c>
      <c r="D237" s="2" t="s">
        <v>193</v>
      </c>
      <c r="E237" s="161"/>
      <c r="F237" s="156">
        <f t="shared" si="45"/>
        <v>0</v>
      </c>
      <c r="G237" s="173">
        <f>IF($C237&lt;Input!$D$48,VLOOKUP($C237,Eksist!$C$219:'Eksist'!$Z$249,G$3), VLOOKUP($C237,Muffe!$C$219:'Muffe'!$Z$249,G$3)*Muffe!$D$2+VLOOKUP($C237,Nyanlæg!$C$219:'Nyanlæg'!$Z$249,G$3)*Nyanlæg!$D$2)</f>
        <v>0</v>
      </c>
      <c r="H237" s="173">
        <f>IF($C237&lt;Input!$D$48,VLOOKUP($C237,Eksist!$C$219:'Eksist'!$Z$249,H$3), VLOOKUP($C237,Muffe!$C$219:'Muffe'!$Z$249,H$3)*Muffe!$D$3+VLOOKUP($C237,Nyanlæg!$C$219:'Nyanlæg'!$Z$249,H$3)*Nyanlæg!$D$3)</f>
        <v>0</v>
      </c>
      <c r="I237" s="173">
        <f>IF($C237&lt;Input!$D$48,VLOOKUP($C237,Eksist!$C$219:'Eksist'!$Z$249,I$3), VLOOKUP($C237,Muffe!$C$219:'Muffe'!$Z$249,I$3)*Muffe!$D$3+VLOOKUP($C237,Nyanlæg!$C$219:'Nyanlæg'!$Z$249,I$3)*Nyanlæg!$D$3)</f>
        <v>0</v>
      </c>
      <c r="J237" s="173">
        <f>IF($C237&lt;Input!$D$48,VLOOKUP($C237,Eksist!$C$219:'Eksist'!$Z$249,J$3), VLOOKUP($C237,Muffe!$C$219:'Muffe'!$Z$249,J$3)*Muffe!$D$3+VLOOKUP($C237,Nyanlæg!$C$219:'Nyanlæg'!$Z$249,J$3)*Nyanlæg!$D$3)</f>
        <v>0</v>
      </c>
      <c r="K237" s="173">
        <f>IF($C237&lt;Input!$D$48,VLOOKUP($C237,Eksist!$C$219:'Eksist'!$Z$249,K$3), VLOOKUP($C237,Muffe!$C$219:'Muffe'!$Z$249,K$3)*Muffe!$D$3+VLOOKUP($C237,Nyanlæg!$C$219:'Nyanlæg'!$Z$249,K$3)*Nyanlæg!$D$3)</f>
        <v>0</v>
      </c>
      <c r="L237" s="173">
        <f>IF($C237&lt;Input!$D$48,VLOOKUP($C237,Eksist!$C$219:'Eksist'!$Z$249,L$3), VLOOKUP($C237,Muffe!$C$219:'Muffe'!$Z$249,L$3)*Muffe!$D$3+VLOOKUP($C237,Nyanlæg!$C$219:'Nyanlæg'!$Z$249,L$3)*Nyanlæg!$D$3)</f>
        <v>0</v>
      </c>
      <c r="M237" s="173">
        <f>IF($C237&lt;Input!$D$48,VLOOKUP($C237,Eksist!$C$219:'Eksist'!$Z$249,M$3), VLOOKUP($C237,Muffe!$C$219:'Muffe'!$Z$249,M$3)*Muffe!$D$3+VLOOKUP($C237,Nyanlæg!$C$219:'Nyanlæg'!$Z$249,M$3)*Nyanlæg!$D$3)</f>
        <v>0</v>
      </c>
      <c r="N237" s="173">
        <f>IF($C237&lt;Input!$D$48,VLOOKUP($C237,Eksist!$C$219:'Eksist'!$Z$249,N$3), VLOOKUP($C237,Muffe!$C$219:'Muffe'!$Z$249,N$3)*Muffe!$D$3+VLOOKUP($C237,Nyanlæg!$C$219:'Nyanlæg'!$Z$249,N$3)*Nyanlæg!$D$3)</f>
        <v>0</v>
      </c>
      <c r="O237" s="173">
        <f>IF($C237&lt;Input!$D$48,VLOOKUP($C237,Eksist!$C$219:'Eksist'!$Z$249,O$3), VLOOKUP($C237,Muffe!$C$219:'Muffe'!$Z$249,O$3)*Muffe!$D$3+VLOOKUP($C237,Nyanlæg!$C$219:'Nyanlæg'!$Z$249,O$3)*Nyanlæg!$D$3)</f>
        <v>0</v>
      </c>
      <c r="P237" s="173">
        <f>IF($C237&lt;Input!$D$48,VLOOKUP($C237,Eksist!$C$219:'Eksist'!$Z$249,P$3), VLOOKUP($C237,Muffe!$C$219:'Muffe'!$Z$249,P$3)*Muffe!$D$3+VLOOKUP($C237,Nyanlæg!$C$219:'Nyanlæg'!$Z$249,P$3)*Nyanlæg!$D$3)</f>
        <v>0</v>
      </c>
      <c r="Q237" s="173">
        <f>IF($C237&lt;Input!$D$48,VLOOKUP($C237,Eksist!$C$219:'Eksist'!$Z$249,Q$3), VLOOKUP($C237,Muffe!$C$219:'Muffe'!$Z$249,Q$3)*Muffe!$D$3+VLOOKUP($C237,Nyanlæg!$C$219:'Nyanlæg'!$Z$249,Q$3)*Nyanlæg!$D$3)</f>
        <v>0</v>
      </c>
      <c r="R237" s="173">
        <f>IF($C237&lt;Input!$D$48,VLOOKUP($C237,Eksist!$C$219:'Eksist'!$Z$249,R$3), VLOOKUP($C237,Muffe!$C$219:'Muffe'!$Z$249,R$3)*Muffe!$D$3+VLOOKUP($C237,Nyanlæg!$C$219:'Nyanlæg'!$Z$249,R$3)*Nyanlæg!$D$3)</f>
        <v>0</v>
      </c>
      <c r="S237" s="173">
        <f>IF($C237&lt;Input!$D$48,VLOOKUP($C237,Eksist!$C$219:'Eksist'!$Z$249,S$3), VLOOKUP($C237,Muffe!$C$219:'Muffe'!$Z$249,S$3)*Muffe!$D$3+VLOOKUP($C237,Nyanlæg!$C$219:'Nyanlæg'!$Z$249,S$3)*Nyanlæg!$D$3)</f>
        <v>0</v>
      </c>
      <c r="T237" s="173">
        <f>IF($C237&lt;Input!$D$48,VLOOKUP($C237,Eksist!$C$219:'Eksist'!$Z$249,T$3), VLOOKUP($C237,Muffe!$C$219:'Muffe'!$Z$249,T$3)*Muffe!$D$3+VLOOKUP($C237,Nyanlæg!$C$219:'Nyanlæg'!$Z$249,T$3)*Nyanlæg!$D$3)</f>
        <v>0</v>
      </c>
      <c r="U237" s="173">
        <f>IF($C237&lt;Input!$D$48,VLOOKUP($C237,Eksist!$C$219:'Eksist'!$Z$249,U$3), VLOOKUP($C237,Muffe!$C$219:'Muffe'!$Z$249,U$3)*Muffe!$D$3+VLOOKUP($C237,Nyanlæg!$C$219:'Nyanlæg'!$Z$249,U$3)*Nyanlæg!$D$3)</f>
        <v>0</v>
      </c>
      <c r="V237" s="173">
        <f>IF($C237&lt;Input!$D$48,VLOOKUP($C237,Eksist!$C$219:'Eksist'!$Z$249,V$3), VLOOKUP($C237,Muffe!$C$219:'Muffe'!$Z$249,V$3)*Muffe!$D$3+VLOOKUP($C237,Nyanlæg!$C$219:'Nyanlæg'!$Z$249,V$3)*Nyanlæg!$D$3)</f>
        <v>0</v>
      </c>
      <c r="W237" s="173">
        <f>IF($C237&lt;Input!$D$48,VLOOKUP($C237,Eksist!$C$219:'Eksist'!$Z$249,W$3), VLOOKUP($C237,Muffe!$C$219:'Muffe'!$Z$249,W$3)*Muffe!$D$3+VLOOKUP($C237,Nyanlæg!$C$219:'Nyanlæg'!$Z$249,W$3)*Nyanlæg!$D$3)</f>
        <v>0</v>
      </c>
      <c r="X237" s="173">
        <f>IF($C237&lt;Input!$D$48,VLOOKUP($C237,Eksist!$C$219:'Eksist'!$Z$249,X$3), VLOOKUP($C237,Muffe!$C$219:'Muffe'!$Z$249,X$3)*Muffe!$D$3+VLOOKUP($C237,Nyanlæg!$C$219:'Nyanlæg'!$Z$249,X$3)*Nyanlæg!$D$3)</f>
        <v>0</v>
      </c>
      <c r="Y237" s="173">
        <f>IF($C237&lt;Input!$D$48,VLOOKUP($C237,Eksist!$C$219:'Eksist'!$Z$249,Y$3), VLOOKUP($C237,Muffe!$C$219:'Muffe'!$Z$249,Y$3)*Muffe!$D$3+VLOOKUP($C237,Nyanlæg!$C$219:'Nyanlæg'!$Z$249,Y$3)*Nyanlæg!$D$3)</f>
        <v>0</v>
      </c>
      <c r="Z237" s="173">
        <f>IF($C237&lt;Input!$D$48,VLOOKUP($C237,Eksist!$C$219:'Eksist'!$Z$249,Z$3), VLOOKUP($C237,Muffe!$C$219:'Muffe'!$Z$249,Z$3)*Muffe!$D$3+VLOOKUP($C237,Nyanlæg!$C$219:'Nyanlæg'!$Z$249,Z$3)*Nyanlæg!$D$3)</f>
        <v>0</v>
      </c>
      <c r="AA237" s="1"/>
      <c r="AB237" s="3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  <c r="AU237" s="158"/>
      <c r="AV237" s="158"/>
      <c r="AW237" s="158"/>
      <c r="AX237" s="158"/>
      <c r="AY237" s="158"/>
      <c r="AZ237" s="158"/>
      <c r="BA237" s="159"/>
      <c r="BB237" s="159"/>
      <c r="BC237" s="159"/>
      <c r="BD237" s="159"/>
      <c r="BE237" s="159"/>
      <c r="BF237" s="158"/>
      <c r="BG237" s="158"/>
      <c r="BH237" s="158"/>
      <c r="BI237" s="158"/>
      <c r="BJ237" s="158"/>
      <c r="BK237" s="158"/>
      <c r="BL237" s="158"/>
      <c r="BM237" s="158"/>
      <c r="BN237" s="158"/>
      <c r="BO237" s="158"/>
      <c r="BP237" s="158"/>
      <c r="BQ237" s="158"/>
      <c r="BR237" s="158"/>
      <c r="BS237" s="158"/>
      <c r="BT237" s="158"/>
      <c r="BU237" s="158"/>
    </row>
    <row r="238" spans="1:73" x14ac:dyDescent="0.15">
      <c r="A238" s="1"/>
      <c r="B238" s="20"/>
      <c r="C238" s="156">
        <f>Eksist!C238</f>
        <v>19</v>
      </c>
      <c r="D238" s="2" t="s">
        <v>193</v>
      </c>
      <c r="E238" s="161"/>
      <c r="F238" s="156">
        <f t="shared" si="45"/>
        <v>0</v>
      </c>
      <c r="G238" s="173">
        <f>IF($C238&lt;Input!$D$48,VLOOKUP($C238,Eksist!$C$219:'Eksist'!$Z$249,G$3), VLOOKUP($C238,Muffe!$C$219:'Muffe'!$Z$249,G$3)*Muffe!$D$2+VLOOKUP($C238,Nyanlæg!$C$219:'Nyanlæg'!$Z$249,G$3)*Nyanlæg!$D$2)</f>
        <v>0</v>
      </c>
      <c r="H238" s="173">
        <f>IF($C238&lt;Input!$D$48,VLOOKUP($C238,Eksist!$C$219:'Eksist'!$Z$249,H$3), VLOOKUP($C238,Muffe!$C$219:'Muffe'!$Z$249,H$3)*Muffe!$D$3+VLOOKUP($C238,Nyanlæg!$C$219:'Nyanlæg'!$Z$249,H$3)*Nyanlæg!$D$3)</f>
        <v>0</v>
      </c>
      <c r="I238" s="173">
        <f>IF($C238&lt;Input!$D$48,VLOOKUP($C238,Eksist!$C$219:'Eksist'!$Z$249,I$3), VLOOKUP($C238,Muffe!$C$219:'Muffe'!$Z$249,I$3)*Muffe!$D$3+VLOOKUP($C238,Nyanlæg!$C$219:'Nyanlæg'!$Z$249,I$3)*Nyanlæg!$D$3)</f>
        <v>0</v>
      </c>
      <c r="J238" s="173">
        <f>IF($C238&lt;Input!$D$48,VLOOKUP($C238,Eksist!$C$219:'Eksist'!$Z$249,J$3), VLOOKUP($C238,Muffe!$C$219:'Muffe'!$Z$249,J$3)*Muffe!$D$3+VLOOKUP($C238,Nyanlæg!$C$219:'Nyanlæg'!$Z$249,J$3)*Nyanlæg!$D$3)</f>
        <v>0</v>
      </c>
      <c r="K238" s="173">
        <f>IF($C238&lt;Input!$D$48,VLOOKUP($C238,Eksist!$C$219:'Eksist'!$Z$249,K$3), VLOOKUP($C238,Muffe!$C$219:'Muffe'!$Z$249,K$3)*Muffe!$D$3+VLOOKUP($C238,Nyanlæg!$C$219:'Nyanlæg'!$Z$249,K$3)*Nyanlæg!$D$3)</f>
        <v>0</v>
      </c>
      <c r="L238" s="173">
        <f>IF($C238&lt;Input!$D$48,VLOOKUP($C238,Eksist!$C$219:'Eksist'!$Z$249,L$3), VLOOKUP($C238,Muffe!$C$219:'Muffe'!$Z$249,L$3)*Muffe!$D$3+VLOOKUP($C238,Nyanlæg!$C$219:'Nyanlæg'!$Z$249,L$3)*Nyanlæg!$D$3)</f>
        <v>0</v>
      </c>
      <c r="M238" s="173">
        <f>IF($C238&lt;Input!$D$48,VLOOKUP($C238,Eksist!$C$219:'Eksist'!$Z$249,M$3), VLOOKUP($C238,Muffe!$C$219:'Muffe'!$Z$249,M$3)*Muffe!$D$3+VLOOKUP($C238,Nyanlæg!$C$219:'Nyanlæg'!$Z$249,M$3)*Nyanlæg!$D$3)</f>
        <v>0</v>
      </c>
      <c r="N238" s="173">
        <f>IF($C238&lt;Input!$D$48,VLOOKUP($C238,Eksist!$C$219:'Eksist'!$Z$249,N$3), VLOOKUP($C238,Muffe!$C$219:'Muffe'!$Z$249,N$3)*Muffe!$D$3+VLOOKUP($C238,Nyanlæg!$C$219:'Nyanlæg'!$Z$249,N$3)*Nyanlæg!$D$3)</f>
        <v>0</v>
      </c>
      <c r="O238" s="173">
        <f>IF($C238&lt;Input!$D$48,VLOOKUP($C238,Eksist!$C$219:'Eksist'!$Z$249,O$3), VLOOKUP($C238,Muffe!$C$219:'Muffe'!$Z$249,O$3)*Muffe!$D$3+VLOOKUP($C238,Nyanlæg!$C$219:'Nyanlæg'!$Z$249,O$3)*Nyanlæg!$D$3)</f>
        <v>0</v>
      </c>
      <c r="P238" s="173">
        <f>IF($C238&lt;Input!$D$48,VLOOKUP($C238,Eksist!$C$219:'Eksist'!$Z$249,P$3), VLOOKUP($C238,Muffe!$C$219:'Muffe'!$Z$249,P$3)*Muffe!$D$3+VLOOKUP($C238,Nyanlæg!$C$219:'Nyanlæg'!$Z$249,P$3)*Nyanlæg!$D$3)</f>
        <v>0</v>
      </c>
      <c r="Q238" s="173">
        <f>IF($C238&lt;Input!$D$48,VLOOKUP($C238,Eksist!$C$219:'Eksist'!$Z$249,Q$3), VLOOKUP($C238,Muffe!$C$219:'Muffe'!$Z$249,Q$3)*Muffe!$D$3+VLOOKUP($C238,Nyanlæg!$C$219:'Nyanlæg'!$Z$249,Q$3)*Nyanlæg!$D$3)</f>
        <v>0</v>
      </c>
      <c r="R238" s="173">
        <f>IF($C238&lt;Input!$D$48,VLOOKUP($C238,Eksist!$C$219:'Eksist'!$Z$249,R$3), VLOOKUP($C238,Muffe!$C$219:'Muffe'!$Z$249,R$3)*Muffe!$D$3+VLOOKUP($C238,Nyanlæg!$C$219:'Nyanlæg'!$Z$249,R$3)*Nyanlæg!$D$3)</f>
        <v>0</v>
      </c>
      <c r="S238" s="173">
        <f>IF($C238&lt;Input!$D$48,VLOOKUP($C238,Eksist!$C$219:'Eksist'!$Z$249,S$3), VLOOKUP($C238,Muffe!$C$219:'Muffe'!$Z$249,S$3)*Muffe!$D$3+VLOOKUP($C238,Nyanlæg!$C$219:'Nyanlæg'!$Z$249,S$3)*Nyanlæg!$D$3)</f>
        <v>0</v>
      </c>
      <c r="T238" s="173">
        <f>IF($C238&lt;Input!$D$48,VLOOKUP($C238,Eksist!$C$219:'Eksist'!$Z$249,T$3), VLOOKUP($C238,Muffe!$C$219:'Muffe'!$Z$249,T$3)*Muffe!$D$3+VLOOKUP($C238,Nyanlæg!$C$219:'Nyanlæg'!$Z$249,T$3)*Nyanlæg!$D$3)</f>
        <v>0</v>
      </c>
      <c r="U238" s="173">
        <f>IF($C238&lt;Input!$D$48,VLOOKUP($C238,Eksist!$C$219:'Eksist'!$Z$249,U$3), VLOOKUP($C238,Muffe!$C$219:'Muffe'!$Z$249,U$3)*Muffe!$D$3+VLOOKUP($C238,Nyanlæg!$C$219:'Nyanlæg'!$Z$249,U$3)*Nyanlæg!$D$3)</f>
        <v>0</v>
      </c>
      <c r="V238" s="173">
        <f>IF($C238&lt;Input!$D$48,VLOOKUP($C238,Eksist!$C$219:'Eksist'!$Z$249,V$3), VLOOKUP($C238,Muffe!$C$219:'Muffe'!$Z$249,V$3)*Muffe!$D$3+VLOOKUP($C238,Nyanlæg!$C$219:'Nyanlæg'!$Z$249,V$3)*Nyanlæg!$D$3)</f>
        <v>0</v>
      </c>
      <c r="W238" s="173">
        <f>IF($C238&lt;Input!$D$48,VLOOKUP($C238,Eksist!$C$219:'Eksist'!$Z$249,W$3), VLOOKUP($C238,Muffe!$C$219:'Muffe'!$Z$249,W$3)*Muffe!$D$3+VLOOKUP($C238,Nyanlæg!$C$219:'Nyanlæg'!$Z$249,W$3)*Nyanlæg!$D$3)</f>
        <v>0</v>
      </c>
      <c r="X238" s="173">
        <f>IF($C238&lt;Input!$D$48,VLOOKUP($C238,Eksist!$C$219:'Eksist'!$Z$249,X$3), VLOOKUP($C238,Muffe!$C$219:'Muffe'!$Z$249,X$3)*Muffe!$D$3+VLOOKUP($C238,Nyanlæg!$C$219:'Nyanlæg'!$Z$249,X$3)*Nyanlæg!$D$3)</f>
        <v>0</v>
      </c>
      <c r="Y238" s="173">
        <f>IF($C238&lt;Input!$D$48,VLOOKUP($C238,Eksist!$C$219:'Eksist'!$Z$249,Y$3), VLOOKUP($C238,Muffe!$C$219:'Muffe'!$Z$249,Y$3)*Muffe!$D$3+VLOOKUP($C238,Nyanlæg!$C$219:'Nyanlæg'!$Z$249,Y$3)*Nyanlæg!$D$3)</f>
        <v>0</v>
      </c>
      <c r="Z238" s="173">
        <f>IF($C238&lt;Input!$D$48,VLOOKUP($C238,Eksist!$C$219:'Eksist'!$Z$249,Z$3), VLOOKUP($C238,Muffe!$C$219:'Muffe'!$Z$249,Z$3)*Muffe!$D$3+VLOOKUP($C238,Nyanlæg!$C$219:'Nyanlæg'!$Z$249,Z$3)*Nyanlæg!$D$3)</f>
        <v>0</v>
      </c>
      <c r="AA238" s="1"/>
      <c r="AB238" s="3"/>
      <c r="AC238" s="158"/>
      <c r="AD238" s="158"/>
      <c r="AE238" s="158"/>
      <c r="AF238" s="158"/>
      <c r="AG238" s="158"/>
      <c r="AH238" s="158"/>
      <c r="AI238" s="158"/>
      <c r="AJ238" s="158"/>
      <c r="AK238" s="158"/>
      <c r="AL238" s="158"/>
      <c r="AM238" s="158"/>
      <c r="AN238" s="158"/>
      <c r="AO238" s="158"/>
      <c r="AP238" s="158"/>
      <c r="AQ238" s="158"/>
      <c r="AR238" s="158"/>
      <c r="AS238" s="158"/>
      <c r="AT238" s="158"/>
      <c r="AU238" s="158"/>
      <c r="AV238" s="158"/>
      <c r="AW238" s="158"/>
      <c r="AX238" s="158"/>
      <c r="AY238" s="158"/>
      <c r="AZ238" s="158"/>
      <c r="BA238" s="159"/>
      <c r="BB238" s="159"/>
      <c r="BC238" s="159"/>
      <c r="BD238" s="159"/>
      <c r="BE238" s="159"/>
      <c r="BF238" s="158"/>
      <c r="BG238" s="158"/>
      <c r="BH238" s="158"/>
      <c r="BI238" s="158"/>
      <c r="BJ238" s="158"/>
      <c r="BK238" s="158"/>
      <c r="BL238" s="158"/>
      <c r="BM238" s="158"/>
      <c r="BN238" s="158"/>
      <c r="BO238" s="158"/>
      <c r="BP238" s="158"/>
      <c r="BQ238" s="158"/>
      <c r="BR238" s="158"/>
      <c r="BS238" s="158"/>
      <c r="BT238" s="158"/>
      <c r="BU238" s="158"/>
    </row>
    <row r="239" spans="1:73" x14ac:dyDescent="0.15">
      <c r="A239" s="1"/>
      <c r="B239" s="20" t="s">
        <v>188</v>
      </c>
      <c r="C239" s="156">
        <f>Eksist!C239</f>
        <v>20</v>
      </c>
      <c r="D239" s="2" t="s">
        <v>193</v>
      </c>
      <c r="E239" s="161"/>
      <c r="F239" s="156">
        <f t="shared" si="45"/>
        <v>0</v>
      </c>
      <c r="G239" s="173">
        <f>IF($C239&lt;Input!$D$48,VLOOKUP($C239,Eksist!$C$219:'Eksist'!$Z$249,G$3), VLOOKUP($C239,Muffe!$C$219:'Muffe'!$Z$249,G$3)*Muffe!$D$2+VLOOKUP($C239,Nyanlæg!$C$219:'Nyanlæg'!$Z$249,G$3)*Nyanlæg!$D$2)</f>
        <v>0</v>
      </c>
      <c r="H239" s="173">
        <f>IF($C239&lt;Input!$D$48,VLOOKUP($C239,Eksist!$C$219:'Eksist'!$Z$249,H$3), VLOOKUP($C239,Muffe!$C$219:'Muffe'!$Z$249,H$3)*Muffe!$D$3+VLOOKUP($C239,Nyanlæg!$C$219:'Nyanlæg'!$Z$249,H$3)*Nyanlæg!$D$3)</f>
        <v>0</v>
      </c>
      <c r="I239" s="173">
        <f>IF($C239&lt;Input!$D$48,VLOOKUP($C239,Eksist!$C$219:'Eksist'!$Z$249,I$3), VLOOKUP($C239,Muffe!$C$219:'Muffe'!$Z$249,I$3)*Muffe!$D$3+VLOOKUP($C239,Nyanlæg!$C$219:'Nyanlæg'!$Z$249,I$3)*Nyanlæg!$D$3)</f>
        <v>0</v>
      </c>
      <c r="J239" s="173">
        <f>IF($C239&lt;Input!$D$48,VLOOKUP($C239,Eksist!$C$219:'Eksist'!$Z$249,J$3), VLOOKUP($C239,Muffe!$C$219:'Muffe'!$Z$249,J$3)*Muffe!$D$3+VLOOKUP($C239,Nyanlæg!$C$219:'Nyanlæg'!$Z$249,J$3)*Nyanlæg!$D$3)</f>
        <v>0</v>
      </c>
      <c r="K239" s="173">
        <f>IF($C239&lt;Input!$D$48,VLOOKUP($C239,Eksist!$C$219:'Eksist'!$Z$249,K$3), VLOOKUP($C239,Muffe!$C$219:'Muffe'!$Z$249,K$3)*Muffe!$D$3+VLOOKUP($C239,Nyanlæg!$C$219:'Nyanlæg'!$Z$249,K$3)*Nyanlæg!$D$3)</f>
        <v>0</v>
      </c>
      <c r="L239" s="173">
        <f>IF($C239&lt;Input!$D$48,VLOOKUP($C239,Eksist!$C$219:'Eksist'!$Z$249,L$3), VLOOKUP($C239,Muffe!$C$219:'Muffe'!$Z$249,L$3)*Muffe!$D$3+VLOOKUP($C239,Nyanlæg!$C$219:'Nyanlæg'!$Z$249,L$3)*Nyanlæg!$D$3)</f>
        <v>0</v>
      </c>
      <c r="M239" s="173">
        <f>IF($C239&lt;Input!$D$48,VLOOKUP($C239,Eksist!$C$219:'Eksist'!$Z$249,M$3), VLOOKUP($C239,Muffe!$C$219:'Muffe'!$Z$249,M$3)*Muffe!$D$3+VLOOKUP($C239,Nyanlæg!$C$219:'Nyanlæg'!$Z$249,M$3)*Nyanlæg!$D$3)</f>
        <v>0</v>
      </c>
      <c r="N239" s="173">
        <f>IF($C239&lt;Input!$D$48,VLOOKUP($C239,Eksist!$C$219:'Eksist'!$Z$249,N$3), VLOOKUP($C239,Muffe!$C$219:'Muffe'!$Z$249,N$3)*Muffe!$D$3+VLOOKUP($C239,Nyanlæg!$C$219:'Nyanlæg'!$Z$249,N$3)*Nyanlæg!$D$3)</f>
        <v>0</v>
      </c>
      <c r="O239" s="173">
        <f>IF($C239&lt;Input!$D$48,VLOOKUP($C239,Eksist!$C$219:'Eksist'!$Z$249,O$3), VLOOKUP($C239,Muffe!$C$219:'Muffe'!$Z$249,O$3)*Muffe!$D$3+VLOOKUP($C239,Nyanlæg!$C$219:'Nyanlæg'!$Z$249,O$3)*Nyanlæg!$D$3)</f>
        <v>0</v>
      </c>
      <c r="P239" s="173">
        <f>IF($C239&lt;Input!$D$48,VLOOKUP($C239,Eksist!$C$219:'Eksist'!$Z$249,P$3), VLOOKUP($C239,Muffe!$C$219:'Muffe'!$Z$249,P$3)*Muffe!$D$3+VLOOKUP($C239,Nyanlæg!$C$219:'Nyanlæg'!$Z$249,P$3)*Nyanlæg!$D$3)</f>
        <v>0</v>
      </c>
      <c r="Q239" s="173">
        <f>IF($C239&lt;Input!$D$48,VLOOKUP($C239,Eksist!$C$219:'Eksist'!$Z$249,Q$3), VLOOKUP($C239,Muffe!$C$219:'Muffe'!$Z$249,Q$3)*Muffe!$D$3+VLOOKUP($C239,Nyanlæg!$C$219:'Nyanlæg'!$Z$249,Q$3)*Nyanlæg!$D$3)</f>
        <v>0</v>
      </c>
      <c r="R239" s="173">
        <f>IF($C239&lt;Input!$D$48,VLOOKUP($C239,Eksist!$C$219:'Eksist'!$Z$249,R$3), VLOOKUP($C239,Muffe!$C$219:'Muffe'!$Z$249,R$3)*Muffe!$D$3+VLOOKUP($C239,Nyanlæg!$C$219:'Nyanlæg'!$Z$249,R$3)*Nyanlæg!$D$3)</f>
        <v>0</v>
      </c>
      <c r="S239" s="173">
        <f>IF($C239&lt;Input!$D$48,VLOOKUP($C239,Eksist!$C$219:'Eksist'!$Z$249,S$3), VLOOKUP($C239,Muffe!$C$219:'Muffe'!$Z$249,S$3)*Muffe!$D$3+VLOOKUP($C239,Nyanlæg!$C$219:'Nyanlæg'!$Z$249,S$3)*Nyanlæg!$D$3)</f>
        <v>0</v>
      </c>
      <c r="T239" s="173">
        <f>IF($C239&lt;Input!$D$48,VLOOKUP($C239,Eksist!$C$219:'Eksist'!$Z$249,T$3), VLOOKUP($C239,Muffe!$C$219:'Muffe'!$Z$249,T$3)*Muffe!$D$3+VLOOKUP($C239,Nyanlæg!$C$219:'Nyanlæg'!$Z$249,T$3)*Nyanlæg!$D$3)</f>
        <v>0</v>
      </c>
      <c r="U239" s="173">
        <f>IF($C239&lt;Input!$D$48,VLOOKUP($C239,Eksist!$C$219:'Eksist'!$Z$249,U$3), VLOOKUP($C239,Muffe!$C$219:'Muffe'!$Z$249,U$3)*Muffe!$D$3+VLOOKUP($C239,Nyanlæg!$C$219:'Nyanlæg'!$Z$249,U$3)*Nyanlæg!$D$3)</f>
        <v>0</v>
      </c>
      <c r="V239" s="173">
        <f>IF($C239&lt;Input!$D$48,VLOOKUP($C239,Eksist!$C$219:'Eksist'!$Z$249,V$3), VLOOKUP($C239,Muffe!$C$219:'Muffe'!$Z$249,V$3)*Muffe!$D$3+VLOOKUP($C239,Nyanlæg!$C$219:'Nyanlæg'!$Z$249,V$3)*Nyanlæg!$D$3)</f>
        <v>0</v>
      </c>
      <c r="W239" s="173">
        <f>IF($C239&lt;Input!$D$48,VLOOKUP($C239,Eksist!$C$219:'Eksist'!$Z$249,W$3), VLOOKUP($C239,Muffe!$C$219:'Muffe'!$Z$249,W$3)*Muffe!$D$3+VLOOKUP($C239,Nyanlæg!$C$219:'Nyanlæg'!$Z$249,W$3)*Nyanlæg!$D$3)</f>
        <v>0</v>
      </c>
      <c r="X239" s="173">
        <f>IF($C239&lt;Input!$D$48,VLOOKUP($C239,Eksist!$C$219:'Eksist'!$Z$249,X$3), VLOOKUP($C239,Muffe!$C$219:'Muffe'!$Z$249,X$3)*Muffe!$D$3+VLOOKUP($C239,Nyanlæg!$C$219:'Nyanlæg'!$Z$249,X$3)*Nyanlæg!$D$3)</f>
        <v>0</v>
      </c>
      <c r="Y239" s="173">
        <f>IF($C239&lt;Input!$D$48,VLOOKUP($C239,Eksist!$C$219:'Eksist'!$Z$249,Y$3), VLOOKUP($C239,Muffe!$C$219:'Muffe'!$Z$249,Y$3)*Muffe!$D$3+VLOOKUP($C239,Nyanlæg!$C$219:'Nyanlæg'!$Z$249,Y$3)*Nyanlæg!$D$3)</f>
        <v>0</v>
      </c>
      <c r="Z239" s="173">
        <f>IF($C239&lt;Input!$D$48,VLOOKUP($C239,Eksist!$C$219:'Eksist'!$Z$249,Z$3), VLOOKUP($C239,Muffe!$C$219:'Muffe'!$Z$249,Z$3)*Muffe!$D$3+VLOOKUP($C239,Nyanlæg!$C$219:'Nyanlæg'!$Z$249,Z$3)*Nyanlæg!$D$3)</f>
        <v>0</v>
      </c>
      <c r="AA239" s="1"/>
      <c r="AB239" s="3"/>
      <c r="AC239" s="158"/>
      <c r="AD239" s="158"/>
      <c r="AE239" s="158"/>
      <c r="AF239" s="158"/>
      <c r="AG239" s="158"/>
      <c r="AH239" s="158"/>
      <c r="AI239" s="158"/>
      <c r="AJ239" s="158"/>
      <c r="AK239" s="158"/>
      <c r="AL239" s="158"/>
      <c r="AM239" s="158"/>
      <c r="AN239" s="158"/>
      <c r="AO239" s="158"/>
      <c r="AP239" s="158"/>
      <c r="AQ239" s="158"/>
      <c r="AR239" s="158"/>
      <c r="AS239" s="158"/>
      <c r="AT239" s="158"/>
      <c r="AU239" s="158"/>
      <c r="AV239" s="158"/>
      <c r="AW239" s="158"/>
      <c r="AX239" s="158"/>
      <c r="AY239" s="158"/>
      <c r="AZ239" s="158"/>
      <c r="BA239" s="159"/>
      <c r="BB239" s="159"/>
      <c r="BC239" s="159"/>
      <c r="BD239" s="159"/>
      <c r="BE239" s="159"/>
      <c r="BF239" s="158"/>
      <c r="BG239" s="158"/>
      <c r="BH239" s="158"/>
      <c r="BI239" s="158"/>
      <c r="BJ239" s="158"/>
      <c r="BK239" s="158"/>
      <c r="BL239" s="158"/>
      <c r="BM239" s="158"/>
      <c r="BN239" s="158"/>
      <c r="BO239" s="158"/>
      <c r="BP239" s="158"/>
      <c r="BQ239" s="158"/>
      <c r="BR239" s="158"/>
      <c r="BS239" s="158"/>
      <c r="BT239" s="158"/>
      <c r="BU239" s="158"/>
    </row>
    <row r="240" spans="1:73" x14ac:dyDescent="0.15">
      <c r="A240" s="1"/>
      <c r="B240" s="20"/>
      <c r="C240" s="156">
        <f>Eksist!C240</f>
        <v>21</v>
      </c>
      <c r="D240" s="2" t="s">
        <v>193</v>
      </c>
      <c r="E240" s="161"/>
      <c r="F240" s="156">
        <f t="shared" si="45"/>
        <v>0</v>
      </c>
      <c r="G240" s="173">
        <f>IF($C240&lt;Input!$D$48,VLOOKUP($C240,Eksist!$C$219:'Eksist'!$Z$249,G$3), VLOOKUP($C240,Muffe!$C$219:'Muffe'!$Z$249,G$3)*Muffe!$D$2+VLOOKUP($C240,Nyanlæg!$C$219:'Nyanlæg'!$Z$249,G$3)*Nyanlæg!$D$2)</f>
        <v>0</v>
      </c>
      <c r="H240" s="173">
        <f>IF($C240&lt;Input!$D$48,VLOOKUP($C240,Eksist!$C$219:'Eksist'!$Z$249,H$3), VLOOKUP($C240,Muffe!$C$219:'Muffe'!$Z$249,H$3)*Muffe!$D$3+VLOOKUP($C240,Nyanlæg!$C$219:'Nyanlæg'!$Z$249,H$3)*Nyanlæg!$D$3)</f>
        <v>0</v>
      </c>
      <c r="I240" s="173">
        <f>IF($C240&lt;Input!$D$48,VLOOKUP($C240,Eksist!$C$219:'Eksist'!$Z$249,I$3), VLOOKUP($C240,Muffe!$C$219:'Muffe'!$Z$249,I$3)*Muffe!$D$3+VLOOKUP($C240,Nyanlæg!$C$219:'Nyanlæg'!$Z$249,I$3)*Nyanlæg!$D$3)</f>
        <v>0</v>
      </c>
      <c r="J240" s="173">
        <f>IF($C240&lt;Input!$D$48,VLOOKUP($C240,Eksist!$C$219:'Eksist'!$Z$249,J$3), VLOOKUP($C240,Muffe!$C$219:'Muffe'!$Z$249,J$3)*Muffe!$D$3+VLOOKUP($C240,Nyanlæg!$C$219:'Nyanlæg'!$Z$249,J$3)*Nyanlæg!$D$3)</f>
        <v>0</v>
      </c>
      <c r="K240" s="173">
        <f>IF($C240&lt;Input!$D$48,VLOOKUP($C240,Eksist!$C$219:'Eksist'!$Z$249,K$3), VLOOKUP($C240,Muffe!$C$219:'Muffe'!$Z$249,K$3)*Muffe!$D$3+VLOOKUP($C240,Nyanlæg!$C$219:'Nyanlæg'!$Z$249,K$3)*Nyanlæg!$D$3)</f>
        <v>0</v>
      </c>
      <c r="L240" s="173">
        <f>IF($C240&lt;Input!$D$48,VLOOKUP($C240,Eksist!$C$219:'Eksist'!$Z$249,L$3), VLOOKUP($C240,Muffe!$C$219:'Muffe'!$Z$249,L$3)*Muffe!$D$3+VLOOKUP($C240,Nyanlæg!$C$219:'Nyanlæg'!$Z$249,L$3)*Nyanlæg!$D$3)</f>
        <v>0</v>
      </c>
      <c r="M240" s="173">
        <f>IF($C240&lt;Input!$D$48,VLOOKUP($C240,Eksist!$C$219:'Eksist'!$Z$249,M$3), VLOOKUP($C240,Muffe!$C$219:'Muffe'!$Z$249,M$3)*Muffe!$D$3+VLOOKUP($C240,Nyanlæg!$C$219:'Nyanlæg'!$Z$249,M$3)*Nyanlæg!$D$3)</f>
        <v>0</v>
      </c>
      <c r="N240" s="173">
        <f>IF($C240&lt;Input!$D$48,VLOOKUP($C240,Eksist!$C$219:'Eksist'!$Z$249,N$3), VLOOKUP($C240,Muffe!$C$219:'Muffe'!$Z$249,N$3)*Muffe!$D$3+VLOOKUP($C240,Nyanlæg!$C$219:'Nyanlæg'!$Z$249,N$3)*Nyanlæg!$D$3)</f>
        <v>0</v>
      </c>
      <c r="O240" s="173">
        <f>IF($C240&lt;Input!$D$48,VLOOKUP($C240,Eksist!$C$219:'Eksist'!$Z$249,O$3), VLOOKUP($C240,Muffe!$C$219:'Muffe'!$Z$249,O$3)*Muffe!$D$3+VLOOKUP($C240,Nyanlæg!$C$219:'Nyanlæg'!$Z$249,O$3)*Nyanlæg!$D$3)</f>
        <v>0</v>
      </c>
      <c r="P240" s="173">
        <f>IF($C240&lt;Input!$D$48,VLOOKUP($C240,Eksist!$C$219:'Eksist'!$Z$249,P$3), VLOOKUP($C240,Muffe!$C$219:'Muffe'!$Z$249,P$3)*Muffe!$D$3+VLOOKUP($C240,Nyanlæg!$C$219:'Nyanlæg'!$Z$249,P$3)*Nyanlæg!$D$3)</f>
        <v>0</v>
      </c>
      <c r="Q240" s="173">
        <f>IF($C240&lt;Input!$D$48,VLOOKUP($C240,Eksist!$C$219:'Eksist'!$Z$249,Q$3), VLOOKUP($C240,Muffe!$C$219:'Muffe'!$Z$249,Q$3)*Muffe!$D$3+VLOOKUP($C240,Nyanlæg!$C$219:'Nyanlæg'!$Z$249,Q$3)*Nyanlæg!$D$3)</f>
        <v>0</v>
      </c>
      <c r="R240" s="173">
        <f>IF($C240&lt;Input!$D$48,VLOOKUP($C240,Eksist!$C$219:'Eksist'!$Z$249,R$3), VLOOKUP($C240,Muffe!$C$219:'Muffe'!$Z$249,R$3)*Muffe!$D$3+VLOOKUP($C240,Nyanlæg!$C$219:'Nyanlæg'!$Z$249,R$3)*Nyanlæg!$D$3)</f>
        <v>0</v>
      </c>
      <c r="S240" s="173">
        <f>IF($C240&lt;Input!$D$48,VLOOKUP($C240,Eksist!$C$219:'Eksist'!$Z$249,S$3), VLOOKUP($C240,Muffe!$C$219:'Muffe'!$Z$249,S$3)*Muffe!$D$3+VLOOKUP($C240,Nyanlæg!$C$219:'Nyanlæg'!$Z$249,S$3)*Nyanlæg!$D$3)</f>
        <v>0</v>
      </c>
      <c r="T240" s="173">
        <f>IF($C240&lt;Input!$D$48,VLOOKUP($C240,Eksist!$C$219:'Eksist'!$Z$249,T$3), VLOOKUP($C240,Muffe!$C$219:'Muffe'!$Z$249,T$3)*Muffe!$D$3+VLOOKUP($C240,Nyanlæg!$C$219:'Nyanlæg'!$Z$249,T$3)*Nyanlæg!$D$3)</f>
        <v>0</v>
      </c>
      <c r="U240" s="173">
        <f>IF($C240&lt;Input!$D$48,VLOOKUP($C240,Eksist!$C$219:'Eksist'!$Z$249,U$3), VLOOKUP($C240,Muffe!$C$219:'Muffe'!$Z$249,U$3)*Muffe!$D$3+VLOOKUP($C240,Nyanlæg!$C$219:'Nyanlæg'!$Z$249,U$3)*Nyanlæg!$D$3)</f>
        <v>0</v>
      </c>
      <c r="V240" s="173">
        <f>IF($C240&lt;Input!$D$48,VLOOKUP($C240,Eksist!$C$219:'Eksist'!$Z$249,V$3), VLOOKUP($C240,Muffe!$C$219:'Muffe'!$Z$249,V$3)*Muffe!$D$3+VLOOKUP($C240,Nyanlæg!$C$219:'Nyanlæg'!$Z$249,V$3)*Nyanlæg!$D$3)</f>
        <v>0</v>
      </c>
      <c r="W240" s="173">
        <f>IF($C240&lt;Input!$D$48,VLOOKUP($C240,Eksist!$C$219:'Eksist'!$Z$249,W$3), VLOOKUP($C240,Muffe!$C$219:'Muffe'!$Z$249,W$3)*Muffe!$D$3+VLOOKUP($C240,Nyanlæg!$C$219:'Nyanlæg'!$Z$249,W$3)*Nyanlæg!$D$3)</f>
        <v>0</v>
      </c>
      <c r="X240" s="173">
        <f>IF($C240&lt;Input!$D$48,VLOOKUP($C240,Eksist!$C$219:'Eksist'!$Z$249,X$3), VLOOKUP($C240,Muffe!$C$219:'Muffe'!$Z$249,X$3)*Muffe!$D$3+VLOOKUP($C240,Nyanlæg!$C$219:'Nyanlæg'!$Z$249,X$3)*Nyanlæg!$D$3)</f>
        <v>0</v>
      </c>
      <c r="Y240" s="173">
        <f>IF($C240&lt;Input!$D$48,VLOOKUP($C240,Eksist!$C$219:'Eksist'!$Z$249,Y$3), VLOOKUP($C240,Muffe!$C$219:'Muffe'!$Z$249,Y$3)*Muffe!$D$3+VLOOKUP($C240,Nyanlæg!$C$219:'Nyanlæg'!$Z$249,Y$3)*Nyanlæg!$D$3)</f>
        <v>0</v>
      </c>
      <c r="Z240" s="173">
        <f>IF($C240&lt;Input!$D$48,VLOOKUP($C240,Eksist!$C$219:'Eksist'!$Z$249,Z$3), VLOOKUP($C240,Muffe!$C$219:'Muffe'!$Z$249,Z$3)*Muffe!$D$3+VLOOKUP($C240,Nyanlæg!$C$219:'Nyanlæg'!$Z$249,Z$3)*Nyanlæg!$D$3)</f>
        <v>0</v>
      </c>
      <c r="AA240" s="1"/>
      <c r="AB240" s="3"/>
      <c r="AC240" s="158"/>
      <c r="AD240" s="158"/>
      <c r="AE240" s="158"/>
      <c r="AF240" s="158"/>
      <c r="AG240" s="158"/>
      <c r="AH240" s="158"/>
      <c r="AI240" s="158"/>
      <c r="AJ240" s="158"/>
      <c r="AK240" s="158"/>
      <c r="AL240" s="158"/>
      <c r="AM240" s="158"/>
      <c r="AN240" s="158"/>
      <c r="AO240" s="158"/>
      <c r="AP240" s="158"/>
      <c r="AQ240" s="158"/>
      <c r="AR240" s="158"/>
      <c r="AS240" s="158"/>
      <c r="AT240" s="158"/>
      <c r="AU240" s="158"/>
      <c r="AV240" s="158"/>
      <c r="AW240" s="158"/>
      <c r="AX240" s="158"/>
      <c r="AY240" s="158"/>
      <c r="AZ240" s="158"/>
      <c r="BA240" s="159"/>
      <c r="BB240" s="159"/>
      <c r="BC240" s="159"/>
      <c r="BD240" s="159"/>
      <c r="BE240" s="159"/>
      <c r="BF240" s="158"/>
      <c r="BG240" s="158"/>
      <c r="BH240" s="158"/>
      <c r="BI240" s="158"/>
      <c r="BJ240" s="158"/>
      <c r="BK240" s="158"/>
      <c r="BL240" s="158"/>
      <c r="BM240" s="158"/>
      <c r="BN240" s="158"/>
      <c r="BO240" s="158"/>
      <c r="BP240" s="158"/>
      <c r="BQ240" s="158"/>
      <c r="BR240" s="158"/>
      <c r="BS240" s="158"/>
      <c r="BT240" s="158"/>
      <c r="BU240" s="158"/>
    </row>
    <row r="241" spans="1:73" x14ac:dyDescent="0.15">
      <c r="A241" s="1"/>
      <c r="B241" s="20"/>
      <c r="C241" s="156">
        <f>Eksist!C241</f>
        <v>22</v>
      </c>
      <c r="D241" s="2" t="s">
        <v>193</v>
      </c>
      <c r="E241" s="161"/>
      <c r="F241" s="156">
        <f t="shared" si="45"/>
        <v>0</v>
      </c>
      <c r="G241" s="173">
        <f>IF($C241&lt;Input!$D$48,VLOOKUP($C241,Eksist!$C$219:'Eksist'!$Z$249,G$3), VLOOKUP($C241,Muffe!$C$219:'Muffe'!$Z$249,G$3)*Muffe!$D$2+VLOOKUP($C241,Nyanlæg!$C$219:'Nyanlæg'!$Z$249,G$3)*Nyanlæg!$D$2)</f>
        <v>0</v>
      </c>
      <c r="H241" s="173">
        <f>IF($C241&lt;Input!$D$48,VLOOKUP($C241,Eksist!$C$219:'Eksist'!$Z$249,H$3), VLOOKUP($C241,Muffe!$C$219:'Muffe'!$Z$249,H$3)*Muffe!$D$3+VLOOKUP($C241,Nyanlæg!$C$219:'Nyanlæg'!$Z$249,H$3)*Nyanlæg!$D$3)</f>
        <v>0</v>
      </c>
      <c r="I241" s="173">
        <f>IF($C241&lt;Input!$D$48,VLOOKUP($C241,Eksist!$C$219:'Eksist'!$Z$249,I$3), VLOOKUP($C241,Muffe!$C$219:'Muffe'!$Z$249,I$3)*Muffe!$D$3+VLOOKUP($C241,Nyanlæg!$C$219:'Nyanlæg'!$Z$249,I$3)*Nyanlæg!$D$3)</f>
        <v>0</v>
      </c>
      <c r="J241" s="173">
        <f>IF($C241&lt;Input!$D$48,VLOOKUP($C241,Eksist!$C$219:'Eksist'!$Z$249,J$3), VLOOKUP($C241,Muffe!$C$219:'Muffe'!$Z$249,J$3)*Muffe!$D$3+VLOOKUP($C241,Nyanlæg!$C$219:'Nyanlæg'!$Z$249,J$3)*Nyanlæg!$D$3)</f>
        <v>0</v>
      </c>
      <c r="K241" s="173">
        <f>IF($C241&lt;Input!$D$48,VLOOKUP($C241,Eksist!$C$219:'Eksist'!$Z$249,K$3), VLOOKUP($C241,Muffe!$C$219:'Muffe'!$Z$249,K$3)*Muffe!$D$3+VLOOKUP($C241,Nyanlæg!$C$219:'Nyanlæg'!$Z$249,K$3)*Nyanlæg!$D$3)</f>
        <v>0</v>
      </c>
      <c r="L241" s="173">
        <f>IF($C241&lt;Input!$D$48,VLOOKUP($C241,Eksist!$C$219:'Eksist'!$Z$249,L$3), VLOOKUP($C241,Muffe!$C$219:'Muffe'!$Z$249,L$3)*Muffe!$D$3+VLOOKUP($C241,Nyanlæg!$C$219:'Nyanlæg'!$Z$249,L$3)*Nyanlæg!$D$3)</f>
        <v>0</v>
      </c>
      <c r="M241" s="173">
        <f>IF($C241&lt;Input!$D$48,VLOOKUP($C241,Eksist!$C$219:'Eksist'!$Z$249,M$3), VLOOKUP($C241,Muffe!$C$219:'Muffe'!$Z$249,M$3)*Muffe!$D$3+VLOOKUP($C241,Nyanlæg!$C$219:'Nyanlæg'!$Z$249,M$3)*Nyanlæg!$D$3)</f>
        <v>0</v>
      </c>
      <c r="N241" s="173">
        <f>IF($C241&lt;Input!$D$48,VLOOKUP($C241,Eksist!$C$219:'Eksist'!$Z$249,N$3), VLOOKUP($C241,Muffe!$C$219:'Muffe'!$Z$249,N$3)*Muffe!$D$3+VLOOKUP($C241,Nyanlæg!$C$219:'Nyanlæg'!$Z$249,N$3)*Nyanlæg!$D$3)</f>
        <v>0</v>
      </c>
      <c r="O241" s="173">
        <f>IF($C241&lt;Input!$D$48,VLOOKUP($C241,Eksist!$C$219:'Eksist'!$Z$249,O$3), VLOOKUP($C241,Muffe!$C$219:'Muffe'!$Z$249,O$3)*Muffe!$D$3+VLOOKUP($C241,Nyanlæg!$C$219:'Nyanlæg'!$Z$249,O$3)*Nyanlæg!$D$3)</f>
        <v>0</v>
      </c>
      <c r="P241" s="173">
        <f>IF($C241&lt;Input!$D$48,VLOOKUP($C241,Eksist!$C$219:'Eksist'!$Z$249,P$3), VLOOKUP($C241,Muffe!$C$219:'Muffe'!$Z$249,P$3)*Muffe!$D$3+VLOOKUP($C241,Nyanlæg!$C$219:'Nyanlæg'!$Z$249,P$3)*Nyanlæg!$D$3)</f>
        <v>0</v>
      </c>
      <c r="Q241" s="173">
        <f>IF($C241&lt;Input!$D$48,VLOOKUP($C241,Eksist!$C$219:'Eksist'!$Z$249,Q$3), VLOOKUP($C241,Muffe!$C$219:'Muffe'!$Z$249,Q$3)*Muffe!$D$3+VLOOKUP($C241,Nyanlæg!$C$219:'Nyanlæg'!$Z$249,Q$3)*Nyanlæg!$D$3)</f>
        <v>0</v>
      </c>
      <c r="R241" s="173">
        <f>IF($C241&lt;Input!$D$48,VLOOKUP($C241,Eksist!$C$219:'Eksist'!$Z$249,R$3), VLOOKUP($C241,Muffe!$C$219:'Muffe'!$Z$249,R$3)*Muffe!$D$3+VLOOKUP($C241,Nyanlæg!$C$219:'Nyanlæg'!$Z$249,R$3)*Nyanlæg!$D$3)</f>
        <v>0</v>
      </c>
      <c r="S241" s="173">
        <f>IF($C241&lt;Input!$D$48,VLOOKUP($C241,Eksist!$C$219:'Eksist'!$Z$249,S$3), VLOOKUP($C241,Muffe!$C$219:'Muffe'!$Z$249,S$3)*Muffe!$D$3+VLOOKUP($C241,Nyanlæg!$C$219:'Nyanlæg'!$Z$249,S$3)*Nyanlæg!$D$3)</f>
        <v>0</v>
      </c>
      <c r="T241" s="173">
        <f>IF($C241&lt;Input!$D$48,VLOOKUP($C241,Eksist!$C$219:'Eksist'!$Z$249,T$3), VLOOKUP($C241,Muffe!$C$219:'Muffe'!$Z$249,T$3)*Muffe!$D$3+VLOOKUP($C241,Nyanlæg!$C$219:'Nyanlæg'!$Z$249,T$3)*Nyanlæg!$D$3)</f>
        <v>0</v>
      </c>
      <c r="U241" s="173">
        <f>IF($C241&lt;Input!$D$48,VLOOKUP($C241,Eksist!$C$219:'Eksist'!$Z$249,U$3), VLOOKUP($C241,Muffe!$C$219:'Muffe'!$Z$249,U$3)*Muffe!$D$3+VLOOKUP($C241,Nyanlæg!$C$219:'Nyanlæg'!$Z$249,U$3)*Nyanlæg!$D$3)</f>
        <v>0</v>
      </c>
      <c r="V241" s="173">
        <f>IF($C241&lt;Input!$D$48,VLOOKUP($C241,Eksist!$C$219:'Eksist'!$Z$249,V$3), VLOOKUP($C241,Muffe!$C$219:'Muffe'!$Z$249,V$3)*Muffe!$D$3+VLOOKUP($C241,Nyanlæg!$C$219:'Nyanlæg'!$Z$249,V$3)*Nyanlæg!$D$3)</f>
        <v>0</v>
      </c>
      <c r="W241" s="173">
        <f>IF($C241&lt;Input!$D$48,VLOOKUP($C241,Eksist!$C$219:'Eksist'!$Z$249,W$3), VLOOKUP($C241,Muffe!$C$219:'Muffe'!$Z$249,W$3)*Muffe!$D$3+VLOOKUP($C241,Nyanlæg!$C$219:'Nyanlæg'!$Z$249,W$3)*Nyanlæg!$D$3)</f>
        <v>0</v>
      </c>
      <c r="X241" s="173">
        <f>IF($C241&lt;Input!$D$48,VLOOKUP($C241,Eksist!$C$219:'Eksist'!$Z$249,X$3), VLOOKUP($C241,Muffe!$C$219:'Muffe'!$Z$249,X$3)*Muffe!$D$3+VLOOKUP($C241,Nyanlæg!$C$219:'Nyanlæg'!$Z$249,X$3)*Nyanlæg!$D$3)</f>
        <v>0</v>
      </c>
      <c r="Y241" s="173">
        <f>IF($C241&lt;Input!$D$48,VLOOKUP($C241,Eksist!$C$219:'Eksist'!$Z$249,Y$3), VLOOKUP($C241,Muffe!$C$219:'Muffe'!$Z$249,Y$3)*Muffe!$D$3+VLOOKUP($C241,Nyanlæg!$C$219:'Nyanlæg'!$Z$249,Y$3)*Nyanlæg!$D$3)</f>
        <v>0</v>
      </c>
      <c r="Z241" s="173">
        <f>IF($C241&lt;Input!$D$48,VLOOKUP($C241,Eksist!$C$219:'Eksist'!$Z$249,Z$3), VLOOKUP($C241,Muffe!$C$219:'Muffe'!$Z$249,Z$3)*Muffe!$D$3+VLOOKUP($C241,Nyanlæg!$C$219:'Nyanlæg'!$Z$249,Z$3)*Nyanlæg!$D$3)</f>
        <v>0</v>
      </c>
      <c r="AA241" s="1"/>
      <c r="AB241" s="3"/>
      <c r="AC241" s="158"/>
      <c r="AD241" s="158"/>
      <c r="AE241" s="158"/>
      <c r="AF241" s="158"/>
      <c r="AG241" s="158"/>
      <c r="AH241" s="158"/>
      <c r="AI241" s="158"/>
      <c r="AJ241" s="158"/>
      <c r="AK241" s="158"/>
      <c r="AL241" s="158"/>
      <c r="AM241" s="158"/>
      <c r="AN241" s="158"/>
      <c r="AO241" s="158"/>
      <c r="AP241" s="158"/>
      <c r="AQ241" s="158"/>
      <c r="AR241" s="158"/>
      <c r="AS241" s="158"/>
      <c r="AT241" s="158"/>
      <c r="AU241" s="158"/>
      <c r="AV241" s="158"/>
      <c r="AW241" s="158"/>
      <c r="AX241" s="158"/>
      <c r="AY241" s="158"/>
      <c r="AZ241" s="158"/>
      <c r="BA241" s="159"/>
      <c r="BB241" s="159"/>
      <c r="BC241" s="159"/>
      <c r="BD241" s="159"/>
      <c r="BE241" s="159"/>
      <c r="BF241" s="158"/>
      <c r="BG241" s="158"/>
      <c r="BH241" s="158"/>
      <c r="BI241" s="158"/>
      <c r="BJ241" s="158"/>
      <c r="BK241" s="158"/>
      <c r="BL241" s="158"/>
      <c r="BM241" s="158"/>
      <c r="BN241" s="158"/>
      <c r="BO241" s="158"/>
      <c r="BP241" s="158"/>
      <c r="BQ241" s="158"/>
      <c r="BR241" s="158"/>
      <c r="BS241" s="158"/>
      <c r="BT241" s="158"/>
      <c r="BU241" s="158"/>
    </row>
    <row r="242" spans="1:73" x14ac:dyDescent="0.15">
      <c r="A242" s="1"/>
      <c r="B242" s="20"/>
      <c r="C242" s="156">
        <f>Eksist!C242</f>
        <v>23</v>
      </c>
      <c r="D242" s="2" t="s">
        <v>193</v>
      </c>
      <c r="E242" s="161"/>
      <c r="F242" s="156">
        <f>SUM(G242:Z242)</f>
        <v>0</v>
      </c>
      <c r="G242" s="173">
        <f>IF($C242&lt;Input!$D$48,VLOOKUP($C242,Eksist!$C$219:'Eksist'!$Z$249,G$3), VLOOKUP($C242,Muffe!$C$219:'Muffe'!$Z$249,G$3)*Muffe!$D$2+VLOOKUP($C242,Nyanlæg!$C$219:'Nyanlæg'!$Z$249,G$3)*Nyanlæg!$D$2)</f>
        <v>0</v>
      </c>
      <c r="H242" s="173">
        <f>IF($C242&lt;Input!$D$48,VLOOKUP($C242,Eksist!$C$219:'Eksist'!$Z$249,H$3), VLOOKUP($C242,Muffe!$C$219:'Muffe'!$Z$249,H$3)*Muffe!$D$3+VLOOKUP($C242,Nyanlæg!$C$219:'Nyanlæg'!$Z$249,H$3)*Nyanlæg!$D$3)</f>
        <v>0</v>
      </c>
      <c r="I242" s="173">
        <f>IF($C242&lt;Input!$D$48,VLOOKUP($C242,Eksist!$C$219:'Eksist'!$Z$249,I$3), VLOOKUP($C242,Muffe!$C$219:'Muffe'!$Z$249,I$3)*Muffe!$D$3+VLOOKUP($C242,Nyanlæg!$C$219:'Nyanlæg'!$Z$249,I$3)*Nyanlæg!$D$3)</f>
        <v>0</v>
      </c>
      <c r="J242" s="173">
        <f>IF($C242&lt;Input!$D$48,VLOOKUP($C242,Eksist!$C$219:'Eksist'!$Z$249,J$3), VLOOKUP($C242,Muffe!$C$219:'Muffe'!$Z$249,J$3)*Muffe!$D$3+VLOOKUP($C242,Nyanlæg!$C$219:'Nyanlæg'!$Z$249,J$3)*Nyanlæg!$D$3)</f>
        <v>0</v>
      </c>
      <c r="K242" s="173">
        <f>IF($C242&lt;Input!$D$48,VLOOKUP($C242,Eksist!$C$219:'Eksist'!$Z$249,K$3), VLOOKUP($C242,Muffe!$C$219:'Muffe'!$Z$249,K$3)*Muffe!$D$3+VLOOKUP($C242,Nyanlæg!$C$219:'Nyanlæg'!$Z$249,K$3)*Nyanlæg!$D$3)</f>
        <v>0</v>
      </c>
      <c r="L242" s="173">
        <f>IF($C242&lt;Input!$D$48,VLOOKUP($C242,Eksist!$C$219:'Eksist'!$Z$249,L$3), VLOOKUP($C242,Muffe!$C$219:'Muffe'!$Z$249,L$3)*Muffe!$D$3+VLOOKUP($C242,Nyanlæg!$C$219:'Nyanlæg'!$Z$249,L$3)*Nyanlæg!$D$3)</f>
        <v>0</v>
      </c>
      <c r="M242" s="173">
        <f>IF($C242&lt;Input!$D$48,VLOOKUP($C242,Eksist!$C$219:'Eksist'!$Z$249,M$3), VLOOKUP($C242,Muffe!$C$219:'Muffe'!$Z$249,M$3)*Muffe!$D$3+VLOOKUP($C242,Nyanlæg!$C$219:'Nyanlæg'!$Z$249,M$3)*Nyanlæg!$D$3)</f>
        <v>0</v>
      </c>
      <c r="N242" s="173">
        <f>IF($C242&lt;Input!$D$48,VLOOKUP($C242,Eksist!$C$219:'Eksist'!$Z$249,N$3), VLOOKUP($C242,Muffe!$C$219:'Muffe'!$Z$249,N$3)*Muffe!$D$3+VLOOKUP($C242,Nyanlæg!$C$219:'Nyanlæg'!$Z$249,N$3)*Nyanlæg!$D$3)</f>
        <v>0</v>
      </c>
      <c r="O242" s="173">
        <f>IF($C242&lt;Input!$D$48,VLOOKUP($C242,Eksist!$C$219:'Eksist'!$Z$249,O$3), VLOOKUP($C242,Muffe!$C$219:'Muffe'!$Z$249,O$3)*Muffe!$D$3+VLOOKUP($C242,Nyanlæg!$C$219:'Nyanlæg'!$Z$249,O$3)*Nyanlæg!$D$3)</f>
        <v>0</v>
      </c>
      <c r="P242" s="173">
        <f>IF($C242&lt;Input!$D$48,VLOOKUP($C242,Eksist!$C$219:'Eksist'!$Z$249,P$3), VLOOKUP($C242,Muffe!$C$219:'Muffe'!$Z$249,P$3)*Muffe!$D$3+VLOOKUP($C242,Nyanlæg!$C$219:'Nyanlæg'!$Z$249,P$3)*Nyanlæg!$D$3)</f>
        <v>0</v>
      </c>
      <c r="Q242" s="173">
        <f>IF($C242&lt;Input!$D$48,VLOOKUP($C242,Eksist!$C$219:'Eksist'!$Z$249,Q$3), VLOOKUP($C242,Muffe!$C$219:'Muffe'!$Z$249,Q$3)*Muffe!$D$3+VLOOKUP($C242,Nyanlæg!$C$219:'Nyanlæg'!$Z$249,Q$3)*Nyanlæg!$D$3)</f>
        <v>0</v>
      </c>
      <c r="R242" s="173">
        <f>IF($C242&lt;Input!$D$48,VLOOKUP($C242,Eksist!$C$219:'Eksist'!$Z$249,R$3), VLOOKUP($C242,Muffe!$C$219:'Muffe'!$Z$249,R$3)*Muffe!$D$3+VLOOKUP($C242,Nyanlæg!$C$219:'Nyanlæg'!$Z$249,R$3)*Nyanlæg!$D$3)</f>
        <v>0</v>
      </c>
      <c r="S242" s="173">
        <f>IF($C242&lt;Input!$D$48,VLOOKUP($C242,Eksist!$C$219:'Eksist'!$Z$249,S$3), VLOOKUP($C242,Muffe!$C$219:'Muffe'!$Z$249,S$3)*Muffe!$D$3+VLOOKUP($C242,Nyanlæg!$C$219:'Nyanlæg'!$Z$249,S$3)*Nyanlæg!$D$3)</f>
        <v>0</v>
      </c>
      <c r="T242" s="173">
        <f>IF($C242&lt;Input!$D$48,VLOOKUP($C242,Eksist!$C$219:'Eksist'!$Z$249,T$3), VLOOKUP($C242,Muffe!$C$219:'Muffe'!$Z$249,T$3)*Muffe!$D$3+VLOOKUP($C242,Nyanlæg!$C$219:'Nyanlæg'!$Z$249,T$3)*Nyanlæg!$D$3)</f>
        <v>0</v>
      </c>
      <c r="U242" s="173">
        <f>IF($C242&lt;Input!$D$48,VLOOKUP($C242,Eksist!$C$219:'Eksist'!$Z$249,U$3), VLOOKUP($C242,Muffe!$C$219:'Muffe'!$Z$249,U$3)*Muffe!$D$3+VLOOKUP($C242,Nyanlæg!$C$219:'Nyanlæg'!$Z$249,U$3)*Nyanlæg!$D$3)</f>
        <v>0</v>
      </c>
      <c r="V242" s="173">
        <f>IF($C242&lt;Input!$D$48,VLOOKUP($C242,Eksist!$C$219:'Eksist'!$Z$249,V$3), VLOOKUP($C242,Muffe!$C$219:'Muffe'!$Z$249,V$3)*Muffe!$D$3+VLOOKUP($C242,Nyanlæg!$C$219:'Nyanlæg'!$Z$249,V$3)*Nyanlæg!$D$3)</f>
        <v>0</v>
      </c>
      <c r="W242" s="173">
        <f>IF($C242&lt;Input!$D$48,VLOOKUP($C242,Eksist!$C$219:'Eksist'!$Z$249,W$3), VLOOKUP($C242,Muffe!$C$219:'Muffe'!$Z$249,W$3)*Muffe!$D$3+VLOOKUP($C242,Nyanlæg!$C$219:'Nyanlæg'!$Z$249,W$3)*Nyanlæg!$D$3)</f>
        <v>0</v>
      </c>
      <c r="X242" s="173">
        <f>IF($C242&lt;Input!$D$48,VLOOKUP($C242,Eksist!$C$219:'Eksist'!$Z$249,X$3), VLOOKUP($C242,Muffe!$C$219:'Muffe'!$Z$249,X$3)*Muffe!$D$3+VLOOKUP($C242,Nyanlæg!$C$219:'Nyanlæg'!$Z$249,X$3)*Nyanlæg!$D$3)</f>
        <v>0</v>
      </c>
      <c r="Y242" s="173">
        <f>IF($C242&lt;Input!$D$48,VLOOKUP($C242,Eksist!$C$219:'Eksist'!$Z$249,Y$3), VLOOKUP($C242,Muffe!$C$219:'Muffe'!$Z$249,Y$3)*Muffe!$D$3+VLOOKUP($C242,Nyanlæg!$C$219:'Nyanlæg'!$Z$249,Y$3)*Nyanlæg!$D$3)</f>
        <v>0</v>
      </c>
      <c r="Z242" s="173">
        <f>IF($C242&lt;Input!$D$48,VLOOKUP($C242,Eksist!$C$219:'Eksist'!$Z$249,Z$3), VLOOKUP($C242,Muffe!$C$219:'Muffe'!$Z$249,Z$3)*Muffe!$D$3+VLOOKUP($C242,Nyanlæg!$C$219:'Nyanlæg'!$Z$249,Z$3)*Nyanlæg!$D$3)</f>
        <v>0</v>
      </c>
      <c r="AA242" s="1"/>
      <c r="AB242" s="3"/>
      <c r="AC242" s="158"/>
      <c r="AD242" s="158"/>
      <c r="AE242" s="158"/>
      <c r="AF242" s="158"/>
      <c r="AG242" s="158"/>
      <c r="AH242" s="158"/>
      <c r="AI242" s="158"/>
      <c r="AJ242" s="158"/>
      <c r="AK242" s="158"/>
      <c r="AL242" s="158"/>
      <c r="AM242" s="158"/>
      <c r="AN242" s="158"/>
      <c r="AO242" s="158"/>
      <c r="AP242" s="158"/>
      <c r="AQ242" s="158"/>
      <c r="AR242" s="158"/>
      <c r="AS242" s="158"/>
      <c r="AT242" s="158"/>
      <c r="AU242" s="158"/>
      <c r="AV242" s="158"/>
      <c r="AW242" s="158"/>
      <c r="AX242" s="158"/>
      <c r="AY242" s="158"/>
      <c r="AZ242" s="158"/>
      <c r="BA242" s="159"/>
      <c r="BB242" s="159"/>
      <c r="BC242" s="159"/>
      <c r="BD242" s="159"/>
      <c r="BE242" s="159"/>
      <c r="BF242" s="158"/>
      <c r="BG242" s="158"/>
      <c r="BH242" s="158"/>
      <c r="BI242" s="158"/>
      <c r="BJ242" s="158"/>
      <c r="BK242" s="158"/>
      <c r="BL242" s="158"/>
      <c r="BM242" s="158"/>
      <c r="BN242" s="158"/>
      <c r="BO242" s="158"/>
      <c r="BP242" s="158"/>
      <c r="BQ242" s="158"/>
      <c r="BR242" s="158"/>
      <c r="BS242" s="158"/>
      <c r="BT242" s="158"/>
      <c r="BU242" s="158"/>
    </row>
    <row r="243" spans="1:73" x14ac:dyDescent="0.15">
      <c r="A243" s="1"/>
      <c r="B243" s="20"/>
      <c r="C243" s="156">
        <f>Eksist!C243</f>
        <v>24</v>
      </c>
      <c r="D243" s="2" t="s">
        <v>193</v>
      </c>
      <c r="E243" s="161"/>
      <c r="F243" s="156">
        <f t="shared" si="45"/>
        <v>0</v>
      </c>
      <c r="G243" s="173">
        <f>IF($C243&lt;Input!$D$48,VLOOKUP($C243,Eksist!$C$219:'Eksist'!$Z$249,G$3), VLOOKUP($C243,Muffe!$C$219:'Muffe'!$Z$249,G$3)*Muffe!$D$2+VLOOKUP($C243,Nyanlæg!$C$219:'Nyanlæg'!$Z$249,G$3)*Nyanlæg!$D$2)</f>
        <v>0</v>
      </c>
      <c r="H243" s="173">
        <f>IF($C243&lt;Input!$D$48,VLOOKUP($C243,Eksist!$C$219:'Eksist'!$Z$249,H$3), VLOOKUP($C243,Muffe!$C$219:'Muffe'!$Z$249,H$3)*Muffe!$D$3+VLOOKUP($C243,Nyanlæg!$C$219:'Nyanlæg'!$Z$249,H$3)*Nyanlæg!$D$3)</f>
        <v>0</v>
      </c>
      <c r="I243" s="173">
        <f>IF($C243&lt;Input!$D$48,VLOOKUP($C243,Eksist!$C$219:'Eksist'!$Z$249,I$3), VLOOKUP($C243,Muffe!$C$219:'Muffe'!$Z$249,I$3)*Muffe!$D$3+VLOOKUP($C243,Nyanlæg!$C$219:'Nyanlæg'!$Z$249,I$3)*Nyanlæg!$D$3)</f>
        <v>0</v>
      </c>
      <c r="J243" s="173">
        <f>IF($C243&lt;Input!$D$48,VLOOKUP($C243,Eksist!$C$219:'Eksist'!$Z$249,J$3), VLOOKUP($C243,Muffe!$C$219:'Muffe'!$Z$249,J$3)*Muffe!$D$3+VLOOKUP($C243,Nyanlæg!$C$219:'Nyanlæg'!$Z$249,J$3)*Nyanlæg!$D$3)</f>
        <v>0</v>
      </c>
      <c r="K243" s="173">
        <f>IF($C243&lt;Input!$D$48,VLOOKUP($C243,Eksist!$C$219:'Eksist'!$Z$249,K$3), VLOOKUP($C243,Muffe!$C$219:'Muffe'!$Z$249,K$3)*Muffe!$D$3+VLOOKUP($C243,Nyanlæg!$C$219:'Nyanlæg'!$Z$249,K$3)*Nyanlæg!$D$3)</f>
        <v>0</v>
      </c>
      <c r="L243" s="173">
        <f>IF($C243&lt;Input!$D$48,VLOOKUP($C243,Eksist!$C$219:'Eksist'!$Z$249,L$3), VLOOKUP($C243,Muffe!$C$219:'Muffe'!$Z$249,L$3)*Muffe!$D$3+VLOOKUP($C243,Nyanlæg!$C$219:'Nyanlæg'!$Z$249,L$3)*Nyanlæg!$D$3)</f>
        <v>0</v>
      </c>
      <c r="M243" s="173">
        <f>IF($C243&lt;Input!$D$48,VLOOKUP($C243,Eksist!$C$219:'Eksist'!$Z$249,M$3), VLOOKUP($C243,Muffe!$C$219:'Muffe'!$Z$249,M$3)*Muffe!$D$3+VLOOKUP($C243,Nyanlæg!$C$219:'Nyanlæg'!$Z$249,M$3)*Nyanlæg!$D$3)</f>
        <v>0</v>
      </c>
      <c r="N243" s="173">
        <f>IF($C243&lt;Input!$D$48,VLOOKUP($C243,Eksist!$C$219:'Eksist'!$Z$249,N$3), VLOOKUP($C243,Muffe!$C$219:'Muffe'!$Z$249,N$3)*Muffe!$D$3+VLOOKUP($C243,Nyanlæg!$C$219:'Nyanlæg'!$Z$249,N$3)*Nyanlæg!$D$3)</f>
        <v>0</v>
      </c>
      <c r="O243" s="173">
        <f>IF($C243&lt;Input!$D$48,VLOOKUP($C243,Eksist!$C$219:'Eksist'!$Z$249,O$3), VLOOKUP($C243,Muffe!$C$219:'Muffe'!$Z$249,O$3)*Muffe!$D$3+VLOOKUP($C243,Nyanlæg!$C$219:'Nyanlæg'!$Z$249,O$3)*Nyanlæg!$D$3)</f>
        <v>0</v>
      </c>
      <c r="P243" s="173">
        <f>IF($C243&lt;Input!$D$48,VLOOKUP($C243,Eksist!$C$219:'Eksist'!$Z$249,P$3), VLOOKUP($C243,Muffe!$C$219:'Muffe'!$Z$249,P$3)*Muffe!$D$3+VLOOKUP($C243,Nyanlæg!$C$219:'Nyanlæg'!$Z$249,P$3)*Nyanlæg!$D$3)</f>
        <v>0</v>
      </c>
      <c r="Q243" s="173">
        <f>IF($C243&lt;Input!$D$48,VLOOKUP($C243,Eksist!$C$219:'Eksist'!$Z$249,Q$3), VLOOKUP($C243,Muffe!$C$219:'Muffe'!$Z$249,Q$3)*Muffe!$D$3+VLOOKUP($C243,Nyanlæg!$C$219:'Nyanlæg'!$Z$249,Q$3)*Nyanlæg!$D$3)</f>
        <v>0</v>
      </c>
      <c r="R243" s="173">
        <f>IF($C243&lt;Input!$D$48,VLOOKUP($C243,Eksist!$C$219:'Eksist'!$Z$249,R$3), VLOOKUP($C243,Muffe!$C$219:'Muffe'!$Z$249,R$3)*Muffe!$D$3+VLOOKUP($C243,Nyanlæg!$C$219:'Nyanlæg'!$Z$249,R$3)*Nyanlæg!$D$3)</f>
        <v>0</v>
      </c>
      <c r="S243" s="173">
        <f>IF($C243&lt;Input!$D$48,VLOOKUP($C243,Eksist!$C$219:'Eksist'!$Z$249,S$3), VLOOKUP($C243,Muffe!$C$219:'Muffe'!$Z$249,S$3)*Muffe!$D$3+VLOOKUP($C243,Nyanlæg!$C$219:'Nyanlæg'!$Z$249,S$3)*Nyanlæg!$D$3)</f>
        <v>0</v>
      </c>
      <c r="T243" s="173">
        <f>IF($C243&lt;Input!$D$48,VLOOKUP($C243,Eksist!$C$219:'Eksist'!$Z$249,T$3), VLOOKUP($C243,Muffe!$C$219:'Muffe'!$Z$249,T$3)*Muffe!$D$3+VLOOKUP($C243,Nyanlæg!$C$219:'Nyanlæg'!$Z$249,T$3)*Nyanlæg!$D$3)</f>
        <v>0</v>
      </c>
      <c r="U243" s="173">
        <f>IF($C243&lt;Input!$D$48,VLOOKUP($C243,Eksist!$C$219:'Eksist'!$Z$249,U$3), VLOOKUP($C243,Muffe!$C$219:'Muffe'!$Z$249,U$3)*Muffe!$D$3+VLOOKUP($C243,Nyanlæg!$C$219:'Nyanlæg'!$Z$249,U$3)*Nyanlæg!$D$3)</f>
        <v>0</v>
      </c>
      <c r="V243" s="173">
        <f>IF($C243&lt;Input!$D$48,VLOOKUP($C243,Eksist!$C$219:'Eksist'!$Z$249,V$3), VLOOKUP($C243,Muffe!$C$219:'Muffe'!$Z$249,V$3)*Muffe!$D$3+VLOOKUP($C243,Nyanlæg!$C$219:'Nyanlæg'!$Z$249,V$3)*Nyanlæg!$D$3)</f>
        <v>0</v>
      </c>
      <c r="W243" s="173">
        <f>IF($C243&lt;Input!$D$48,VLOOKUP($C243,Eksist!$C$219:'Eksist'!$Z$249,W$3), VLOOKUP($C243,Muffe!$C$219:'Muffe'!$Z$249,W$3)*Muffe!$D$3+VLOOKUP($C243,Nyanlæg!$C$219:'Nyanlæg'!$Z$249,W$3)*Nyanlæg!$D$3)</f>
        <v>0</v>
      </c>
      <c r="X243" s="173">
        <f>IF($C243&lt;Input!$D$48,VLOOKUP($C243,Eksist!$C$219:'Eksist'!$Z$249,X$3), VLOOKUP($C243,Muffe!$C$219:'Muffe'!$Z$249,X$3)*Muffe!$D$3+VLOOKUP($C243,Nyanlæg!$C$219:'Nyanlæg'!$Z$249,X$3)*Nyanlæg!$D$3)</f>
        <v>0</v>
      </c>
      <c r="Y243" s="173">
        <f>IF($C243&lt;Input!$D$48,VLOOKUP($C243,Eksist!$C$219:'Eksist'!$Z$249,Y$3), VLOOKUP($C243,Muffe!$C$219:'Muffe'!$Z$249,Y$3)*Muffe!$D$3+VLOOKUP($C243,Nyanlæg!$C$219:'Nyanlæg'!$Z$249,Y$3)*Nyanlæg!$D$3)</f>
        <v>0</v>
      </c>
      <c r="Z243" s="173">
        <f>IF($C243&lt;Input!$D$48,VLOOKUP($C243,Eksist!$C$219:'Eksist'!$Z$249,Z$3), VLOOKUP($C243,Muffe!$C$219:'Muffe'!$Z$249,Z$3)*Muffe!$D$3+VLOOKUP($C243,Nyanlæg!$C$219:'Nyanlæg'!$Z$249,Z$3)*Nyanlæg!$D$3)</f>
        <v>0</v>
      </c>
      <c r="AA243" s="1"/>
      <c r="AB243" s="3"/>
      <c r="AC243" s="158"/>
      <c r="AD243" s="158"/>
      <c r="AE243" s="158"/>
      <c r="AF243" s="158"/>
      <c r="AG243" s="158"/>
      <c r="AH243" s="158"/>
      <c r="AI243" s="158"/>
      <c r="AJ243" s="158"/>
      <c r="AK243" s="158"/>
      <c r="AL243" s="158"/>
      <c r="AM243" s="158"/>
      <c r="AN243" s="158"/>
      <c r="AO243" s="158"/>
      <c r="AP243" s="158"/>
      <c r="AQ243" s="158"/>
      <c r="AR243" s="158"/>
      <c r="AS243" s="158"/>
      <c r="AT243" s="158"/>
      <c r="AU243" s="158"/>
      <c r="AV243" s="158"/>
      <c r="AW243" s="158"/>
      <c r="AX243" s="158"/>
      <c r="AY243" s="158"/>
      <c r="AZ243" s="158"/>
      <c r="BA243" s="159"/>
      <c r="BB243" s="159"/>
      <c r="BC243" s="159"/>
      <c r="BD243" s="159"/>
      <c r="BE243" s="159"/>
      <c r="BF243" s="158"/>
      <c r="BG243" s="158"/>
      <c r="BH243" s="158"/>
      <c r="BI243" s="158"/>
      <c r="BJ243" s="158"/>
      <c r="BK243" s="158"/>
      <c r="BL243" s="158"/>
      <c r="BM243" s="158"/>
      <c r="BN243" s="158"/>
      <c r="BO243" s="158"/>
      <c r="BP243" s="158"/>
      <c r="BQ243" s="158"/>
      <c r="BR243" s="158"/>
      <c r="BS243" s="158"/>
      <c r="BT243" s="158"/>
      <c r="BU243" s="158"/>
    </row>
    <row r="244" spans="1:73" x14ac:dyDescent="0.15">
      <c r="A244" s="1"/>
      <c r="B244" s="20"/>
      <c r="C244" s="156">
        <f>Eksist!C244</f>
        <v>25</v>
      </c>
      <c r="D244" s="2" t="s">
        <v>193</v>
      </c>
      <c r="E244" s="161"/>
      <c r="F244" s="156">
        <f t="shared" si="45"/>
        <v>0</v>
      </c>
      <c r="G244" s="173">
        <f>IF($C244&lt;Input!$D$48,VLOOKUP($C244,Eksist!$C$219:'Eksist'!$Z$249,G$3), VLOOKUP($C244,Muffe!$C$219:'Muffe'!$Z$249,G$3)*Muffe!$D$2+VLOOKUP($C244,Nyanlæg!$C$219:'Nyanlæg'!$Z$249,G$3)*Nyanlæg!$D$2)</f>
        <v>0</v>
      </c>
      <c r="H244" s="173">
        <f>IF($C244&lt;Input!$D$48,VLOOKUP($C244,Eksist!$C$219:'Eksist'!$Z$249,H$3), VLOOKUP($C244,Muffe!$C$219:'Muffe'!$Z$249,H$3)*Muffe!$D$3+VLOOKUP($C244,Nyanlæg!$C$219:'Nyanlæg'!$Z$249,H$3)*Nyanlæg!$D$3)</f>
        <v>0</v>
      </c>
      <c r="I244" s="173">
        <f>IF($C244&lt;Input!$D$48,VLOOKUP($C244,Eksist!$C$219:'Eksist'!$Z$249,I$3), VLOOKUP($C244,Muffe!$C$219:'Muffe'!$Z$249,I$3)*Muffe!$D$3+VLOOKUP($C244,Nyanlæg!$C$219:'Nyanlæg'!$Z$249,I$3)*Nyanlæg!$D$3)</f>
        <v>0</v>
      </c>
      <c r="J244" s="173">
        <f>IF($C244&lt;Input!$D$48,VLOOKUP($C244,Eksist!$C$219:'Eksist'!$Z$249,J$3), VLOOKUP($C244,Muffe!$C$219:'Muffe'!$Z$249,J$3)*Muffe!$D$3+VLOOKUP($C244,Nyanlæg!$C$219:'Nyanlæg'!$Z$249,J$3)*Nyanlæg!$D$3)</f>
        <v>0</v>
      </c>
      <c r="K244" s="173">
        <f>IF($C244&lt;Input!$D$48,VLOOKUP($C244,Eksist!$C$219:'Eksist'!$Z$249,K$3), VLOOKUP($C244,Muffe!$C$219:'Muffe'!$Z$249,K$3)*Muffe!$D$3+VLOOKUP($C244,Nyanlæg!$C$219:'Nyanlæg'!$Z$249,K$3)*Nyanlæg!$D$3)</f>
        <v>0</v>
      </c>
      <c r="L244" s="173">
        <f>IF($C244&lt;Input!$D$48,VLOOKUP($C244,Eksist!$C$219:'Eksist'!$Z$249,L$3), VLOOKUP($C244,Muffe!$C$219:'Muffe'!$Z$249,L$3)*Muffe!$D$3+VLOOKUP($C244,Nyanlæg!$C$219:'Nyanlæg'!$Z$249,L$3)*Nyanlæg!$D$3)</f>
        <v>0</v>
      </c>
      <c r="M244" s="173">
        <f>IF($C244&lt;Input!$D$48,VLOOKUP($C244,Eksist!$C$219:'Eksist'!$Z$249,M$3), VLOOKUP($C244,Muffe!$C$219:'Muffe'!$Z$249,M$3)*Muffe!$D$3+VLOOKUP($C244,Nyanlæg!$C$219:'Nyanlæg'!$Z$249,M$3)*Nyanlæg!$D$3)</f>
        <v>0</v>
      </c>
      <c r="N244" s="173">
        <f>IF($C244&lt;Input!$D$48,VLOOKUP($C244,Eksist!$C$219:'Eksist'!$Z$249,N$3), VLOOKUP($C244,Muffe!$C$219:'Muffe'!$Z$249,N$3)*Muffe!$D$3+VLOOKUP($C244,Nyanlæg!$C$219:'Nyanlæg'!$Z$249,N$3)*Nyanlæg!$D$3)</f>
        <v>0</v>
      </c>
      <c r="O244" s="173">
        <f>IF($C244&lt;Input!$D$48,VLOOKUP($C244,Eksist!$C$219:'Eksist'!$Z$249,O$3), VLOOKUP($C244,Muffe!$C$219:'Muffe'!$Z$249,O$3)*Muffe!$D$3+VLOOKUP($C244,Nyanlæg!$C$219:'Nyanlæg'!$Z$249,O$3)*Nyanlæg!$D$3)</f>
        <v>0</v>
      </c>
      <c r="P244" s="173">
        <f>IF($C244&lt;Input!$D$48,VLOOKUP($C244,Eksist!$C$219:'Eksist'!$Z$249,P$3), VLOOKUP($C244,Muffe!$C$219:'Muffe'!$Z$249,P$3)*Muffe!$D$3+VLOOKUP($C244,Nyanlæg!$C$219:'Nyanlæg'!$Z$249,P$3)*Nyanlæg!$D$3)</f>
        <v>0</v>
      </c>
      <c r="Q244" s="173">
        <f>IF($C244&lt;Input!$D$48,VLOOKUP($C244,Eksist!$C$219:'Eksist'!$Z$249,Q$3), VLOOKUP($C244,Muffe!$C$219:'Muffe'!$Z$249,Q$3)*Muffe!$D$3+VLOOKUP($C244,Nyanlæg!$C$219:'Nyanlæg'!$Z$249,Q$3)*Nyanlæg!$D$3)</f>
        <v>0</v>
      </c>
      <c r="R244" s="173">
        <f>IF($C244&lt;Input!$D$48,VLOOKUP($C244,Eksist!$C$219:'Eksist'!$Z$249,R$3), VLOOKUP($C244,Muffe!$C$219:'Muffe'!$Z$249,R$3)*Muffe!$D$3+VLOOKUP($C244,Nyanlæg!$C$219:'Nyanlæg'!$Z$249,R$3)*Nyanlæg!$D$3)</f>
        <v>0</v>
      </c>
      <c r="S244" s="173">
        <f>IF($C244&lt;Input!$D$48,VLOOKUP($C244,Eksist!$C$219:'Eksist'!$Z$249,S$3), VLOOKUP($C244,Muffe!$C$219:'Muffe'!$Z$249,S$3)*Muffe!$D$3+VLOOKUP($C244,Nyanlæg!$C$219:'Nyanlæg'!$Z$249,S$3)*Nyanlæg!$D$3)</f>
        <v>0</v>
      </c>
      <c r="T244" s="173">
        <f>IF($C244&lt;Input!$D$48,VLOOKUP($C244,Eksist!$C$219:'Eksist'!$Z$249,T$3), VLOOKUP($C244,Muffe!$C$219:'Muffe'!$Z$249,T$3)*Muffe!$D$3+VLOOKUP($C244,Nyanlæg!$C$219:'Nyanlæg'!$Z$249,T$3)*Nyanlæg!$D$3)</f>
        <v>0</v>
      </c>
      <c r="U244" s="173">
        <f>IF($C244&lt;Input!$D$48,VLOOKUP($C244,Eksist!$C$219:'Eksist'!$Z$249,U$3), VLOOKUP($C244,Muffe!$C$219:'Muffe'!$Z$249,U$3)*Muffe!$D$3+VLOOKUP($C244,Nyanlæg!$C$219:'Nyanlæg'!$Z$249,U$3)*Nyanlæg!$D$3)</f>
        <v>0</v>
      </c>
      <c r="V244" s="173">
        <f>IF($C244&lt;Input!$D$48,VLOOKUP($C244,Eksist!$C$219:'Eksist'!$Z$249,V$3), VLOOKUP($C244,Muffe!$C$219:'Muffe'!$Z$249,V$3)*Muffe!$D$3+VLOOKUP($C244,Nyanlæg!$C$219:'Nyanlæg'!$Z$249,V$3)*Nyanlæg!$D$3)</f>
        <v>0</v>
      </c>
      <c r="W244" s="173">
        <f>IF($C244&lt;Input!$D$48,VLOOKUP($C244,Eksist!$C$219:'Eksist'!$Z$249,W$3), VLOOKUP($C244,Muffe!$C$219:'Muffe'!$Z$249,W$3)*Muffe!$D$3+VLOOKUP($C244,Nyanlæg!$C$219:'Nyanlæg'!$Z$249,W$3)*Nyanlæg!$D$3)</f>
        <v>0</v>
      </c>
      <c r="X244" s="173">
        <f>IF($C244&lt;Input!$D$48,VLOOKUP($C244,Eksist!$C$219:'Eksist'!$Z$249,X$3), VLOOKUP($C244,Muffe!$C$219:'Muffe'!$Z$249,X$3)*Muffe!$D$3+VLOOKUP($C244,Nyanlæg!$C$219:'Nyanlæg'!$Z$249,X$3)*Nyanlæg!$D$3)</f>
        <v>0</v>
      </c>
      <c r="Y244" s="173">
        <f>IF($C244&lt;Input!$D$48,VLOOKUP($C244,Eksist!$C$219:'Eksist'!$Z$249,Y$3), VLOOKUP($C244,Muffe!$C$219:'Muffe'!$Z$249,Y$3)*Muffe!$D$3+VLOOKUP($C244,Nyanlæg!$C$219:'Nyanlæg'!$Z$249,Y$3)*Nyanlæg!$D$3)</f>
        <v>0</v>
      </c>
      <c r="Z244" s="173">
        <f>IF($C244&lt;Input!$D$48,VLOOKUP($C244,Eksist!$C$219:'Eksist'!$Z$249,Z$3), VLOOKUP($C244,Muffe!$C$219:'Muffe'!$Z$249,Z$3)*Muffe!$D$3+VLOOKUP($C244,Nyanlæg!$C$219:'Nyanlæg'!$Z$249,Z$3)*Nyanlæg!$D$3)</f>
        <v>0</v>
      </c>
      <c r="AA244" s="1"/>
      <c r="AB244" s="3"/>
      <c r="AC244" s="158"/>
      <c r="AD244" s="158"/>
      <c r="AE244" s="158"/>
      <c r="AF244" s="158"/>
      <c r="AG244" s="158"/>
      <c r="AH244" s="158"/>
      <c r="AI244" s="158"/>
      <c r="AJ244" s="158"/>
      <c r="AK244" s="158"/>
      <c r="AL244" s="158"/>
      <c r="AM244" s="158"/>
      <c r="AN244" s="158"/>
      <c r="AO244" s="158"/>
      <c r="AP244" s="158"/>
      <c r="AQ244" s="158"/>
      <c r="AR244" s="158"/>
      <c r="AS244" s="158"/>
      <c r="AT244" s="158"/>
      <c r="AU244" s="158"/>
      <c r="AV244" s="158"/>
      <c r="AW244" s="158"/>
      <c r="AX244" s="158"/>
      <c r="AY244" s="158"/>
      <c r="AZ244" s="158"/>
      <c r="BA244" s="159"/>
      <c r="BB244" s="159"/>
      <c r="BC244" s="159"/>
      <c r="BD244" s="159"/>
      <c r="BE244" s="159"/>
      <c r="BF244" s="158"/>
      <c r="BG244" s="158"/>
      <c r="BH244" s="158"/>
      <c r="BI244" s="158"/>
      <c r="BJ244" s="158"/>
      <c r="BK244" s="158"/>
      <c r="BL244" s="158"/>
      <c r="BM244" s="158"/>
      <c r="BN244" s="158"/>
      <c r="BO244" s="158"/>
      <c r="BP244" s="158"/>
      <c r="BQ244" s="158"/>
      <c r="BR244" s="158"/>
      <c r="BS244" s="158"/>
      <c r="BT244" s="158"/>
      <c r="BU244" s="158"/>
    </row>
    <row r="245" spans="1:73" x14ac:dyDescent="0.15">
      <c r="A245" s="1"/>
      <c r="B245" s="20"/>
      <c r="C245" s="156">
        <f>Eksist!C245</f>
        <v>26</v>
      </c>
      <c r="D245" s="2" t="s">
        <v>193</v>
      </c>
      <c r="E245" s="161"/>
      <c r="F245" s="156">
        <f t="shared" si="45"/>
        <v>0</v>
      </c>
      <c r="G245" s="173">
        <f>IF($C245&lt;Input!$D$48,VLOOKUP($C245,Eksist!$C$219:'Eksist'!$Z$249,G$3), VLOOKUP($C245,Muffe!$C$219:'Muffe'!$Z$249,G$3)*Muffe!$D$2+VLOOKUP($C245,Nyanlæg!$C$219:'Nyanlæg'!$Z$249,G$3)*Nyanlæg!$D$2)</f>
        <v>0</v>
      </c>
      <c r="H245" s="173">
        <f>IF($C245&lt;Input!$D$48,VLOOKUP($C245,Eksist!$C$219:'Eksist'!$Z$249,H$3), VLOOKUP($C245,Muffe!$C$219:'Muffe'!$Z$249,H$3)*Muffe!$D$3+VLOOKUP($C245,Nyanlæg!$C$219:'Nyanlæg'!$Z$249,H$3)*Nyanlæg!$D$3)</f>
        <v>0</v>
      </c>
      <c r="I245" s="173">
        <f>IF($C245&lt;Input!$D$48,VLOOKUP($C245,Eksist!$C$219:'Eksist'!$Z$249,I$3), VLOOKUP($C245,Muffe!$C$219:'Muffe'!$Z$249,I$3)*Muffe!$D$3+VLOOKUP($C245,Nyanlæg!$C$219:'Nyanlæg'!$Z$249,I$3)*Nyanlæg!$D$3)</f>
        <v>0</v>
      </c>
      <c r="J245" s="173">
        <f>IF($C245&lt;Input!$D$48,VLOOKUP($C245,Eksist!$C$219:'Eksist'!$Z$249,J$3), VLOOKUP($C245,Muffe!$C$219:'Muffe'!$Z$249,J$3)*Muffe!$D$3+VLOOKUP($C245,Nyanlæg!$C$219:'Nyanlæg'!$Z$249,J$3)*Nyanlæg!$D$3)</f>
        <v>0</v>
      </c>
      <c r="K245" s="173">
        <f>IF($C245&lt;Input!$D$48,VLOOKUP($C245,Eksist!$C$219:'Eksist'!$Z$249,K$3), VLOOKUP($C245,Muffe!$C$219:'Muffe'!$Z$249,K$3)*Muffe!$D$3+VLOOKUP($C245,Nyanlæg!$C$219:'Nyanlæg'!$Z$249,K$3)*Nyanlæg!$D$3)</f>
        <v>0</v>
      </c>
      <c r="L245" s="173">
        <f>IF($C245&lt;Input!$D$48,VLOOKUP($C245,Eksist!$C$219:'Eksist'!$Z$249,L$3), VLOOKUP($C245,Muffe!$C$219:'Muffe'!$Z$249,L$3)*Muffe!$D$3+VLOOKUP($C245,Nyanlæg!$C$219:'Nyanlæg'!$Z$249,L$3)*Nyanlæg!$D$3)</f>
        <v>0</v>
      </c>
      <c r="M245" s="173">
        <f>IF($C245&lt;Input!$D$48,VLOOKUP($C245,Eksist!$C$219:'Eksist'!$Z$249,M$3), VLOOKUP($C245,Muffe!$C$219:'Muffe'!$Z$249,M$3)*Muffe!$D$3+VLOOKUP($C245,Nyanlæg!$C$219:'Nyanlæg'!$Z$249,M$3)*Nyanlæg!$D$3)</f>
        <v>0</v>
      </c>
      <c r="N245" s="173">
        <f>IF($C245&lt;Input!$D$48,VLOOKUP($C245,Eksist!$C$219:'Eksist'!$Z$249,N$3), VLOOKUP($C245,Muffe!$C$219:'Muffe'!$Z$249,N$3)*Muffe!$D$3+VLOOKUP($C245,Nyanlæg!$C$219:'Nyanlæg'!$Z$249,N$3)*Nyanlæg!$D$3)</f>
        <v>0</v>
      </c>
      <c r="O245" s="173">
        <f>IF($C245&lt;Input!$D$48,VLOOKUP($C245,Eksist!$C$219:'Eksist'!$Z$249,O$3), VLOOKUP($C245,Muffe!$C$219:'Muffe'!$Z$249,O$3)*Muffe!$D$3+VLOOKUP($C245,Nyanlæg!$C$219:'Nyanlæg'!$Z$249,O$3)*Nyanlæg!$D$3)</f>
        <v>0</v>
      </c>
      <c r="P245" s="173">
        <f>IF($C245&lt;Input!$D$48,VLOOKUP($C245,Eksist!$C$219:'Eksist'!$Z$249,P$3), VLOOKUP($C245,Muffe!$C$219:'Muffe'!$Z$249,P$3)*Muffe!$D$3+VLOOKUP($C245,Nyanlæg!$C$219:'Nyanlæg'!$Z$249,P$3)*Nyanlæg!$D$3)</f>
        <v>0</v>
      </c>
      <c r="Q245" s="173">
        <f>IF($C245&lt;Input!$D$48,VLOOKUP($C245,Eksist!$C$219:'Eksist'!$Z$249,Q$3), VLOOKUP($C245,Muffe!$C$219:'Muffe'!$Z$249,Q$3)*Muffe!$D$3+VLOOKUP($C245,Nyanlæg!$C$219:'Nyanlæg'!$Z$249,Q$3)*Nyanlæg!$D$3)</f>
        <v>0</v>
      </c>
      <c r="R245" s="173">
        <f>IF($C245&lt;Input!$D$48,VLOOKUP($C245,Eksist!$C$219:'Eksist'!$Z$249,R$3), VLOOKUP($C245,Muffe!$C$219:'Muffe'!$Z$249,R$3)*Muffe!$D$3+VLOOKUP($C245,Nyanlæg!$C$219:'Nyanlæg'!$Z$249,R$3)*Nyanlæg!$D$3)</f>
        <v>0</v>
      </c>
      <c r="S245" s="173">
        <f>IF($C245&lt;Input!$D$48,VLOOKUP($C245,Eksist!$C$219:'Eksist'!$Z$249,S$3), VLOOKUP($C245,Muffe!$C$219:'Muffe'!$Z$249,S$3)*Muffe!$D$3+VLOOKUP($C245,Nyanlæg!$C$219:'Nyanlæg'!$Z$249,S$3)*Nyanlæg!$D$3)</f>
        <v>0</v>
      </c>
      <c r="T245" s="173">
        <f>IF($C245&lt;Input!$D$48,VLOOKUP($C245,Eksist!$C$219:'Eksist'!$Z$249,T$3), VLOOKUP($C245,Muffe!$C$219:'Muffe'!$Z$249,T$3)*Muffe!$D$3+VLOOKUP($C245,Nyanlæg!$C$219:'Nyanlæg'!$Z$249,T$3)*Nyanlæg!$D$3)</f>
        <v>0</v>
      </c>
      <c r="U245" s="173">
        <f>IF($C245&lt;Input!$D$48,VLOOKUP($C245,Eksist!$C$219:'Eksist'!$Z$249,U$3), VLOOKUP($C245,Muffe!$C$219:'Muffe'!$Z$249,U$3)*Muffe!$D$3+VLOOKUP($C245,Nyanlæg!$C$219:'Nyanlæg'!$Z$249,U$3)*Nyanlæg!$D$3)</f>
        <v>0</v>
      </c>
      <c r="V245" s="173">
        <f>IF($C245&lt;Input!$D$48,VLOOKUP($C245,Eksist!$C$219:'Eksist'!$Z$249,V$3), VLOOKUP($C245,Muffe!$C$219:'Muffe'!$Z$249,V$3)*Muffe!$D$3+VLOOKUP($C245,Nyanlæg!$C$219:'Nyanlæg'!$Z$249,V$3)*Nyanlæg!$D$3)</f>
        <v>0</v>
      </c>
      <c r="W245" s="173">
        <f>IF($C245&lt;Input!$D$48,VLOOKUP($C245,Eksist!$C$219:'Eksist'!$Z$249,W$3), VLOOKUP($C245,Muffe!$C$219:'Muffe'!$Z$249,W$3)*Muffe!$D$3+VLOOKUP($C245,Nyanlæg!$C$219:'Nyanlæg'!$Z$249,W$3)*Nyanlæg!$D$3)</f>
        <v>0</v>
      </c>
      <c r="X245" s="173">
        <f>IF($C245&lt;Input!$D$48,VLOOKUP($C245,Eksist!$C$219:'Eksist'!$Z$249,X$3), VLOOKUP($C245,Muffe!$C$219:'Muffe'!$Z$249,X$3)*Muffe!$D$3+VLOOKUP($C245,Nyanlæg!$C$219:'Nyanlæg'!$Z$249,X$3)*Nyanlæg!$D$3)</f>
        <v>0</v>
      </c>
      <c r="Y245" s="173">
        <f>IF($C245&lt;Input!$D$48,VLOOKUP($C245,Eksist!$C$219:'Eksist'!$Z$249,Y$3), VLOOKUP($C245,Muffe!$C$219:'Muffe'!$Z$249,Y$3)*Muffe!$D$3+VLOOKUP($C245,Nyanlæg!$C$219:'Nyanlæg'!$Z$249,Y$3)*Nyanlæg!$D$3)</f>
        <v>0</v>
      </c>
      <c r="Z245" s="173">
        <f>IF($C245&lt;Input!$D$48,VLOOKUP($C245,Eksist!$C$219:'Eksist'!$Z$249,Z$3), VLOOKUP($C245,Muffe!$C$219:'Muffe'!$Z$249,Z$3)*Muffe!$D$3+VLOOKUP($C245,Nyanlæg!$C$219:'Nyanlæg'!$Z$249,Z$3)*Nyanlæg!$D$3)</f>
        <v>0</v>
      </c>
      <c r="AA245" s="1"/>
      <c r="AB245" s="3"/>
      <c r="AC245" s="158"/>
      <c r="AD245" s="158"/>
      <c r="AE245" s="158"/>
      <c r="AF245" s="158"/>
      <c r="AG245" s="158"/>
      <c r="AH245" s="158"/>
      <c r="AI245" s="158"/>
      <c r="AJ245" s="158"/>
      <c r="AK245" s="158"/>
      <c r="AL245" s="158"/>
      <c r="AM245" s="158"/>
      <c r="AN245" s="158"/>
      <c r="AO245" s="158"/>
      <c r="AP245" s="158"/>
      <c r="AQ245" s="158"/>
      <c r="AR245" s="158"/>
      <c r="AS245" s="158"/>
      <c r="AT245" s="158"/>
      <c r="AU245" s="158"/>
      <c r="AV245" s="158"/>
      <c r="AW245" s="158"/>
      <c r="AX245" s="158"/>
      <c r="AY245" s="158"/>
      <c r="AZ245" s="158"/>
      <c r="BA245" s="159"/>
      <c r="BB245" s="159"/>
      <c r="BC245" s="159"/>
      <c r="BD245" s="159"/>
      <c r="BE245" s="159"/>
      <c r="BF245" s="158"/>
      <c r="BG245" s="158"/>
      <c r="BH245" s="158"/>
      <c r="BI245" s="158"/>
      <c r="BJ245" s="158"/>
      <c r="BK245" s="158"/>
      <c r="BL245" s="158"/>
      <c r="BM245" s="158"/>
      <c r="BN245" s="158"/>
      <c r="BO245" s="158"/>
      <c r="BP245" s="158"/>
      <c r="BQ245" s="158"/>
      <c r="BR245" s="158"/>
      <c r="BS245" s="158"/>
      <c r="BT245" s="158"/>
      <c r="BU245" s="158"/>
    </row>
    <row r="246" spans="1:73" x14ac:dyDescent="0.15">
      <c r="A246" s="1"/>
      <c r="B246" s="20"/>
      <c r="C246" s="156">
        <f>Eksist!C246</f>
        <v>27</v>
      </c>
      <c r="D246" s="2" t="s">
        <v>193</v>
      </c>
      <c r="E246" s="161"/>
      <c r="F246" s="156">
        <f t="shared" si="45"/>
        <v>0</v>
      </c>
      <c r="G246" s="173">
        <f>IF($C246&lt;Input!$D$48,VLOOKUP($C246,Eksist!$C$219:'Eksist'!$Z$249,G$3), VLOOKUP($C246,Muffe!$C$219:'Muffe'!$Z$249,G$3)*Muffe!$D$2+VLOOKUP($C246,Nyanlæg!$C$219:'Nyanlæg'!$Z$249,G$3)*Nyanlæg!$D$2)</f>
        <v>0</v>
      </c>
      <c r="H246" s="173">
        <f>IF($C246&lt;Input!$D$48,VLOOKUP($C246,Eksist!$C$219:'Eksist'!$Z$249,H$3), VLOOKUP($C246,Muffe!$C$219:'Muffe'!$Z$249,H$3)*Muffe!$D$3+VLOOKUP($C246,Nyanlæg!$C$219:'Nyanlæg'!$Z$249,H$3)*Nyanlæg!$D$3)</f>
        <v>0</v>
      </c>
      <c r="I246" s="173">
        <f>IF($C246&lt;Input!$D$48,VLOOKUP($C246,Eksist!$C$219:'Eksist'!$Z$249,I$3), VLOOKUP($C246,Muffe!$C$219:'Muffe'!$Z$249,I$3)*Muffe!$D$3+VLOOKUP($C246,Nyanlæg!$C$219:'Nyanlæg'!$Z$249,I$3)*Nyanlæg!$D$3)</f>
        <v>0</v>
      </c>
      <c r="J246" s="173">
        <f>IF($C246&lt;Input!$D$48,VLOOKUP($C246,Eksist!$C$219:'Eksist'!$Z$249,J$3), VLOOKUP($C246,Muffe!$C$219:'Muffe'!$Z$249,J$3)*Muffe!$D$3+VLOOKUP($C246,Nyanlæg!$C$219:'Nyanlæg'!$Z$249,J$3)*Nyanlæg!$D$3)</f>
        <v>0</v>
      </c>
      <c r="K246" s="173">
        <f>IF($C246&lt;Input!$D$48,VLOOKUP($C246,Eksist!$C$219:'Eksist'!$Z$249,K$3), VLOOKUP($C246,Muffe!$C$219:'Muffe'!$Z$249,K$3)*Muffe!$D$3+VLOOKUP($C246,Nyanlæg!$C$219:'Nyanlæg'!$Z$249,K$3)*Nyanlæg!$D$3)</f>
        <v>0</v>
      </c>
      <c r="L246" s="173">
        <f>IF($C246&lt;Input!$D$48,VLOOKUP($C246,Eksist!$C$219:'Eksist'!$Z$249,L$3), VLOOKUP($C246,Muffe!$C$219:'Muffe'!$Z$249,L$3)*Muffe!$D$3+VLOOKUP($C246,Nyanlæg!$C$219:'Nyanlæg'!$Z$249,L$3)*Nyanlæg!$D$3)</f>
        <v>0</v>
      </c>
      <c r="M246" s="173">
        <f>IF($C246&lt;Input!$D$48,VLOOKUP($C246,Eksist!$C$219:'Eksist'!$Z$249,M$3), VLOOKUP($C246,Muffe!$C$219:'Muffe'!$Z$249,M$3)*Muffe!$D$3+VLOOKUP($C246,Nyanlæg!$C$219:'Nyanlæg'!$Z$249,M$3)*Nyanlæg!$D$3)</f>
        <v>0</v>
      </c>
      <c r="N246" s="173">
        <f>IF($C246&lt;Input!$D$48,VLOOKUP($C246,Eksist!$C$219:'Eksist'!$Z$249,N$3), VLOOKUP($C246,Muffe!$C$219:'Muffe'!$Z$249,N$3)*Muffe!$D$3+VLOOKUP($C246,Nyanlæg!$C$219:'Nyanlæg'!$Z$249,N$3)*Nyanlæg!$D$3)</f>
        <v>0</v>
      </c>
      <c r="O246" s="173">
        <f>IF($C246&lt;Input!$D$48,VLOOKUP($C246,Eksist!$C$219:'Eksist'!$Z$249,O$3), VLOOKUP($C246,Muffe!$C$219:'Muffe'!$Z$249,O$3)*Muffe!$D$3+VLOOKUP($C246,Nyanlæg!$C$219:'Nyanlæg'!$Z$249,O$3)*Nyanlæg!$D$3)</f>
        <v>0</v>
      </c>
      <c r="P246" s="173">
        <f>IF($C246&lt;Input!$D$48,VLOOKUP($C246,Eksist!$C$219:'Eksist'!$Z$249,P$3), VLOOKUP($C246,Muffe!$C$219:'Muffe'!$Z$249,P$3)*Muffe!$D$3+VLOOKUP($C246,Nyanlæg!$C$219:'Nyanlæg'!$Z$249,P$3)*Nyanlæg!$D$3)</f>
        <v>0</v>
      </c>
      <c r="Q246" s="173">
        <f>IF($C246&lt;Input!$D$48,VLOOKUP($C246,Eksist!$C$219:'Eksist'!$Z$249,Q$3), VLOOKUP($C246,Muffe!$C$219:'Muffe'!$Z$249,Q$3)*Muffe!$D$3+VLOOKUP($C246,Nyanlæg!$C$219:'Nyanlæg'!$Z$249,Q$3)*Nyanlæg!$D$3)</f>
        <v>0</v>
      </c>
      <c r="R246" s="173">
        <f>IF($C246&lt;Input!$D$48,VLOOKUP($C246,Eksist!$C$219:'Eksist'!$Z$249,R$3), VLOOKUP($C246,Muffe!$C$219:'Muffe'!$Z$249,R$3)*Muffe!$D$3+VLOOKUP($C246,Nyanlæg!$C$219:'Nyanlæg'!$Z$249,R$3)*Nyanlæg!$D$3)</f>
        <v>0</v>
      </c>
      <c r="S246" s="173">
        <f>IF($C246&lt;Input!$D$48,VLOOKUP($C246,Eksist!$C$219:'Eksist'!$Z$249,S$3), VLOOKUP($C246,Muffe!$C$219:'Muffe'!$Z$249,S$3)*Muffe!$D$3+VLOOKUP($C246,Nyanlæg!$C$219:'Nyanlæg'!$Z$249,S$3)*Nyanlæg!$D$3)</f>
        <v>0</v>
      </c>
      <c r="T246" s="173">
        <f>IF($C246&lt;Input!$D$48,VLOOKUP($C246,Eksist!$C$219:'Eksist'!$Z$249,T$3), VLOOKUP($C246,Muffe!$C$219:'Muffe'!$Z$249,T$3)*Muffe!$D$3+VLOOKUP($C246,Nyanlæg!$C$219:'Nyanlæg'!$Z$249,T$3)*Nyanlæg!$D$3)</f>
        <v>0</v>
      </c>
      <c r="U246" s="173">
        <f>IF($C246&lt;Input!$D$48,VLOOKUP($C246,Eksist!$C$219:'Eksist'!$Z$249,U$3), VLOOKUP($C246,Muffe!$C$219:'Muffe'!$Z$249,U$3)*Muffe!$D$3+VLOOKUP($C246,Nyanlæg!$C$219:'Nyanlæg'!$Z$249,U$3)*Nyanlæg!$D$3)</f>
        <v>0</v>
      </c>
      <c r="V246" s="173">
        <f>IF($C246&lt;Input!$D$48,VLOOKUP($C246,Eksist!$C$219:'Eksist'!$Z$249,V$3), VLOOKUP($C246,Muffe!$C$219:'Muffe'!$Z$249,V$3)*Muffe!$D$3+VLOOKUP($C246,Nyanlæg!$C$219:'Nyanlæg'!$Z$249,V$3)*Nyanlæg!$D$3)</f>
        <v>0</v>
      </c>
      <c r="W246" s="173">
        <f>IF($C246&lt;Input!$D$48,VLOOKUP($C246,Eksist!$C$219:'Eksist'!$Z$249,W$3), VLOOKUP($C246,Muffe!$C$219:'Muffe'!$Z$249,W$3)*Muffe!$D$3+VLOOKUP($C246,Nyanlæg!$C$219:'Nyanlæg'!$Z$249,W$3)*Nyanlæg!$D$3)</f>
        <v>0</v>
      </c>
      <c r="X246" s="173">
        <f>IF($C246&lt;Input!$D$48,VLOOKUP($C246,Eksist!$C$219:'Eksist'!$Z$249,X$3), VLOOKUP($C246,Muffe!$C$219:'Muffe'!$Z$249,X$3)*Muffe!$D$3+VLOOKUP($C246,Nyanlæg!$C$219:'Nyanlæg'!$Z$249,X$3)*Nyanlæg!$D$3)</f>
        <v>0</v>
      </c>
      <c r="Y246" s="173">
        <f>IF($C246&lt;Input!$D$48,VLOOKUP($C246,Eksist!$C$219:'Eksist'!$Z$249,Y$3), VLOOKUP($C246,Muffe!$C$219:'Muffe'!$Z$249,Y$3)*Muffe!$D$3+VLOOKUP($C246,Nyanlæg!$C$219:'Nyanlæg'!$Z$249,Y$3)*Nyanlæg!$D$3)</f>
        <v>0</v>
      </c>
      <c r="Z246" s="173">
        <f>IF($C246&lt;Input!$D$48,VLOOKUP($C246,Eksist!$C$219:'Eksist'!$Z$249,Z$3), VLOOKUP($C246,Muffe!$C$219:'Muffe'!$Z$249,Z$3)*Muffe!$D$3+VLOOKUP($C246,Nyanlæg!$C$219:'Nyanlæg'!$Z$249,Z$3)*Nyanlæg!$D$3)</f>
        <v>0</v>
      </c>
      <c r="AA246" s="1"/>
      <c r="AB246" s="3"/>
      <c r="AC246" s="158"/>
      <c r="AD246" s="158"/>
      <c r="AE246" s="158"/>
      <c r="AF246" s="158"/>
      <c r="AG246" s="158"/>
      <c r="AH246" s="158"/>
      <c r="AI246" s="158"/>
      <c r="AJ246" s="158"/>
      <c r="AK246" s="158"/>
      <c r="AL246" s="158"/>
      <c r="AM246" s="158"/>
      <c r="AN246" s="158"/>
      <c r="AO246" s="158"/>
      <c r="AP246" s="158"/>
      <c r="AQ246" s="158"/>
      <c r="AR246" s="158"/>
      <c r="AS246" s="158"/>
      <c r="AT246" s="158"/>
      <c r="AU246" s="158"/>
      <c r="AV246" s="158"/>
      <c r="AW246" s="158"/>
      <c r="AX246" s="158"/>
      <c r="AY246" s="158"/>
      <c r="AZ246" s="158"/>
      <c r="BA246" s="159"/>
      <c r="BB246" s="159"/>
      <c r="BC246" s="159"/>
      <c r="BD246" s="159"/>
      <c r="BE246" s="159"/>
      <c r="BF246" s="158"/>
      <c r="BG246" s="158"/>
      <c r="BH246" s="158"/>
      <c r="BI246" s="158"/>
      <c r="BJ246" s="158"/>
      <c r="BK246" s="158"/>
      <c r="BL246" s="158"/>
      <c r="BM246" s="158"/>
      <c r="BN246" s="158"/>
      <c r="BO246" s="158"/>
      <c r="BP246" s="158"/>
      <c r="BQ246" s="158"/>
      <c r="BR246" s="158"/>
      <c r="BS246" s="158"/>
      <c r="BT246" s="158"/>
      <c r="BU246" s="158"/>
    </row>
    <row r="247" spans="1:73" x14ac:dyDescent="0.15">
      <c r="A247" s="1"/>
      <c r="B247" s="20"/>
      <c r="C247" s="156">
        <f>Eksist!C247</f>
        <v>28</v>
      </c>
      <c r="D247" s="2" t="s">
        <v>193</v>
      </c>
      <c r="E247" s="161"/>
      <c r="F247" s="156">
        <f t="shared" si="45"/>
        <v>0</v>
      </c>
      <c r="G247" s="173">
        <f>IF($C247&lt;Input!$D$48,VLOOKUP($C247,Eksist!$C$219:'Eksist'!$Z$249,G$3), VLOOKUP($C247,Muffe!$C$219:'Muffe'!$Z$249,G$3)*Muffe!$D$2+VLOOKUP($C247,Nyanlæg!$C$219:'Nyanlæg'!$Z$249,G$3)*Nyanlæg!$D$2)</f>
        <v>0</v>
      </c>
      <c r="H247" s="173">
        <f>IF($C247&lt;Input!$D$48,VLOOKUP($C247,Eksist!$C$219:'Eksist'!$Z$249,H$3), VLOOKUP($C247,Muffe!$C$219:'Muffe'!$Z$249,H$3)*Muffe!$D$3+VLOOKUP($C247,Nyanlæg!$C$219:'Nyanlæg'!$Z$249,H$3)*Nyanlæg!$D$3)</f>
        <v>0</v>
      </c>
      <c r="I247" s="173">
        <f>IF($C247&lt;Input!$D$48,VLOOKUP($C247,Eksist!$C$219:'Eksist'!$Z$249,I$3), VLOOKUP($C247,Muffe!$C$219:'Muffe'!$Z$249,I$3)*Muffe!$D$3+VLOOKUP($C247,Nyanlæg!$C$219:'Nyanlæg'!$Z$249,I$3)*Nyanlæg!$D$3)</f>
        <v>0</v>
      </c>
      <c r="J247" s="173">
        <f>IF($C247&lt;Input!$D$48,VLOOKUP($C247,Eksist!$C$219:'Eksist'!$Z$249,J$3), VLOOKUP($C247,Muffe!$C$219:'Muffe'!$Z$249,J$3)*Muffe!$D$3+VLOOKUP($C247,Nyanlæg!$C$219:'Nyanlæg'!$Z$249,J$3)*Nyanlæg!$D$3)</f>
        <v>0</v>
      </c>
      <c r="K247" s="173">
        <f>IF($C247&lt;Input!$D$48,VLOOKUP($C247,Eksist!$C$219:'Eksist'!$Z$249,K$3), VLOOKUP($C247,Muffe!$C$219:'Muffe'!$Z$249,K$3)*Muffe!$D$3+VLOOKUP($C247,Nyanlæg!$C$219:'Nyanlæg'!$Z$249,K$3)*Nyanlæg!$D$3)</f>
        <v>0</v>
      </c>
      <c r="L247" s="173">
        <f>IF($C247&lt;Input!$D$48,VLOOKUP($C247,Eksist!$C$219:'Eksist'!$Z$249,L$3), VLOOKUP($C247,Muffe!$C$219:'Muffe'!$Z$249,L$3)*Muffe!$D$3+VLOOKUP($C247,Nyanlæg!$C$219:'Nyanlæg'!$Z$249,L$3)*Nyanlæg!$D$3)</f>
        <v>0</v>
      </c>
      <c r="M247" s="173">
        <f>IF($C247&lt;Input!$D$48,VLOOKUP($C247,Eksist!$C$219:'Eksist'!$Z$249,M$3), VLOOKUP($C247,Muffe!$C$219:'Muffe'!$Z$249,M$3)*Muffe!$D$3+VLOOKUP($C247,Nyanlæg!$C$219:'Nyanlæg'!$Z$249,M$3)*Nyanlæg!$D$3)</f>
        <v>0</v>
      </c>
      <c r="N247" s="173">
        <f>IF($C247&lt;Input!$D$48,VLOOKUP($C247,Eksist!$C$219:'Eksist'!$Z$249,N$3), VLOOKUP($C247,Muffe!$C$219:'Muffe'!$Z$249,N$3)*Muffe!$D$3+VLOOKUP($C247,Nyanlæg!$C$219:'Nyanlæg'!$Z$249,N$3)*Nyanlæg!$D$3)</f>
        <v>0</v>
      </c>
      <c r="O247" s="173">
        <f>IF($C247&lt;Input!$D$48,VLOOKUP($C247,Eksist!$C$219:'Eksist'!$Z$249,O$3), VLOOKUP($C247,Muffe!$C$219:'Muffe'!$Z$249,O$3)*Muffe!$D$3+VLOOKUP($C247,Nyanlæg!$C$219:'Nyanlæg'!$Z$249,O$3)*Nyanlæg!$D$3)</f>
        <v>0</v>
      </c>
      <c r="P247" s="173">
        <f>IF($C247&lt;Input!$D$48,VLOOKUP($C247,Eksist!$C$219:'Eksist'!$Z$249,P$3), VLOOKUP($C247,Muffe!$C$219:'Muffe'!$Z$249,P$3)*Muffe!$D$3+VLOOKUP($C247,Nyanlæg!$C$219:'Nyanlæg'!$Z$249,P$3)*Nyanlæg!$D$3)</f>
        <v>0</v>
      </c>
      <c r="Q247" s="173">
        <f>IF($C247&lt;Input!$D$48,VLOOKUP($C247,Eksist!$C$219:'Eksist'!$Z$249,Q$3), VLOOKUP($C247,Muffe!$C$219:'Muffe'!$Z$249,Q$3)*Muffe!$D$3+VLOOKUP($C247,Nyanlæg!$C$219:'Nyanlæg'!$Z$249,Q$3)*Nyanlæg!$D$3)</f>
        <v>0</v>
      </c>
      <c r="R247" s="173">
        <f>IF($C247&lt;Input!$D$48,VLOOKUP($C247,Eksist!$C$219:'Eksist'!$Z$249,R$3), VLOOKUP($C247,Muffe!$C$219:'Muffe'!$Z$249,R$3)*Muffe!$D$3+VLOOKUP($C247,Nyanlæg!$C$219:'Nyanlæg'!$Z$249,R$3)*Nyanlæg!$D$3)</f>
        <v>0</v>
      </c>
      <c r="S247" s="173">
        <f>IF($C247&lt;Input!$D$48,VLOOKUP($C247,Eksist!$C$219:'Eksist'!$Z$249,S$3), VLOOKUP($C247,Muffe!$C$219:'Muffe'!$Z$249,S$3)*Muffe!$D$3+VLOOKUP($C247,Nyanlæg!$C$219:'Nyanlæg'!$Z$249,S$3)*Nyanlæg!$D$3)</f>
        <v>0</v>
      </c>
      <c r="T247" s="173">
        <f>IF($C247&lt;Input!$D$48,VLOOKUP($C247,Eksist!$C$219:'Eksist'!$Z$249,T$3), VLOOKUP($C247,Muffe!$C$219:'Muffe'!$Z$249,T$3)*Muffe!$D$3+VLOOKUP($C247,Nyanlæg!$C$219:'Nyanlæg'!$Z$249,T$3)*Nyanlæg!$D$3)</f>
        <v>0</v>
      </c>
      <c r="U247" s="173">
        <f>IF($C247&lt;Input!$D$48,VLOOKUP($C247,Eksist!$C$219:'Eksist'!$Z$249,U$3), VLOOKUP($C247,Muffe!$C$219:'Muffe'!$Z$249,U$3)*Muffe!$D$3+VLOOKUP($C247,Nyanlæg!$C$219:'Nyanlæg'!$Z$249,U$3)*Nyanlæg!$D$3)</f>
        <v>0</v>
      </c>
      <c r="V247" s="173">
        <f>IF($C247&lt;Input!$D$48,VLOOKUP($C247,Eksist!$C$219:'Eksist'!$Z$249,V$3), VLOOKUP($C247,Muffe!$C$219:'Muffe'!$Z$249,V$3)*Muffe!$D$3+VLOOKUP($C247,Nyanlæg!$C$219:'Nyanlæg'!$Z$249,V$3)*Nyanlæg!$D$3)</f>
        <v>0</v>
      </c>
      <c r="W247" s="173">
        <f>IF($C247&lt;Input!$D$48,VLOOKUP($C247,Eksist!$C$219:'Eksist'!$Z$249,W$3), VLOOKUP($C247,Muffe!$C$219:'Muffe'!$Z$249,W$3)*Muffe!$D$3+VLOOKUP($C247,Nyanlæg!$C$219:'Nyanlæg'!$Z$249,W$3)*Nyanlæg!$D$3)</f>
        <v>0</v>
      </c>
      <c r="X247" s="173">
        <f>IF($C247&lt;Input!$D$48,VLOOKUP($C247,Eksist!$C$219:'Eksist'!$Z$249,X$3), VLOOKUP($C247,Muffe!$C$219:'Muffe'!$Z$249,X$3)*Muffe!$D$3+VLOOKUP($C247,Nyanlæg!$C$219:'Nyanlæg'!$Z$249,X$3)*Nyanlæg!$D$3)</f>
        <v>0</v>
      </c>
      <c r="Y247" s="173">
        <f>IF($C247&lt;Input!$D$48,VLOOKUP($C247,Eksist!$C$219:'Eksist'!$Z$249,Y$3), VLOOKUP($C247,Muffe!$C$219:'Muffe'!$Z$249,Y$3)*Muffe!$D$3+VLOOKUP($C247,Nyanlæg!$C$219:'Nyanlæg'!$Z$249,Y$3)*Nyanlæg!$D$3)</f>
        <v>0</v>
      </c>
      <c r="Z247" s="173">
        <f>IF($C247&lt;Input!$D$48,VLOOKUP($C247,Eksist!$C$219:'Eksist'!$Z$249,Z$3), VLOOKUP($C247,Muffe!$C$219:'Muffe'!$Z$249,Z$3)*Muffe!$D$3+VLOOKUP($C247,Nyanlæg!$C$219:'Nyanlæg'!$Z$249,Z$3)*Nyanlæg!$D$3)</f>
        <v>0</v>
      </c>
      <c r="AA247" s="1"/>
      <c r="AB247" s="3"/>
      <c r="AC247" s="158"/>
      <c r="AD247" s="158"/>
      <c r="AE247" s="158"/>
      <c r="AF247" s="158"/>
      <c r="AG247" s="158"/>
      <c r="AH247" s="158"/>
      <c r="AI247" s="158"/>
      <c r="AJ247" s="158"/>
      <c r="AK247" s="158"/>
      <c r="AL247" s="158"/>
      <c r="AM247" s="158"/>
      <c r="AN247" s="158"/>
      <c r="AO247" s="158"/>
      <c r="AP247" s="158"/>
      <c r="AQ247" s="158"/>
      <c r="AR247" s="158"/>
      <c r="AS247" s="158"/>
      <c r="AT247" s="158"/>
      <c r="AU247" s="158"/>
      <c r="AV247" s="158"/>
      <c r="AW247" s="158"/>
      <c r="AX247" s="158"/>
      <c r="AY247" s="158"/>
      <c r="AZ247" s="158"/>
      <c r="BA247" s="159"/>
      <c r="BB247" s="159"/>
      <c r="BC247" s="159"/>
      <c r="BD247" s="159"/>
      <c r="BE247" s="159"/>
      <c r="BF247" s="158"/>
      <c r="BG247" s="158"/>
      <c r="BH247" s="158"/>
      <c r="BI247" s="158"/>
      <c r="BJ247" s="158"/>
      <c r="BK247" s="158"/>
      <c r="BL247" s="158"/>
      <c r="BM247" s="158"/>
      <c r="BN247" s="158"/>
      <c r="BO247" s="158"/>
      <c r="BP247" s="158"/>
      <c r="BQ247" s="158"/>
      <c r="BR247" s="158"/>
      <c r="BS247" s="158"/>
      <c r="BT247" s="158"/>
      <c r="BU247" s="158"/>
    </row>
    <row r="248" spans="1:73" x14ac:dyDescent="0.15">
      <c r="A248" s="1"/>
      <c r="B248" s="20"/>
      <c r="C248" s="156">
        <f>Eksist!C248</f>
        <v>29</v>
      </c>
      <c r="D248" s="2" t="s">
        <v>193</v>
      </c>
      <c r="E248" s="161"/>
      <c r="F248" s="156">
        <f t="shared" si="45"/>
        <v>0</v>
      </c>
      <c r="G248" s="173">
        <f>IF($C248&lt;Input!$D$48,VLOOKUP($C248,Eksist!$C$219:'Eksist'!$Z$249,G$3), VLOOKUP($C248,Muffe!$C$219:'Muffe'!$Z$249,G$3)*Muffe!$D$2+VLOOKUP($C248,Nyanlæg!$C$219:'Nyanlæg'!$Z$249,G$3)*Nyanlæg!$D$2)</f>
        <v>0</v>
      </c>
      <c r="H248" s="173">
        <f>IF($C248&lt;Input!$D$48,VLOOKUP($C248,Eksist!$C$219:'Eksist'!$Z$249,H$3), VLOOKUP($C248,Muffe!$C$219:'Muffe'!$Z$249,H$3)*Muffe!$D$3+VLOOKUP($C248,Nyanlæg!$C$219:'Nyanlæg'!$Z$249,H$3)*Nyanlæg!$D$3)</f>
        <v>0</v>
      </c>
      <c r="I248" s="173">
        <f>IF($C248&lt;Input!$D$48,VLOOKUP($C248,Eksist!$C$219:'Eksist'!$Z$249,I$3), VLOOKUP($C248,Muffe!$C$219:'Muffe'!$Z$249,I$3)*Muffe!$D$3+VLOOKUP($C248,Nyanlæg!$C$219:'Nyanlæg'!$Z$249,I$3)*Nyanlæg!$D$3)</f>
        <v>0</v>
      </c>
      <c r="J248" s="173">
        <f>IF($C248&lt;Input!$D$48,VLOOKUP($C248,Eksist!$C$219:'Eksist'!$Z$249,J$3), VLOOKUP($C248,Muffe!$C$219:'Muffe'!$Z$249,J$3)*Muffe!$D$3+VLOOKUP($C248,Nyanlæg!$C$219:'Nyanlæg'!$Z$249,J$3)*Nyanlæg!$D$3)</f>
        <v>0</v>
      </c>
      <c r="K248" s="173">
        <f>IF($C248&lt;Input!$D$48,VLOOKUP($C248,Eksist!$C$219:'Eksist'!$Z$249,K$3), VLOOKUP($C248,Muffe!$C$219:'Muffe'!$Z$249,K$3)*Muffe!$D$3+VLOOKUP($C248,Nyanlæg!$C$219:'Nyanlæg'!$Z$249,K$3)*Nyanlæg!$D$3)</f>
        <v>0</v>
      </c>
      <c r="L248" s="173">
        <f>IF($C248&lt;Input!$D$48,VLOOKUP($C248,Eksist!$C$219:'Eksist'!$Z$249,L$3), VLOOKUP($C248,Muffe!$C$219:'Muffe'!$Z$249,L$3)*Muffe!$D$3+VLOOKUP($C248,Nyanlæg!$C$219:'Nyanlæg'!$Z$249,L$3)*Nyanlæg!$D$3)</f>
        <v>0</v>
      </c>
      <c r="M248" s="173">
        <f>IF($C248&lt;Input!$D$48,VLOOKUP($C248,Eksist!$C$219:'Eksist'!$Z$249,M$3), VLOOKUP($C248,Muffe!$C$219:'Muffe'!$Z$249,M$3)*Muffe!$D$3+VLOOKUP($C248,Nyanlæg!$C$219:'Nyanlæg'!$Z$249,M$3)*Nyanlæg!$D$3)</f>
        <v>0</v>
      </c>
      <c r="N248" s="173">
        <f>IF($C248&lt;Input!$D$48,VLOOKUP($C248,Eksist!$C$219:'Eksist'!$Z$249,N$3), VLOOKUP($C248,Muffe!$C$219:'Muffe'!$Z$249,N$3)*Muffe!$D$3+VLOOKUP($C248,Nyanlæg!$C$219:'Nyanlæg'!$Z$249,N$3)*Nyanlæg!$D$3)</f>
        <v>0</v>
      </c>
      <c r="O248" s="173">
        <f>IF($C248&lt;Input!$D$48,VLOOKUP($C248,Eksist!$C$219:'Eksist'!$Z$249,O$3), VLOOKUP($C248,Muffe!$C$219:'Muffe'!$Z$249,O$3)*Muffe!$D$3+VLOOKUP($C248,Nyanlæg!$C$219:'Nyanlæg'!$Z$249,O$3)*Nyanlæg!$D$3)</f>
        <v>0</v>
      </c>
      <c r="P248" s="173">
        <f>IF($C248&lt;Input!$D$48,VLOOKUP($C248,Eksist!$C$219:'Eksist'!$Z$249,P$3), VLOOKUP($C248,Muffe!$C$219:'Muffe'!$Z$249,P$3)*Muffe!$D$3+VLOOKUP($C248,Nyanlæg!$C$219:'Nyanlæg'!$Z$249,P$3)*Nyanlæg!$D$3)</f>
        <v>0</v>
      </c>
      <c r="Q248" s="173">
        <f>IF($C248&lt;Input!$D$48,VLOOKUP($C248,Eksist!$C$219:'Eksist'!$Z$249,Q$3), VLOOKUP($C248,Muffe!$C$219:'Muffe'!$Z$249,Q$3)*Muffe!$D$3+VLOOKUP($C248,Nyanlæg!$C$219:'Nyanlæg'!$Z$249,Q$3)*Nyanlæg!$D$3)</f>
        <v>0</v>
      </c>
      <c r="R248" s="173">
        <f>IF($C248&lt;Input!$D$48,VLOOKUP($C248,Eksist!$C$219:'Eksist'!$Z$249,R$3), VLOOKUP($C248,Muffe!$C$219:'Muffe'!$Z$249,R$3)*Muffe!$D$3+VLOOKUP($C248,Nyanlæg!$C$219:'Nyanlæg'!$Z$249,R$3)*Nyanlæg!$D$3)</f>
        <v>0</v>
      </c>
      <c r="S248" s="173">
        <f>IF($C248&lt;Input!$D$48,VLOOKUP($C248,Eksist!$C$219:'Eksist'!$Z$249,S$3), VLOOKUP($C248,Muffe!$C$219:'Muffe'!$Z$249,S$3)*Muffe!$D$3+VLOOKUP($C248,Nyanlæg!$C$219:'Nyanlæg'!$Z$249,S$3)*Nyanlæg!$D$3)</f>
        <v>0</v>
      </c>
      <c r="T248" s="173">
        <f>IF($C248&lt;Input!$D$48,VLOOKUP($C248,Eksist!$C$219:'Eksist'!$Z$249,T$3), VLOOKUP($C248,Muffe!$C$219:'Muffe'!$Z$249,T$3)*Muffe!$D$3+VLOOKUP($C248,Nyanlæg!$C$219:'Nyanlæg'!$Z$249,T$3)*Nyanlæg!$D$3)</f>
        <v>0</v>
      </c>
      <c r="U248" s="173">
        <f>IF($C248&lt;Input!$D$48,VLOOKUP($C248,Eksist!$C$219:'Eksist'!$Z$249,U$3), VLOOKUP($C248,Muffe!$C$219:'Muffe'!$Z$249,U$3)*Muffe!$D$3+VLOOKUP($C248,Nyanlæg!$C$219:'Nyanlæg'!$Z$249,U$3)*Nyanlæg!$D$3)</f>
        <v>0</v>
      </c>
      <c r="V248" s="173">
        <f>IF($C248&lt;Input!$D$48,VLOOKUP($C248,Eksist!$C$219:'Eksist'!$Z$249,V$3), VLOOKUP($C248,Muffe!$C$219:'Muffe'!$Z$249,V$3)*Muffe!$D$3+VLOOKUP($C248,Nyanlæg!$C$219:'Nyanlæg'!$Z$249,V$3)*Nyanlæg!$D$3)</f>
        <v>0</v>
      </c>
      <c r="W248" s="173">
        <f>IF($C248&lt;Input!$D$48,VLOOKUP($C248,Eksist!$C$219:'Eksist'!$Z$249,W$3), VLOOKUP($C248,Muffe!$C$219:'Muffe'!$Z$249,W$3)*Muffe!$D$3+VLOOKUP($C248,Nyanlæg!$C$219:'Nyanlæg'!$Z$249,W$3)*Nyanlæg!$D$3)</f>
        <v>0</v>
      </c>
      <c r="X248" s="173">
        <f>IF($C248&lt;Input!$D$48,VLOOKUP($C248,Eksist!$C$219:'Eksist'!$Z$249,X$3), VLOOKUP($C248,Muffe!$C$219:'Muffe'!$Z$249,X$3)*Muffe!$D$3+VLOOKUP($C248,Nyanlæg!$C$219:'Nyanlæg'!$Z$249,X$3)*Nyanlæg!$D$3)</f>
        <v>0</v>
      </c>
      <c r="Y248" s="173">
        <f>IF($C248&lt;Input!$D$48,VLOOKUP($C248,Eksist!$C$219:'Eksist'!$Z$249,Y$3), VLOOKUP($C248,Muffe!$C$219:'Muffe'!$Z$249,Y$3)*Muffe!$D$3+VLOOKUP($C248,Nyanlæg!$C$219:'Nyanlæg'!$Z$249,Y$3)*Nyanlæg!$D$3)</f>
        <v>0</v>
      </c>
      <c r="Z248" s="173">
        <f>IF($C248&lt;Input!$D$48,VLOOKUP($C248,Eksist!$C$219:'Eksist'!$Z$249,Z$3), VLOOKUP($C248,Muffe!$C$219:'Muffe'!$Z$249,Z$3)*Muffe!$D$3+VLOOKUP($C248,Nyanlæg!$C$219:'Nyanlæg'!$Z$249,Z$3)*Nyanlæg!$D$3)</f>
        <v>0</v>
      </c>
      <c r="AA248" s="1"/>
      <c r="AB248" s="3"/>
      <c r="AC248" s="158"/>
      <c r="AD248" s="158"/>
      <c r="AE248" s="158"/>
      <c r="AF248" s="158"/>
      <c r="AG248" s="158"/>
      <c r="AH248" s="158"/>
      <c r="AI248" s="158"/>
      <c r="AJ248" s="158"/>
      <c r="AK248" s="158"/>
      <c r="AL248" s="158"/>
      <c r="AM248" s="158"/>
      <c r="AN248" s="158"/>
      <c r="AO248" s="158"/>
      <c r="AP248" s="158"/>
      <c r="AQ248" s="158"/>
      <c r="AR248" s="158"/>
      <c r="AS248" s="158"/>
      <c r="AT248" s="158"/>
      <c r="AU248" s="158"/>
      <c r="AV248" s="158"/>
      <c r="AW248" s="158"/>
      <c r="AX248" s="158"/>
      <c r="AY248" s="158"/>
      <c r="AZ248" s="158"/>
      <c r="BA248" s="159"/>
      <c r="BB248" s="159"/>
      <c r="BC248" s="159"/>
      <c r="BD248" s="159"/>
      <c r="BE248" s="159"/>
      <c r="BF248" s="158"/>
      <c r="BG248" s="158"/>
      <c r="BH248" s="158"/>
      <c r="BI248" s="158"/>
      <c r="BJ248" s="158"/>
      <c r="BK248" s="158"/>
      <c r="BL248" s="158"/>
      <c r="BM248" s="158"/>
      <c r="BN248" s="158"/>
      <c r="BO248" s="158"/>
      <c r="BP248" s="158"/>
      <c r="BQ248" s="158"/>
      <c r="BR248" s="158"/>
      <c r="BS248" s="158"/>
      <c r="BT248" s="158"/>
      <c r="BU248" s="158"/>
    </row>
    <row r="249" spans="1:73" x14ac:dyDescent="0.15">
      <c r="A249" s="1"/>
      <c r="B249" s="20" t="s">
        <v>189</v>
      </c>
      <c r="C249" s="156">
        <f>Eksist!C249</f>
        <v>30</v>
      </c>
      <c r="D249" s="2" t="s">
        <v>193</v>
      </c>
      <c r="E249" s="161"/>
      <c r="F249" s="156">
        <f t="shared" si="45"/>
        <v>0</v>
      </c>
      <c r="G249" s="173">
        <f>IF($C249&lt;Input!$D$48,VLOOKUP($C249,Eksist!$C$219:'Eksist'!$Z$249,G$3), VLOOKUP($C249,Muffe!$C$219:'Muffe'!$Z$249,G$3)*Muffe!$D$2+VLOOKUP($C249,Nyanlæg!$C$219:'Nyanlæg'!$Z$249,G$3)*Nyanlæg!$D$2)</f>
        <v>0</v>
      </c>
      <c r="H249" s="173">
        <f>IF($C249&lt;Input!$D$48,VLOOKUP($C249,Eksist!$C$219:'Eksist'!$Z$249,H$3), VLOOKUP($C249,Muffe!$C$219:'Muffe'!$Z$249,H$3)*Muffe!$D$3+VLOOKUP($C249,Nyanlæg!$C$219:'Nyanlæg'!$Z$249,H$3)*Nyanlæg!$D$3)</f>
        <v>0</v>
      </c>
      <c r="I249" s="173">
        <f>IF($C249&lt;Input!$D$48,VLOOKUP($C249,Eksist!$C$219:'Eksist'!$Z$249,I$3), VLOOKUP($C249,Muffe!$C$219:'Muffe'!$Z$249,I$3)*Muffe!$D$3+VLOOKUP($C249,Nyanlæg!$C$219:'Nyanlæg'!$Z$249,I$3)*Nyanlæg!$D$3)</f>
        <v>0</v>
      </c>
      <c r="J249" s="173">
        <f>IF($C249&lt;Input!$D$48,VLOOKUP($C249,Eksist!$C$219:'Eksist'!$Z$249,J$3), VLOOKUP($C249,Muffe!$C$219:'Muffe'!$Z$249,J$3)*Muffe!$D$3+VLOOKUP($C249,Nyanlæg!$C$219:'Nyanlæg'!$Z$249,J$3)*Nyanlæg!$D$3)</f>
        <v>0</v>
      </c>
      <c r="K249" s="173">
        <f>IF($C249&lt;Input!$D$48,VLOOKUP($C249,Eksist!$C$219:'Eksist'!$Z$249,K$3), VLOOKUP($C249,Muffe!$C$219:'Muffe'!$Z$249,K$3)*Muffe!$D$3+VLOOKUP($C249,Nyanlæg!$C$219:'Nyanlæg'!$Z$249,K$3)*Nyanlæg!$D$3)</f>
        <v>0</v>
      </c>
      <c r="L249" s="173">
        <f>IF($C249&lt;Input!$D$48,VLOOKUP($C249,Eksist!$C$219:'Eksist'!$Z$249,L$3), VLOOKUP($C249,Muffe!$C$219:'Muffe'!$Z$249,L$3)*Muffe!$D$3+VLOOKUP($C249,Nyanlæg!$C$219:'Nyanlæg'!$Z$249,L$3)*Nyanlæg!$D$3)</f>
        <v>0</v>
      </c>
      <c r="M249" s="173">
        <f>IF($C249&lt;Input!$D$48,VLOOKUP($C249,Eksist!$C$219:'Eksist'!$Z$249,M$3), VLOOKUP($C249,Muffe!$C$219:'Muffe'!$Z$249,M$3)*Muffe!$D$3+VLOOKUP($C249,Nyanlæg!$C$219:'Nyanlæg'!$Z$249,M$3)*Nyanlæg!$D$3)</f>
        <v>0</v>
      </c>
      <c r="N249" s="173">
        <f>IF($C249&lt;Input!$D$48,VLOOKUP($C249,Eksist!$C$219:'Eksist'!$Z$249,N$3), VLOOKUP($C249,Muffe!$C$219:'Muffe'!$Z$249,N$3)*Muffe!$D$3+VLOOKUP($C249,Nyanlæg!$C$219:'Nyanlæg'!$Z$249,N$3)*Nyanlæg!$D$3)</f>
        <v>0</v>
      </c>
      <c r="O249" s="173">
        <f>IF($C249&lt;Input!$D$48,VLOOKUP($C249,Eksist!$C$219:'Eksist'!$Z$249,O$3), VLOOKUP($C249,Muffe!$C$219:'Muffe'!$Z$249,O$3)*Muffe!$D$3+VLOOKUP($C249,Nyanlæg!$C$219:'Nyanlæg'!$Z$249,O$3)*Nyanlæg!$D$3)</f>
        <v>0</v>
      </c>
      <c r="P249" s="173">
        <f>IF($C249&lt;Input!$D$48,VLOOKUP($C249,Eksist!$C$219:'Eksist'!$Z$249,P$3), VLOOKUP($C249,Muffe!$C$219:'Muffe'!$Z$249,P$3)*Muffe!$D$3+VLOOKUP($C249,Nyanlæg!$C$219:'Nyanlæg'!$Z$249,P$3)*Nyanlæg!$D$3)</f>
        <v>0</v>
      </c>
      <c r="Q249" s="173">
        <f>IF($C249&lt;Input!$D$48,VLOOKUP($C249,Eksist!$C$219:'Eksist'!$Z$249,Q$3), VLOOKUP($C249,Muffe!$C$219:'Muffe'!$Z$249,Q$3)*Muffe!$D$3+VLOOKUP($C249,Nyanlæg!$C$219:'Nyanlæg'!$Z$249,Q$3)*Nyanlæg!$D$3)</f>
        <v>0</v>
      </c>
      <c r="R249" s="173">
        <f>IF($C249&lt;Input!$D$48,VLOOKUP($C249,Eksist!$C$219:'Eksist'!$Z$249,R$3), VLOOKUP($C249,Muffe!$C$219:'Muffe'!$Z$249,R$3)*Muffe!$D$3+VLOOKUP($C249,Nyanlæg!$C$219:'Nyanlæg'!$Z$249,R$3)*Nyanlæg!$D$3)</f>
        <v>0</v>
      </c>
      <c r="S249" s="173">
        <f>IF($C249&lt;Input!$D$48,VLOOKUP($C249,Eksist!$C$219:'Eksist'!$Z$249,S$3), VLOOKUP($C249,Muffe!$C$219:'Muffe'!$Z$249,S$3)*Muffe!$D$3+VLOOKUP($C249,Nyanlæg!$C$219:'Nyanlæg'!$Z$249,S$3)*Nyanlæg!$D$3)</f>
        <v>0</v>
      </c>
      <c r="T249" s="173">
        <f>IF($C249&lt;Input!$D$48,VLOOKUP($C249,Eksist!$C$219:'Eksist'!$Z$249,T$3), VLOOKUP($C249,Muffe!$C$219:'Muffe'!$Z$249,T$3)*Muffe!$D$3+VLOOKUP($C249,Nyanlæg!$C$219:'Nyanlæg'!$Z$249,T$3)*Nyanlæg!$D$3)</f>
        <v>0</v>
      </c>
      <c r="U249" s="173">
        <f>IF($C249&lt;Input!$D$48,VLOOKUP($C249,Eksist!$C$219:'Eksist'!$Z$249,U$3), VLOOKUP($C249,Muffe!$C$219:'Muffe'!$Z$249,U$3)*Muffe!$D$3+VLOOKUP($C249,Nyanlæg!$C$219:'Nyanlæg'!$Z$249,U$3)*Nyanlæg!$D$3)</f>
        <v>0</v>
      </c>
      <c r="V249" s="173">
        <f>IF($C249&lt;Input!$D$48,VLOOKUP($C249,Eksist!$C$219:'Eksist'!$Z$249,V$3), VLOOKUP($C249,Muffe!$C$219:'Muffe'!$Z$249,V$3)*Muffe!$D$3+VLOOKUP($C249,Nyanlæg!$C$219:'Nyanlæg'!$Z$249,V$3)*Nyanlæg!$D$3)</f>
        <v>0</v>
      </c>
      <c r="W249" s="173">
        <f>IF($C249&lt;Input!$D$48,VLOOKUP($C249,Eksist!$C$219:'Eksist'!$Z$249,W$3), VLOOKUP($C249,Muffe!$C$219:'Muffe'!$Z$249,W$3)*Muffe!$D$3+VLOOKUP($C249,Nyanlæg!$C$219:'Nyanlæg'!$Z$249,W$3)*Nyanlæg!$D$3)</f>
        <v>0</v>
      </c>
      <c r="X249" s="173">
        <f>IF($C249&lt;Input!$D$48,VLOOKUP($C249,Eksist!$C$219:'Eksist'!$Z$249,X$3), VLOOKUP($C249,Muffe!$C$219:'Muffe'!$Z$249,X$3)*Muffe!$D$3+VLOOKUP($C249,Nyanlæg!$C$219:'Nyanlæg'!$Z$249,X$3)*Nyanlæg!$D$3)</f>
        <v>0</v>
      </c>
      <c r="Y249" s="173">
        <f>IF($C249&lt;Input!$D$48,VLOOKUP($C249,Eksist!$C$219:'Eksist'!$Z$249,Y$3), VLOOKUP($C249,Muffe!$C$219:'Muffe'!$Z$249,Y$3)*Muffe!$D$3+VLOOKUP($C249,Nyanlæg!$C$219:'Nyanlæg'!$Z$249,Y$3)*Nyanlæg!$D$3)</f>
        <v>0</v>
      </c>
      <c r="Z249" s="173">
        <f>IF($C249&lt;Input!$D$48,VLOOKUP($C249,Eksist!$C$219:'Eksist'!$Z$249,Z$3), VLOOKUP($C249,Muffe!$C$219:'Muffe'!$Z$249,Z$3)*Muffe!$D$3+VLOOKUP($C249,Nyanlæg!$C$219:'Nyanlæg'!$Z$249,Z$3)*Nyanlæg!$D$3)</f>
        <v>0</v>
      </c>
      <c r="AA249" s="1"/>
      <c r="AB249" s="3"/>
      <c r="AC249" s="158"/>
      <c r="AD249" s="158"/>
      <c r="AE249" s="158"/>
      <c r="AF249" s="158"/>
      <c r="AG249" s="158"/>
      <c r="AH249" s="158"/>
      <c r="AI249" s="158"/>
      <c r="AJ249" s="158"/>
      <c r="AK249" s="158"/>
      <c r="AL249" s="158"/>
      <c r="AM249" s="158"/>
      <c r="AN249" s="158"/>
      <c r="AO249" s="158"/>
      <c r="AP249" s="158"/>
      <c r="AQ249" s="158"/>
      <c r="AR249" s="158"/>
      <c r="AS249" s="158"/>
      <c r="AT249" s="158"/>
      <c r="AU249" s="158"/>
      <c r="AV249" s="158"/>
      <c r="AW249" s="158"/>
      <c r="AX249" s="158"/>
      <c r="AY249" s="158"/>
      <c r="AZ249" s="158"/>
      <c r="BA249" s="159"/>
      <c r="BB249" s="159"/>
      <c r="BC249" s="159"/>
      <c r="BD249" s="159"/>
      <c r="BE249" s="159"/>
      <c r="BF249" s="158"/>
      <c r="BG249" s="158"/>
      <c r="BH249" s="158"/>
      <c r="BI249" s="158"/>
      <c r="BJ249" s="158"/>
      <c r="BK249" s="158"/>
      <c r="BL249" s="158"/>
      <c r="BM249" s="158"/>
      <c r="BN249" s="158"/>
      <c r="BO249" s="158"/>
      <c r="BP249" s="158"/>
      <c r="BQ249" s="158"/>
      <c r="BR249" s="158"/>
      <c r="BS249" s="158"/>
      <c r="BT249" s="158"/>
      <c r="BU249" s="158"/>
    </row>
    <row r="250" spans="1:73" x14ac:dyDescent="0.15">
      <c r="A250" s="1"/>
      <c r="B250" s="20"/>
      <c r="C250" s="2"/>
      <c r="D250" s="2"/>
      <c r="E250" s="2"/>
      <c r="F250" s="1"/>
      <c r="G250" s="1"/>
      <c r="H250" s="2"/>
      <c r="I250" s="2"/>
      <c r="J250" s="2"/>
      <c r="K250" s="2"/>
      <c r="L250" s="2"/>
      <c r="M250" s="2"/>
      <c r="N250" s="2"/>
      <c r="O250" s="2"/>
      <c r="P250" s="135"/>
      <c r="Q250" s="2"/>
      <c r="R250" s="2"/>
      <c r="S250" s="2"/>
      <c r="T250" s="2"/>
      <c r="U250" s="2"/>
      <c r="V250" s="2"/>
      <c r="W250" s="1"/>
      <c r="X250" s="1"/>
      <c r="Y250" s="1"/>
      <c r="Z250" s="3"/>
      <c r="AA250" s="1"/>
      <c r="AB250" s="3"/>
      <c r="AC250" s="158"/>
      <c r="AD250" s="158"/>
      <c r="AE250" s="158"/>
      <c r="AF250" s="158"/>
      <c r="AG250" s="158"/>
      <c r="AH250" s="158"/>
      <c r="AI250" s="158"/>
      <c r="AJ250" s="158"/>
      <c r="AK250" s="158"/>
      <c r="AL250" s="158"/>
      <c r="AM250" s="158"/>
      <c r="AN250" s="158"/>
      <c r="AO250" s="158"/>
      <c r="AP250" s="158"/>
      <c r="AQ250" s="158"/>
      <c r="AR250" s="158"/>
      <c r="AS250" s="158"/>
      <c r="AT250" s="158"/>
      <c r="AU250" s="158"/>
      <c r="AV250" s="158"/>
      <c r="AW250" s="158"/>
      <c r="AX250" s="158"/>
      <c r="AY250" s="158"/>
      <c r="AZ250" s="158"/>
      <c r="BA250" s="159"/>
      <c r="BB250" s="159"/>
      <c r="BC250" s="159"/>
      <c r="BD250" s="159"/>
      <c r="BE250" s="159"/>
      <c r="BF250" s="158"/>
      <c r="BG250" s="158"/>
      <c r="BH250" s="158"/>
      <c r="BI250" s="158"/>
      <c r="BJ250" s="158"/>
      <c r="BK250" s="158"/>
      <c r="BL250" s="158"/>
      <c r="BM250" s="158"/>
      <c r="BN250" s="158"/>
      <c r="BO250" s="158"/>
      <c r="BP250" s="158"/>
      <c r="BQ250" s="158"/>
      <c r="BR250" s="158"/>
      <c r="BS250" s="158"/>
      <c r="BT250" s="158"/>
      <c r="BU250" s="158"/>
    </row>
    <row r="251" spans="1:73" x14ac:dyDescent="0.15">
      <c r="A251" s="1"/>
      <c r="B251" s="1" t="s">
        <v>196</v>
      </c>
      <c r="C251" s="2"/>
      <c r="D251" s="2"/>
      <c r="E251" s="175" t="s">
        <v>9</v>
      </c>
      <c r="F251" s="156" t="s">
        <v>11</v>
      </c>
      <c r="G251" s="156"/>
      <c r="H251" s="2"/>
      <c r="I251" s="2"/>
      <c r="J251" s="2"/>
      <c r="K251" s="2"/>
      <c r="L251" s="2"/>
      <c r="M251" s="2"/>
      <c r="N251" s="2"/>
      <c r="O251" s="2"/>
      <c r="P251" s="135"/>
      <c r="Q251" s="2"/>
      <c r="R251" s="2"/>
      <c r="S251" s="2"/>
      <c r="T251" s="2"/>
      <c r="U251" s="2"/>
      <c r="V251" s="2"/>
      <c r="W251" s="1"/>
      <c r="X251" s="1"/>
      <c r="Y251" s="1"/>
      <c r="Z251" s="3"/>
      <c r="AA251" s="1"/>
      <c r="AB251" s="3"/>
      <c r="AC251" s="158"/>
      <c r="AD251" s="158"/>
      <c r="AE251" s="158"/>
      <c r="AF251" s="158"/>
      <c r="AG251" s="158"/>
      <c r="AH251" s="158"/>
      <c r="AI251" s="158"/>
      <c r="AJ251" s="158"/>
      <c r="AK251" s="158"/>
      <c r="AL251" s="158"/>
      <c r="AM251" s="158"/>
      <c r="AN251" s="158"/>
      <c r="AO251" s="158"/>
      <c r="AP251" s="158"/>
      <c r="AQ251" s="158"/>
      <c r="AR251" s="158"/>
      <c r="AS251" s="158"/>
      <c r="AT251" s="158"/>
      <c r="AU251" s="158"/>
      <c r="AV251" s="158"/>
      <c r="AW251" s="158"/>
      <c r="AX251" s="158"/>
      <c r="AY251" s="158"/>
      <c r="AZ251" s="158"/>
      <c r="BA251" s="159"/>
      <c r="BB251" s="159"/>
      <c r="BC251" s="159"/>
      <c r="BD251" s="159"/>
      <c r="BE251" s="159"/>
      <c r="BF251" s="158"/>
      <c r="BG251" s="158"/>
      <c r="BH251" s="158"/>
      <c r="BI251" s="158"/>
      <c r="BJ251" s="158"/>
      <c r="BK251" s="158"/>
      <c r="BL251" s="158"/>
      <c r="BM251" s="158"/>
      <c r="BN251" s="158"/>
      <c r="BO251" s="158"/>
      <c r="BP251" s="158"/>
      <c r="BQ251" s="158"/>
      <c r="BR251" s="158"/>
      <c r="BS251" s="158"/>
      <c r="BT251" s="158"/>
      <c r="BU251" s="158"/>
    </row>
    <row r="252" spans="1:73" x14ac:dyDescent="0.15">
      <c r="A252" s="1"/>
      <c r="B252" s="20" t="s">
        <v>187</v>
      </c>
      <c r="C252" s="156">
        <f>Eksist!C252</f>
        <v>0</v>
      </c>
      <c r="D252" s="2" t="s">
        <v>99</v>
      </c>
      <c r="E252" s="175">
        <f>Eksist!E252</f>
        <v>125.23255813953489</v>
      </c>
      <c r="F252" s="156">
        <f>SUM(G252:Z252)</f>
        <v>0</v>
      </c>
      <c r="G252" s="154">
        <f>$E252*G219/1000</f>
        <v>0</v>
      </c>
      <c r="H252" s="154">
        <f>$E252*H219/1000</f>
        <v>0</v>
      </c>
      <c r="I252" s="154">
        <f t="shared" ref="I252:K253" si="46">$E252*I219/1000</f>
        <v>0</v>
      </c>
      <c r="J252" s="154">
        <f t="shared" si="46"/>
        <v>0</v>
      </c>
      <c r="K252" s="154">
        <f t="shared" si="46"/>
        <v>0</v>
      </c>
      <c r="L252" s="154">
        <f t="shared" ref="L252:Z252" si="47">$E252*L219/1000</f>
        <v>0</v>
      </c>
      <c r="M252" s="154">
        <f t="shared" si="47"/>
        <v>0</v>
      </c>
      <c r="N252" s="154">
        <f t="shared" si="47"/>
        <v>0</v>
      </c>
      <c r="O252" s="154">
        <f t="shared" si="47"/>
        <v>0</v>
      </c>
      <c r="P252" s="154">
        <f t="shared" si="47"/>
        <v>0</v>
      </c>
      <c r="Q252" s="154">
        <f t="shared" si="47"/>
        <v>0</v>
      </c>
      <c r="R252" s="154">
        <f t="shared" si="47"/>
        <v>0</v>
      </c>
      <c r="S252" s="154">
        <f t="shared" si="47"/>
        <v>0</v>
      </c>
      <c r="T252" s="154">
        <f t="shared" si="47"/>
        <v>0</v>
      </c>
      <c r="U252" s="154">
        <f t="shared" si="47"/>
        <v>0</v>
      </c>
      <c r="V252" s="154">
        <f t="shared" si="47"/>
        <v>0</v>
      </c>
      <c r="W252" s="154">
        <f t="shared" si="47"/>
        <v>0</v>
      </c>
      <c r="X252" s="154">
        <f t="shared" si="47"/>
        <v>0</v>
      </c>
      <c r="Y252" s="154">
        <f t="shared" si="47"/>
        <v>0</v>
      </c>
      <c r="Z252" s="154">
        <f t="shared" si="47"/>
        <v>0</v>
      </c>
      <c r="AA252" s="1"/>
      <c r="AB252" s="3"/>
      <c r="AC252" s="158"/>
      <c r="AD252" s="158"/>
      <c r="AE252" s="158"/>
      <c r="AF252" s="158"/>
      <c r="AG252" s="158"/>
      <c r="AH252" s="158"/>
      <c r="AI252" s="158"/>
      <c r="AJ252" s="158"/>
      <c r="AK252" s="158"/>
      <c r="AL252" s="158"/>
      <c r="AM252" s="158"/>
      <c r="AN252" s="158"/>
      <c r="AO252" s="158"/>
      <c r="AP252" s="158"/>
      <c r="AQ252" s="158"/>
      <c r="AR252" s="158"/>
      <c r="AS252" s="158"/>
      <c r="AT252" s="158"/>
      <c r="AU252" s="158"/>
      <c r="AV252" s="158"/>
      <c r="AW252" s="158"/>
      <c r="AX252" s="158"/>
      <c r="AY252" s="158"/>
      <c r="AZ252" s="158"/>
      <c r="BA252" s="159"/>
      <c r="BB252" s="159"/>
      <c r="BC252" s="159"/>
      <c r="BD252" s="159"/>
      <c r="BE252" s="159"/>
      <c r="BF252" s="158"/>
      <c r="BG252" s="158"/>
      <c r="BH252" s="158"/>
      <c r="BI252" s="158"/>
      <c r="BJ252" s="158"/>
      <c r="BK252" s="158"/>
      <c r="BL252" s="158"/>
      <c r="BM252" s="158"/>
      <c r="BN252" s="158"/>
      <c r="BO252" s="158"/>
      <c r="BP252" s="158"/>
      <c r="BQ252" s="158"/>
      <c r="BR252" s="158"/>
      <c r="BS252" s="158"/>
      <c r="BT252" s="158"/>
      <c r="BU252" s="158"/>
    </row>
    <row r="253" spans="1:73" x14ac:dyDescent="0.15">
      <c r="A253" s="1"/>
      <c r="B253" s="20"/>
      <c r="C253" s="156">
        <f>Eksist!C253</f>
        <v>1</v>
      </c>
      <c r="D253" s="2" t="s">
        <v>99</v>
      </c>
      <c r="E253" s="175">
        <f>Eksist!E253</f>
        <v>126.15116279069768</v>
      </c>
      <c r="F253" s="156">
        <f t="shared" ref="F253:F282" si="48">SUM(G253:Z253)</f>
        <v>0</v>
      </c>
      <c r="G253" s="154">
        <f>$E253*G220/1000</f>
        <v>0</v>
      </c>
      <c r="H253" s="154">
        <f>$E253*H220/1000</f>
        <v>0</v>
      </c>
      <c r="I253" s="154">
        <f t="shared" si="46"/>
        <v>0</v>
      </c>
      <c r="J253" s="154">
        <f t="shared" si="46"/>
        <v>0</v>
      </c>
      <c r="K253" s="154">
        <f t="shared" si="46"/>
        <v>0</v>
      </c>
      <c r="L253" s="154">
        <f t="shared" ref="L253:Z253" si="49">$E253*L220/1000</f>
        <v>0</v>
      </c>
      <c r="M253" s="154">
        <f t="shared" si="49"/>
        <v>0</v>
      </c>
      <c r="N253" s="154">
        <f t="shared" si="49"/>
        <v>0</v>
      </c>
      <c r="O253" s="154">
        <f t="shared" si="49"/>
        <v>0</v>
      </c>
      <c r="P253" s="154">
        <f t="shared" si="49"/>
        <v>0</v>
      </c>
      <c r="Q253" s="154">
        <f t="shared" si="49"/>
        <v>0</v>
      </c>
      <c r="R253" s="154">
        <f t="shared" si="49"/>
        <v>0</v>
      </c>
      <c r="S253" s="154">
        <f t="shared" si="49"/>
        <v>0</v>
      </c>
      <c r="T253" s="154">
        <f t="shared" si="49"/>
        <v>0</v>
      </c>
      <c r="U253" s="154">
        <f t="shared" si="49"/>
        <v>0</v>
      </c>
      <c r="V253" s="154">
        <f t="shared" si="49"/>
        <v>0</v>
      </c>
      <c r="W253" s="154">
        <f t="shared" si="49"/>
        <v>0</v>
      </c>
      <c r="X253" s="154">
        <f t="shared" si="49"/>
        <v>0</v>
      </c>
      <c r="Y253" s="154">
        <f t="shared" si="49"/>
        <v>0</v>
      </c>
      <c r="Z253" s="154">
        <f t="shared" si="49"/>
        <v>0</v>
      </c>
      <c r="AA253" s="1"/>
      <c r="AB253" s="3"/>
      <c r="AC253" s="158"/>
      <c r="AD253" s="158"/>
      <c r="AE253" s="158"/>
      <c r="AF253" s="158"/>
      <c r="AG253" s="158"/>
      <c r="AH253" s="158"/>
      <c r="AI253" s="158"/>
      <c r="AJ253" s="158"/>
      <c r="AK253" s="158"/>
      <c r="AL253" s="158"/>
      <c r="AM253" s="158"/>
      <c r="AN253" s="158"/>
      <c r="AO253" s="158"/>
      <c r="AP253" s="158"/>
      <c r="AQ253" s="158"/>
      <c r="AR253" s="158"/>
      <c r="AS253" s="158"/>
      <c r="AT253" s="158"/>
      <c r="AU253" s="158"/>
      <c r="AV253" s="158"/>
      <c r="AW253" s="158"/>
      <c r="AX253" s="158"/>
      <c r="AY253" s="158"/>
      <c r="AZ253" s="158"/>
      <c r="BA253" s="159"/>
      <c r="BB253" s="159"/>
      <c r="BC253" s="159"/>
      <c r="BD253" s="159"/>
      <c r="BE253" s="159"/>
      <c r="BF253" s="158"/>
      <c r="BG253" s="158"/>
      <c r="BH253" s="158"/>
      <c r="BI253" s="158"/>
      <c r="BJ253" s="158"/>
      <c r="BK253" s="158"/>
      <c r="BL253" s="158"/>
      <c r="BM253" s="158"/>
      <c r="BN253" s="158"/>
      <c r="BO253" s="158"/>
      <c r="BP253" s="158"/>
      <c r="BQ253" s="158"/>
      <c r="BR253" s="158"/>
      <c r="BS253" s="158"/>
      <c r="BT253" s="158"/>
      <c r="BU253" s="158"/>
    </row>
    <row r="254" spans="1:73" x14ac:dyDescent="0.15">
      <c r="A254" s="1"/>
      <c r="B254" s="20"/>
      <c r="C254" s="156">
        <f>Eksist!C254</f>
        <v>2</v>
      </c>
      <c r="D254" s="2" t="s">
        <v>99</v>
      </c>
      <c r="E254" s="175">
        <f>Eksist!E254</f>
        <v>127.06976744186048</v>
      </c>
      <c r="F254" s="156">
        <f t="shared" si="48"/>
        <v>0</v>
      </c>
      <c r="G254" s="154">
        <f t="shared" ref="G254" si="50">$E254*G221/1000</f>
        <v>0</v>
      </c>
      <c r="H254" s="154">
        <f t="shared" ref="H254:K269" si="51">$E254*H221/1000</f>
        <v>0</v>
      </c>
      <c r="I254" s="154">
        <f t="shared" si="51"/>
        <v>0</v>
      </c>
      <c r="J254" s="154">
        <f t="shared" si="51"/>
        <v>0</v>
      </c>
      <c r="K254" s="154">
        <f t="shared" si="51"/>
        <v>0</v>
      </c>
      <c r="L254" s="154">
        <f t="shared" ref="L254:Z254" si="52">$E254*L221/1000</f>
        <v>0</v>
      </c>
      <c r="M254" s="154">
        <f t="shared" si="52"/>
        <v>0</v>
      </c>
      <c r="N254" s="154">
        <f t="shared" si="52"/>
        <v>0</v>
      </c>
      <c r="O254" s="154">
        <f t="shared" si="52"/>
        <v>0</v>
      </c>
      <c r="P254" s="154">
        <f t="shared" si="52"/>
        <v>0</v>
      </c>
      <c r="Q254" s="154">
        <f t="shared" si="52"/>
        <v>0</v>
      </c>
      <c r="R254" s="154">
        <f t="shared" si="52"/>
        <v>0</v>
      </c>
      <c r="S254" s="154">
        <f t="shared" si="52"/>
        <v>0</v>
      </c>
      <c r="T254" s="154">
        <f t="shared" si="52"/>
        <v>0</v>
      </c>
      <c r="U254" s="154">
        <f t="shared" si="52"/>
        <v>0</v>
      </c>
      <c r="V254" s="154">
        <f t="shared" si="52"/>
        <v>0</v>
      </c>
      <c r="W254" s="154">
        <f t="shared" si="52"/>
        <v>0</v>
      </c>
      <c r="X254" s="154">
        <f t="shared" si="52"/>
        <v>0</v>
      </c>
      <c r="Y254" s="154">
        <f t="shared" si="52"/>
        <v>0</v>
      </c>
      <c r="Z254" s="154">
        <f t="shared" si="52"/>
        <v>0</v>
      </c>
      <c r="AA254" s="1"/>
      <c r="AB254" s="3"/>
      <c r="AC254" s="158"/>
      <c r="AD254" s="158"/>
      <c r="AE254" s="158"/>
      <c r="AF254" s="158"/>
      <c r="AG254" s="158"/>
      <c r="AH254" s="158"/>
      <c r="AI254" s="158"/>
      <c r="AJ254" s="158"/>
      <c r="AK254" s="158"/>
      <c r="AL254" s="158"/>
      <c r="AM254" s="158"/>
      <c r="AN254" s="158"/>
      <c r="AO254" s="158"/>
      <c r="AP254" s="158"/>
      <c r="AQ254" s="158"/>
      <c r="AR254" s="158"/>
      <c r="AS254" s="158"/>
      <c r="AT254" s="158"/>
      <c r="AU254" s="158"/>
      <c r="AV254" s="158"/>
      <c r="AW254" s="158"/>
      <c r="AX254" s="158"/>
      <c r="AY254" s="158"/>
      <c r="AZ254" s="158"/>
      <c r="BA254" s="159"/>
      <c r="BB254" s="159"/>
      <c r="BC254" s="159"/>
      <c r="BD254" s="159"/>
      <c r="BE254" s="159"/>
      <c r="BF254" s="158"/>
      <c r="BG254" s="158"/>
      <c r="BH254" s="158"/>
      <c r="BI254" s="158"/>
      <c r="BJ254" s="158"/>
      <c r="BK254" s="158"/>
      <c r="BL254" s="158"/>
      <c r="BM254" s="158"/>
      <c r="BN254" s="158"/>
      <c r="BO254" s="158"/>
      <c r="BP254" s="158"/>
      <c r="BQ254" s="158"/>
      <c r="BR254" s="158"/>
      <c r="BS254" s="158"/>
      <c r="BT254" s="158"/>
      <c r="BU254" s="158"/>
    </row>
    <row r="255" spans="1:73" x14ac:dyDescent="0.15">
      <c r="A255" s="1"/>
      <c r="B255" s="20"/>
      <c r="C255" s="156">
        <f>Eksist!C255</f>
        <v>3</v>
      </c>
      <c r="D255" s="2" t="s">
        <v>99</v>
      </c>
      <c r="E255" s="175">
        <f>Eksist!E255</f>
        <v>127.98837209302327</v>
      </c>
      <c r="F255" s="156">
        <f t="shared" si="48"/>
        <v>0</v>
      </c>
      <c r="G255" s="154">
        <f t="shared" ref="G255" si="53">$E255*G222/1000</f>
        <v>0</v>
      </c>
      <c r="H255" s="154">
        <f t="shared" si="51"/>
        <v>0</v>
      </c>
      <c r="I255" s="154">
        <f t="shared" si="51"/>
        <v>0</v>
      </c>
      <c r="J255" s="154">
        <f t="shared" si="51"/>
        <v>0</v>
      </c>
      <c r="K255" s="154">
        <f t="shared" si="51"/>
        <v>0</v>
      </c>
      <c r="L255" s="154">
        <f t="shared" ref="L255:Z255" si="54">$E255*L222/1000</f>
        <v>0</v>
      </c>
      <c r="M255" s="154">
        <f t="shared" si="54"/>
        <v>0</v>
      </c>
      <c r="N255" s="154">
        <f t="shared" si="54"/>
        <v>0</v>
      </c>
      <c r="O255" s="154">
        <f t="shared" si="54"/>
        <v>0</v>
      </c>
      <c r="P255" s="154">
        <f t="shared" si="54"/>
        <v>0</v>
      </c>
      <c r="Q255" s="154">
        <f t="shared" si="54"/>
        <v>0</v>
      </c>
      <c r="R255" s="154">
        <f t="shared" si="54"/>
        <v>0</v>
      </c>
      <c r="S255" s="154">
        <f t="shared" si="54"/>
        <v>0</v>
      </c>
      <c r="T255" s="154">
        <f t="shared" si="54"/>
        <v>0</v>
      </c>
      <c r="U255" s="154">
        <f t="shared" si="54"/>
        <v>0</v>
      </c>
      <c r="V255" s="154">
        <f t="shared" si="54"/>
        <v>0</v>
      </c>
      <c r="W255" s="154">
        <f t="shared" si="54"/>
        <v>0</v>
      </c>
      <c r="X255" s="154">
        <f t="shared" si="54"/>
        <v>0</v>
      </c>
      <c r="Y255" s="154">
        <f t="shared" si="54"/>
        <v>0</v>
      </c>
      <c r="Z255" s="154">
        <f t="shared" si="54"/>
        <v>0</v>
      </c>
      <c r="AA255" s="1"/>
      <c r="AB255" s="3"/>
      <c r="AC255" s="158"/>
      <c r="AD255" s="158"/>
      <c r="AE255" s="158"/>
      <c r="AF255" s="158"/>
      <c r="AG255" s="158"/>
      <c r="AH255" s="158"/>
      <c r="AI255" s="158"/>
      <c r="AJ255" s="158"/>
      <c r="AK255" s="158"/>
      <c r="AL255" s="158"/>
      <c r="AM255" s="158"/>
      <c r="AN255" s="158"/>
      <c r="AO255" s="158"/>
      <c r="AP255" s="158"/>
      <c r="AQ255" s="158"/>
      <c r="AR255" s="158"/>
      <c r="AS255" s="158"/>
      <c r="AT255" s="158"/>
      <c r="AU255" s="158"/>
      <c r="AV255" s="158"/>
      <c r="AW255" s="158"/>
      <c r="AX255" s="158"/>
      <c r="AY255" s="158"/>
      <c r="AZ255" s="158"/>
      <c r="BA255" s="159"/>
      <c r="BB255" s="159"/>
      <c r="BC255" s="159"/>
      <c r="BD255" s="159"/>
      <c r="BE255" s="159"/>
      <c r="BF255" s="158"/>
      <c r="BG255" s="158"/>
      <c r="BH255" s="158"/>
      <c r="BI255" s="158"/>
      <c r="BJ255" s="158"/>
      <c r="BK255" s="158"/>
      <c r="BL255" s="158"/>
      <c r="BM255" s="158"/>
      <c r="BN255" s="158"/>
      <c r="BO255" s="158"/>
      <c r="BP255" s="158"/>
      <c r="BQ255" s="158"/>
      <c r="BR255" s="158"/>
      <c r="BS255" s="158"/>
      <c r="BT255" s="158"/>
      <c r="BU255" s="158"/>
    </row>
    <row r="256" spans="1:73" x14ac:dyDescent="0.15">
      <c r="A256" s="1"/>
      <c r="B256" s="20"/>
      <c r="C256" s="156">
        <f>Eksist!C256</f>
        <v>4</v>
      </c>
      <c r="D256" s="2" t="s">
        <v>99</v>
      </c>
      <c r="E256" s="175">
        <f>Eksist!E256</f>
        <v>128.90697674418607</v>
      </c>
      <c r="F256" s="156">
        <f t="shared" si="48"/>
        <v>0</v>
      </c>
      <c r="G256" s="154">
        <f t="shared" ref="G256" si="55">$E256*G223/1000</f>
        <v>0</v>
      </c>
      <c r="H256" s="154">
        <f t="shared" si="51"/>
        <v>0</v>
      </c>
      <c r="I256" s="154">
        <f t="shared" si="51"/>
        <v>0</v>
      </c>
      <c r="J256" s="154">
        <f t="shared" si="51"/>
        <v>0</v>
      </c>
      <c r="K256" s="154">
        <f t="shared" si="51"/>
        <v>0</v>
      </c>
      <c r="L256" s="154">
        <f t="shared" ref="L256:Z256" si="56">$E256*L223/1000</f>
        <v>0</v>
      </c>
      <c r="M256" s="154">
        <f t="shared" si="56"/>
        <v>0</v>
      </c>
      <c r="N256" s="154">
        <f t="shared" si="56"/>
        <v>0</v>
      </c>
      <c r="O256" s="154">
        <f t="shared" si="56"/>
        <v>0</v>
      </c>
      <c r="P256" s="154">
        <f t="shared" si="56"/>
        <v>0</v>
      </c>
      <c r="Q256" s="154">
        <f t="shared" si="56"/>
        <v>0</v>
      </c>
      <c r="R256" s="154">
        <f t="shared" si="56"/>
        <v>0</v>
      </c>
      <c r="S256" s="154">
        <f t="shared" si="56"/>
        <v>0</v>
      </c>
      <c r="T256" s="154">
        <f t="shared" si="56"/>
        <v>0</v>
      </c>
      <c r="U256" s="154">
        <f t="shared" si="56"/>
        <v>0</v>
      </c>
      <c r="V256" s="154">
        <f t="shared" si="56"/>
        <v>0</v>
      </c>
      <c r="W256" s="154">
        <f t="shared" si="56"/>
        <v>0</v>
      </c>
      <c r="X256" s="154">
        <f t="shared" si="56"/>
        <v>0</v>
      </c>
      <c r="Y256" s="154">
        <f t="shared" si="56"/>
        <v>0</v>
      </c>
      <c r="Z256" s="154">
        <f t="shared" si="56"/>
        <v>0</v>
      </c>
      <c r="AA256" s="1"/>
      <c r="AB256" s="3"/>
      <c r="AC256" s="158"/>
      <c r="AD256" s="158"/>
      <c r="AE256" s="158"/>
      <c r="AF256" s="158"/>
      <c r="AG256" s="158"/>
      <c r="AH256" s="158"/>
      <c r="AI256" s="158"/>
      <c r="AJ256" s="158"/>
      <c r="AK256" s="158"/>
      <c r="AL256" s="158"/>
      <c r="AM256" s="158"/>
      <c r="AN256" s="158"/>
      <c r="AO256" s="158"/>
      <c r="AP256" s="158"/>
      <c r="AQ256" s="158"/>
      <c r="AR256" s="158"/>
      <c r="AS256" s="158"/>
      <c r="AT256" s="158"/>
      <c r="AU256" s="158"/>
      <c r="AV256" s="158"/>
      <c r="AW256" s="158"/>
      <c r="AX256" s="158"/>
      <c r="AY256" s="158"/>
      <c r="AZ256" s="158"/>
      <c r="BA256" s="159"/>
      <c r="BB256" s="159"/>
      <c r="BC256" s="159"/>
      <c r="BD256" s="159"/>
      <c r="BE256" s="159"/>
      <c r="BF256" s="158"/>
      <c r="BG256" s="158"/>
      <c r="BH256" s="158"/>
      <c r="BI256" s="158"/>
      <c r="BJ256" s="158"/>
      <c r="BK256" s="158"/>
      <c r="BL256" s="158"/>
      <c r="BM256" s="158"/>
      <c r="BN256" s="158"/>
      <c r="BO256" s="158"/>
      <c r="BP256" s="158"/>
      <c r="BQ256" s="158"/>
      <c r="BR256" s="158"/>
      <c r="BS256" s="158"/>
      <c r="BT256" s="158"/>
      <c r="BU256" s="158"/>
    </row>
    <row r="257" spans="1:73" x14ac:dyDescent="0.15">
      <c r="A257" s="1"/>
      <c r="B257" s="20"/>
      <c r="C257" s="156">
        <f>Eksist!C257</f>
        <v>5</v>
      </c>
      <c r="D257" s="2" t="s">
        <v>99</v>
      </c>
      <c r="E257" s="175">
        <f>Eksist!E257</f>
        <v>129.82558139534885</v>
      </c>
      <c r="F257" s="156">
        <f t="shared" si="48"/>
        <v>0</v>
      </c>
      <c r="G257" s="154">
        <f t="shared" ref="G257" si="57">$E257*G224/1000</f>
        <v>0</v>
      </c>
      <c r="H257" s="154">
        <f t="shared" si="51"/>
        <v>0</v>
      </c>
      <c r="I257" s="154">
        <f t="shared" si="51"/>
        <v>0</v>
      </c>
      <c r="J257" s="154">
        <f t="shared" si="51"/>
        <v>0</v>
      </c>
      <c r="K257" s="154">
        <f t="shared" si="51"/>
        <v>0</v>
      </c>
      <c r="L257" s="154">
        <f t="shared" ref="L257:Z257" si="58">$E257*L224/1000</f>
        <v>0</v>
      </c>
      <c r="M257" s="154">
        <f t="shared" si="58"/>
        <v>0</v>
      </c>
      <c r="N257" s="154">
        <f t="shared" si="58"/>
        <v>0</v>
      </c>
      <c r="O257" s="154">
        <f t="shared" si="58"/>
        <v>0</v>
      </c>
      <c r="P257" s="154">
        <f t="shared" si="58"/>
        <v>0</v>
      </c>
      <c r="Q257" s="154">
        <f t="shared" si="58"/>
        <v>0</v>
      </c>
      <c r="R257" s="154">
        <f t="shared" si="58"/>
        <v>0</v>
      </c>
      <c r="S257" s="154">
        <f t="shared" si="58"/>
        <v>0</v>
      </c>
      <c r="T257" s="154">
        <f t="shared" si="58"/>
        <v>0</v>
      </c>
      <c r="U257" s="154">
        <f t="shared" si="58"/>
        <v>0</v>
      </c>
      <c r="V257" s="154">
        <f t="shared" si="58"/>
        <v>0</v>
      </c>
      <c r="W257" s="154">
        <f t="shared" si="58"/>
        <v>0</v>
      </c>
      <c r="X257" s="154">
        <f t="shared" si="58"/>
        <v>0</v>
      </c>
      <c r="Y257" s="154">
        <f t="shared" si="58"/>
        <v>0</v>
      </c>
      <c r="Z257" s="154">
        <f t="shared" si="58"/>
        <v>0</v>
      </c>
      <c r="AA257" s="1"/>
      <c r="AB257" s="3"/>
      <c r="AC257" s="158"/>
      <c r="AD257" s="158"/>
      <c r="AE257" s="158"/>
      <c r="AF257" s="158"/>
      <c r="AG257" s="158"/>
      <c r="AH257" s="158"/>
      <c r="AI257" s="158"/>
      <c r="AJ257" s="158"/>
      <c r="AK257" s="158"/>
      <c r="AL257" s="158"/>
      <c r="AM257" s="158"/>
      <c r="AN257" s="158"/>
      <c r="AO257" s="158"/>
      <c r="AP257" s="158"/>
      <c r="AQ257" s="158"/>
      <c r="AR257" s="158"/>
      <c r="AS257" s="158"/>
      <c r="AT257" s="158"/>
      <c r="AU257" s="158"/>
      <c r="AV257" s="158"/>
      <c r="AW257" s="158"/>
      <c r="AX257" s="158"/>
      <c r="AY257" s="158"/>
      <c r="AZ257" s="158"/>
      <c r="BA257" s="159"/>
      <c r="BB257" s="159"/>
      <c r="BC257" s="159"/>
      <c r="BD257" s="159"/>
      <c r="BE257" s="159"/>
      <c r="BF257" s="158"/>
      <c r="BG257" s="158"/>
      <c r="BH257" s="158"/>
      <c r="BI257" s="158"/>
      <c r="BJ257" s="158"/>
      <c r="BK257" s="158"/>
      <c r="BL257" s="158"/>
      <c r="BM257" s="158"/>
      <c r="BN257" s="158"/>
      <c r="BO257" s="158"/>
      <c r="BP257" s="158"/>
      <c r="BQ257" s="158"/>
      <c r="BR257" s="158"/>
      <c r="BS257" s="158"/>
      <c r="BT257" s="158"/>
      <c r="BU257" s="158"/>
    </row>
    <row r="258" spans="1:73" x14ac:dyDescent="0.15">
      <c r="A258" s="1"/>
      <c r="B258" s="20"/>
      <c r="C258" s="156">
        <f>Eksist!C258</f>
        <v>6</v>
      </c>
      <c r="D258" s="2" t="s">
        <v>99</v>
      </c>
      <c r="E258" s="175">
        <f>Eksist!E258</f>
        <v>130.74418604651163</v>
      </c>
      <c r="F258" s="156">
        <f t="shared" si="48"/>
        <v>0</v>
      </c>
      <c r="G258" s="154">
        <f t="shared" ref="G258" si="59">$E258*G225/1000</f>
        <v>0</v>
      </c>
      <c r="H258" s="154">
        <f t="shared" si="51"/>
        <v>0</v>
      </c>
      <c r="I258" s="154">
        <f t="shared" si="51"/>
        <v>0</v>
      </c>
      <c r="J258" s="154">
        <f t="shared" si="51"/>
        <v>0</v>
      </c>
      <c r="K258" s="154">
        <f t="shared" si="51"/>
        <v>0</v>
      </c>
      <c r="L258" s="154">
        <f t="shared" ref="L258:Z258" si="60">$E258*L225/1000</f>
        <v>0</v>
      </c>
      <c r="M258" s="154">
        <f t="shared" si="60"/>
        <v>0</v>
      </c>
      <c r="N258" s="154">
        <f t="shared" si="60"/>
        <v>0</v>
      </c>
      <c r="O258" s="154">
        <f t="shared" si="60"/>
        <v>0</v>
      </c>
      <c r="P258" s="154">
        <f t="shared" si="60"/>
        <v>0</v>
      </c>
      <c r="Q258" s="154">
        <f t="shared" si="60"/>
        <v>0</v>
      </c>
      <c r="R258" s="154">
        <f t="shared" si="60"/>
        <v>0</v>
      </c>
      <c r="S258" s="154">
        <f t="shared" si="60"/>
        <v>0</v>
      </c>
      <c r="T258" s="154">
        <f t="shared" si="60"/>
        <v>0</v>
      </c>
      <c r="U258" s="154">
        <f t="shared" si="60"/>
        <v>0</v>
      </c>
      <c r="V258" s="154">
        <f t="shared" si="60"/>
        <v>0</v>
      </c>
      <c r="W258" s="154">
        <f t="shared" si="60"/>
        <v>0</v>
      </c>
      <c r="X258" s="154">
        <f t="shared" si="60"/>
        <v>0</v>
      </c>
      <c r="Y258" s="154">
        <f t="shared" si="60"/>
        <v>0</v>
      </c>
      <c r="Z258" s="154">
        <f t="shared" si="60"/>
        <v>0</v>
      </c>
      <c r="AA258" s="1"/>
      <c r="AB258" s="3"/>
      <c r="AC258" s="158"/>
      <c r="AD258" s="158"/>
      <c r="AE258" s="158"/>
      <c r="AF258" s="158"/>
      <c r="AG258" s="158"/>
      <c r="AH258" s="158"/>
      <c r="AI258" s="158"/>
      <c r="AJ258" s="158"/>
      <c r="AK258" s="158"/>
      <c r="AL258" s="158"/>
      <c r="AM258" s="158"/>
      <c r="AN258" s="158"/>
      <c r="AO258" s="158"/>
      <c r="AP258" s="158"/>
      <c r="AQ258" s="158"/>
      <c r="AR258" s="158"/>
      <c r="AS258" s="158"/>
      <c r="AT258" s="158"/>
      <c r="AU258" s="158"/>
      <c r="AV258" s="158"/>
      <c r="AW258" s="158"/>
      <c r="AX258" s="158"/>
      <c r="AY258" s="158"/>
      <c r="AZ258" s="158"/>
      <c r="BA258" s="159"/>
      <c r="BB258" s="159"/>
      <c r="BC258" s="159"/>
      <c r="BD258" s="159"/>
      <c r="BE258" s="159"/>
      <c r="BF258" s="158"/>
      <c r="BG258" s="158"/>
      <c r="BH258" s="158"/>
      <c r="BI258" s="158"/>
      <c r="BJ258" s="158"/>
      <c r="BK258" s="158"/>
      <c r="BL258" s="158"/>
      <c r="BM258" s="158"/>
      <c r="BN258" s="158"/>
      <c r="BO258" s="158"/>
      <c r="BP258" s="158"/>
      <c r="BQ258" s="158"/>
      <c r="BR258" s="158"/>
      <c r="BS258" s="158"/>
      <c r="BT258" s="158"/>
      <c r="BU258" s="158"/>
    </row>
    <row r="259" spans="1:73" x14ac:dyDescent="0.15">
      <c r="A259" s="1"/>
      <c r="B259" s="20"/>
      <c r="C259" s="156">
        <f>Eksist!C259</f>
        <v>7</v>
      </c>
      <c r="D259" s="2" t="s">
        <v>99</v>
      </c>
      <c r="E259" s="175">
        <f>Eksist!E259</f>
        <v>131.66279069767441</v>
      </c>
      <c r="F259" s="156">
        <f t="shared" si="48"/>
        <v>0</v>
      </c>
      <c r="G259" s="154">
        <f t="shared" ref="G259" si="61">$E259*G226/1000</f>
        <v>0</v>
      </c>
      <c r="H259" s="154">
        <f t="shared" si="51"/>
        <v>0</v>
      </c>
      <c r="I259" s="154">
        <f t="shared" si="51"/>
        <v>0</v>
      </c>
      <c r="J259" s="154">
        <f t="shared" si="51"/>
        <v>0</v>
      </c>
      <c r="K259" s="154">
        <f t="shared" si="51"/>
        <v>0</v>
      </c>
      <c r="L259" s="154">
        <f t="shared" ref="L259:Z259" si="62">$E259*L226/1000</f>
        <v>0</v>
      </c>
      <c r="M259" s="154">
        <f t="shared" si="62"/>
        <v>0</v>
      </c>
      <c r="N259" s="154">
        <f t="shared" si="62"/>
        <v>0</v>
      </c>
      <c r="O259" s="154">
        <f t="shared" si="62"/>
        <v>0</v>
      </c>
      <c r="P259" s="154">
        <f t="shared" si="62"/>
        <v>0</v>
      </c>
      <c r="Q259" s="154">
        <f t="shared" si="62"/>
        <v>0</v>
      </c>
      <c r="R259" s="154">
        <f t="shared" si="62"/>
        <v>0</v>
      </c>
      <c r="S259" s="154">
        <f t="shared" si="62"/>
        <v>0</v>
      </c>
      <c r="T259" s="154">
        <f t="shared" si="62"/>
        <v>0</v>
      </c>
      <c r="U259" s="154">
        <f t="shared" si="62"/>
        <v>0</v>
      </c>
      <c r="V259" s="154">
        <f t="shared" si="62"/>
        <v>0</v>
      </c>
      <c r="W259" s="154">
        <f t="shared" si="62"/>
        <v>0</v>
      </c>
      <c r="X259" s="154">
        <f t="shared" si="62"/>
        <v>0</v>
      </c>
      <c r="Y259" s="154">
        <f t="shared" si="62"/>
        <v>0</v>
      </c>
      <c r="Z259" s="154">
        <f t="shared" si="62"/>
        <v>0</v>
      </c>
      <c r="AA259" s="1"/>
      <c r="AB259" s="3"/>
      <c r="AC259" s="158"/>
      <c r="AD259" s="158"/>
      <c r="AE259" s="158"/>
      <c r="AF259" s="158"/>
      <c r="AG259" s="158"/>
      <c r="AH259" s="158"/>
      <c r="AI259" s="158"/>
      <c r="AJ259" s="158"/>
      <c r="AK259" s="158"/>
      <c r="AL259" s="158"/>
      <c r="AM259" s="158"/>
      <c r="AN259" s="158"/>
      <c r="AO259" s="158"/>
      <c r="AP259" s="158"/>
      <c r="AQ259" s="158"/>
      <c r="AR259" s="158"/>
      <c r="AS259" s="158"/>
      <c r="AT259" s="158"/>
      <c r="AU259" s="158"/>
      <c r="AV259" s="158"/>
      <c r="AW259" s="158"/>
      <c r="AX259" s="158"/>
      <c r="AY259" s="158"/>
      <c r="AZ259" s="158"/>
      <c r="BA259" s="159"/>
      <c r="BB259" s="159"/>
      <c r="BC259" s="159"/>
      <c r="BD259" s="159"/>
      <c r="BE259" s="159"/>
      <c r="BF259" s="158"/>
      <c r="BG259" s="158"/>
      <c r="BH259" s="158"/>
      <c r="BI259" s="158"/>
      <c r="BJ259" s="158"/>
      <c r="BK259" s="158"/>
      <c r="BL259" s="158"/>
      <c r="BM259" s="158"/>
      <c r="BN259" s="158"/>
      <c r="BO259" s="158"/>
      <c r="BP259" s="158"/>
      <c r="BQ259" s="158"/>
      <c r="BR259" s="158"/>
      <c r="BS259" s="158"/>
      <c r="BT259" s="158"/>
      <c r="BU259" s="158"/>
    </row>
    <row r="260" spans="1:73" x14ac:dyDescent="0.15">
      <c r="A260" s="1"/>
      <c r="B260" s="20"/>
      <c r="C260" s="156">
        <f>Eksist!C260</f>
        <v>8</v>
      </c>
      <c r="D260" s="2" t="s">
        <v>99</v>
      </c>
      <c r="E260" s="175">
        <f>Eksist!E260</f>
        <v>132.58139534883719</v>
      </c>
      <c r="F260" s="156">
        <f t="shared" si="48"/>
        <v>0</v>
      </c>
      <c r="G260" s="154">
        <f t="shared" ref="G260" si="63">$E260*G227/1000</f>
        <v>0</v>
      </c>
      <c r="H260" s="154">
        <f t="shared" si="51"/>
        <v>0</v>
      </c>
      <c r="I260" s="154">
        <f t="shared" si="51"/>
        <v>0</v>
      </c>
      <c r="J260" s="154">
        <f t="shared" si="51"/>
        <v>0</v>
      </c>
      <c r="K260" s="154">
        <f t="shared" si="51"/>
        <v>0</v>
      </c>
      <c r="L260" s="154">
        <f t="shared" ref="L260:Z260" si="64">$E260*L227/1000</f>
        <v>0</v>
      </c>
      <c r="M260" s="154">
        <f t="shared" si="64"/>
        <v>0</v>
      </c>
      <c r="N260" s="154">
        <f t="shared" si="64"/>
        <v>0</v>
      </c>
      <c r="O260" s="154">
        <f t="shared" si="64"/>
        <v>0</v>
      </c>
      <c r="P260" s="154">
        <f t="shared" si="64"/>
        <v>0</v>
      </c>
      <c r="Q260" s="154">
        <f t="shared" si="64"/>
        <v>0</v>
      </c>
      <c r="R260" s="154">
        <f t="shared" si="64"/>
        <v>0</v>
      </c>
      <c r="S260" s="154">
        <f t="shared" si="64"/>
        <v>0</v>
      </c>
      <c r="T260" s="154">
        <f t="shared" si="64"/>
        <v>0</v>
      </c>
      <c r="U260" s="154">
        <f t="shared" si="64"/>
        <v>0</v>
      </c>
      <c r="V260" s="154">
        <f t="shared" si="64"/>
        <v>0</v>
      </c>
      <c r="W260" s="154">
        <f t="shared" si="64"/>
        <v>0</v>
      </c>
      <c r="X260" s="154">
        <f t="shared" si="64"/>
        <v>0</v>
      </c>
      <c r="Y260" s="154">
        <f t="shared" si="64"/>
        <v>0</v>
      </c>
      <c r="Z260" s="154">
        <f t="shared" si="64"/>
        <v>0</v>
      </c>
      <c r="AA260" s="1"/>
      <c r="AB260" s="3"/>
      <c r="AC260" s="158"/>
      <c r="AD260" s="158"/>
      <c r="AE260" s="158"/>
      <c r="AF260" s="158"/>
      <c r="AG260" s="158"/>
      <c r="AH260" s="158"/>
      <c r="AI260" s="158"/>
      <c r="AJ260" s="158"/>
      <c r="AK260" s="158"/>
      <c r="AL260" s="158"/>
      <c r="AM260" s="158"/>
      <c r="AN260" s="158"/>
      <c r="AO260" s="158"/>
      <c r="AP260" s="158"/>
      <c r="AQ260" s="158"/>
      <c r="AR260" s="158"/>
      <c r="AS260" s="158"/>
      <c r="AT260" s="158"/>
      <c r="AU260" s="158"/>
      <c r="AV260" s="158"/>
      <c r="AW260" s="158"/>
      <c r="AX260" s="158"/>
      <c r="AY260" s="158"/>
      <c r="AZ260" s="158"/>
      <c r="BA260" s="159"/>
      <c r="BB260" s="159"/>
      <c r="BC260" s="159"/>
      <c r="BD260" s="159"/>
      <c r="BE260" s="159"/>
      <c r="BF260" s="158"/>
      <c r="BG260" s="158"/>
      <c r="BH260" s="158"/>
      <c r="BI260" s="158"/>
      <c r="BJ260" s="158"/>
      <c r="BK260" s="158"/>
      <c r="BL260" s="158"/>
      <c r="BM260" s="158"/>
      <c r="BN260" s="158"/>
      <c r="BO260" s="158"/>
      <c r="BP260" s="158"/>
      <c r="BQ260" s="158"/>
      <c r="BR260" s="158"/>
      <c r="BS260" s="158"/>
      <c r="BT260" s="158"/>
      <c r="BU260" s="158"/>
    </row>
    <row r="261" spans="1:73" x14ac:dyDescent="0.15">
      <c r="A261" s="1"/>
      <c r="B261" s="20"/>
      <c r="C261" s="156">
        <f>Eksist!C261</f>
        <v>9</v>
      </c>
      <c r="D261" s="2" t="s">
        <v>99</v>
      </c>
      <c r="E261" s="175">
        <f>Eksist!E261</f>
        <v>133.49999999999997</v>
      </c>
      <c r="F261" s="156">
        <f t="shared" si="48"/>
        <v>0</v>
      </c>
      <c r="G261" s="154">
        <f t="shared" ref="G261" si="65">$E261*G228/1000</f>
        <v>0</v>
      </c>
      <c r="H261" s="154">
        <f t="shared" si="51"/>
        <v>0</v>
      </c>
      <c r="I261" s="154">
        <f t="shared" si="51"/>
        <v>0</v>
      </c>
      <c r="J261" s="154">
        <f t="shared" si="51"/>
        <v>0</v>
      </c>
      <c r="K261" s="154">
        <f t="shared" si="51"/>
        <v>0</v>
      </c>
      <c r="L261" s="154">
        <f t="shared" ref="L261:Z261" si="66">$E261*L228/1000</f>
        <v>0</v>
      </c>
      <c r="M261" s="154">
        <f t="shared" si="66"/>
        <v>0</v>
      </c>
      <c r="N261" s="154">
        <f t="shared" si="66"/>
        <v>0</v>
      </c>
      <c r="O261" s="154">
        <f t="shared" si="66"/>
        <v>0</v>
      </c>
      <c r="P261" s="154">
        <f t="shared" si="66"/>
        <v>0</v>
      </c>
      <c r="Q261" s="154">
        <f t="shared" si="66"/>
        <v>0</v>
      </c>
      <c r="R261" s="154">
        <f t="shared" si="66"/>
        <v>0</v>
      </c>
      <c r="S261" s="154">
        <f t="shared" si="66"/>
        <v>0</v>
      </c>
      <c r="T261" s="154">
        <f t="shared" si="66"/>
        <v>0</v>
      </c>
      <c r="U261" s="154">
        <f t="shared" si="66"/>
        <v>0</v>
      </c>
      <c r="V261" s="154">
        <f t="shared" si="66"/>
        <v>0</v>
      </c>
      <c r="W261" s="154">
        <f t="shared" si="66"/>
        <v>0</v>
      </c>
      <c r="X261" s="154">
        <f t="shared" si="66"/>
        <v>0</v>
      </c>
      <c r="Y261" s="154">
        <f t="shared" si="66"/>
        <v>0</v>
      </c>
      <c r="Z261" s="154">
        <f t="shared" si="66"/>
        <v>0</v>
      </c>
      <c r="AA261" s="1"/>
      <c r="AB261" s="3"/>
      <c r="AC261" s="158"/>
      <c r="AD261" s="158"/>
      <c r="AE261" s="158"/>
      <c r="AF261" s="158"/>
      <c r="AG261" s="158"/>
      <c r="AH261" s="158"/>
      <c r="AI261" s="158"/>
      <c r="AJ261" s="158"/>
      <c r="AK261" s="158"/>
      <c r="AL261" s="158"/>
      <c r="AM261" s="158"/>
      <c r="AN261" s="158"/>
      <c r="AO261" s="158"/>
      <c r="AP261" s="158"/>
      <c r="AQ261" s="158"/>
      <c r="AR261" s="158"/>
      <c r="AS261" s="158"/>
      <c r="AT261" s="158"/>
      <c r="AU261" s="158"/>
      <c r="AV261" s="158"/>
      <c r="AW261" s="158"/>
      <c r="AX261" s="158"/>
      <c r="AY261" s="158"/>
      <c r="AZ261" s="158"/>
      <c r="BA261" s="159"/>
      <c r="BB261" s="159"/>
      <c r="BC261" s="159"/>
      <c r="BD261" s="159"/>
      <c r="BE261" s="159"/>
      <c r="BF261" s="158"/>
      <c r="BG261" s="158"/>
      <c r="BH261" s="158"/>
      <c r="BI261" s="158"/>
      <c r="BJ261" s="158"/>
      <c r="BK261" s="158"/>
      <c r="BL261" s="158"/>
      <c r="BM261" s="158"/>
      <c r="BN261" s="158"/>
      <c r="BO261" s="158"/>
      <c r="BP261" s="158"/>
      <c r="BQ261" s="158"/>
      <c r="BR261" s="158"/>
      <c r="BS261" s="158"/>
      <c r="BT261" s="158"/>
      <c r="BU261" s="158"/>
    </row>
    <row r="262" spans="1:73" x14ac:dyDescent="0.15">
      <c r="A262" s="1"/>
      <c r="B262" s="20" t="s">
        <v>186</v>
      </c>
      <c r="C262" s="156">
        <f>Eksist!C262</f>
        <v>10</v>
      </c>
      <c r="D262" s="2" t="s">
        <v>99</v>
      </c>
      <c r="E262" s="175">
        <f>Eksist!E262</f>
        <v>134.41860465116278</v>
      </c>
      <c r="F262" s="156">
        <f t="shared" si="48"/>
        <v>0</v>
      </c>
      <c r="G262" s="154">
        <f t="shared" ref="G262" si="67">$E262*G229/1000</f>
        <v>0</v>
      </c>
      <c r="H262" s="154">
        <f t="shared" si="51"/>
        <v>0</v>
      </c>
      <c r="I262" s="154">
        <f t="shared" si="51"/>
        <v>0</v>
      </c>
      <c r="J262" s="154">
        <f t="shared" si="51"/>
        <v>0</v>
      </c>
      <c r="K262" s="154">
        <f t="shared" si="51"/>
        <v>0</v>
      </c>
      <c r="L262" s="154">
        <f t="shared" ref="L262:Z262" si="68">$E262*L229/1000</f>
        <v>0</v>
      </c>
      <c r="M262" s="154">
        <f t="shared" si="68"/>
        <v>0</v>
      </c>
      <c r="N262" s="154">
        <f t="shared" si="68"/>
        <v>0</v>
      </c>
      <c r="O262" s="154">
        <f t="shared" si="68"/>
        <v>0</v>
      </c>
      <c r="P262" s="154">
        <f t="shared" si="68"/>
        <v>0</v>
      </c>
      <c r="Q262" s="154">
        <f t="shared" si="68"/>
        <v>0</v>
      </c>
      <c r="R262" s="154">
        <f t="shared" si="68"/>
        <v>0</v>
      </c>
      <c r="S262" s="154">
        <f t="shared" si="68"/>
        <v>0</v>
      </c>
      <c r="T262" s="154">
        <f t="shared" si="68"/>
        <v>0</v>
      </c>
      <c r="U262" s="154">
        <f t="shared" si="68"/>
        <v>0</v>
      </c>
      <c r="V262" s="154">
        <f t="shared" si="68"/>
        <v>0</v>
      </c>
      <c r="W262" s="154">
        <f t="shared" si="68"/>
        <v>0</v>
      </c>
      <c r="X262" s="154">
        <f t="shared" si="68"/>
        <v>0</v>
      </c>
      <c r="Y262" s="154">
        <f t="shared" si="68"/>
        <v>0</v>
      </c>
      <c r="Z262" s="154">
        <f t="shared" si="68"/>
        <v>0</v>
      </c>
      <c r="AA262" s="1"/>
      <c r="AB262" s="3"/>
      <c r="AC262" s="158"/>
      <c r="AD262" s="158"/>
      <c r="AE262" s="158"/>
      <c r="AF262" s="158"/>
      <c r="AG262" s="158"/>
      <c r="AH262" s="158"/>
      <c r="AI262" s="158"/>
      <c r="AJ262" s="158"/>
      <c r="AK262" s="158"/>
      <c r="AL262" s="158"/>
      <c r="AM262" s="158"/>
      <c r="AN262" s="158"/>
      <c r="AO262" s="158"/>
      <c r="AP262" s="158"/>
      <c r="AQ262" s="158"/>
      <c r="AR262" s="158"/>
      <c r="AS262" s="158"/>
      <c r="AT262" s="158"/>
      <c r="AU262" s="158"/>
      <c r="AV262" s="158"/>
      <c r="AW262" s="158"/>
      <c r="AX262" s="158"/>
      <c r="AY262" s="158"/>
      <c r="AZ262" s="158"/>
      <c r="BA262" s="159"/>
      <c r="BB262" s="159"/>
      <c r="BC262" s="159"/>
      <c r="BD262" s="159"/>
      <c r="BE262" s="159"/>
      <c r="BF262" s="158"/>
      <c r="BG262" s="158"/>
      <c r="BH262" s="158"/>
      <c r="BI262" s="158"/>
      <c r="BJ262" s="158"/>
      <c r="BK262" s="158"/>
      <c r="BL262" s="158"/>
      <c r="BM262" s="158"/>
      <c r="BN262" s="158"/>
      <c r="BO262" s="158"/>
      <c r="BP262" s="158"/>
      <c r="BQ262" s="158"/>
      <c r="BR262" s="158"/>
      <c r="BS262" s="158"/>
      <c r="BT262" s="158"/>
      <c r="BU262" s="158"/>
    </row>
    <row r="263" spans="1:73" x14ac:dyDescent="0.15">
      <c r="A263" s="1"/>
      <c r="B263" s="20"/>
      <c r="C263" s="156">
        <f>Eksist!C263</f>
        <v>11</v>
      </c>
      <c r="D263" s="2" t="s">
        <v>99</v>
      </c>
      <c r="E263" s="175">
        <f>Eksist!E263</f>
        <v>134.91860465116278</v>
      </c>
      <c r="F263" s="156">
        <f t="shared" si="48"/>
        <v>0</v>
      </c>
      <c r="G263" s="154">
        <f t="shared" ref="G263" si="69">$E263*G230/1000</f>
        <v>0</v>
      </c>
      <c r="H263" s="154">
        <f t="shared" si="51"/>
        <v>0</v>
      </c>
      <c r="I263" s="154">
        <f t="shared" si="51"/>
        <v>0</v>
      </c>
      <c r="J263" s="154">
        <f t="shared" si="51"/>
        <v>0</v>
      </c>
      <c r="K263" s="154">
        <f t="shared" si="51"/>
        <v>0</v>
      </c>
      <c r="L263" s="154">
        <f t="shared" ref="L263:Z263" si="70">$E263*L230/1000</f>
        <v>0</v>
      </c>
      <c r="M263" s="154">
        <f t="shared" si="70"/>
        <v>0</v>
      </c>
      <c r="N263" s="154">
        <f t="shared" si="70"/>
        <v>0</v>
      </c>
      <c r="O263" s="154">
        <f t="shared" si="70"/>
        <v>0</v>
      </c>
      <c r="P263" s="154">
        <f t="shared" si="70"/>
        <v>0</v>
      </c>
      <c r="Q263" s="154">
        <f t="shared" si="70"/>
        <v>0</v>
      </c>
      <c r="R263" s="154">
        <f t="shared" si="70"/>
        <v>0</v>
      </c>
      <c r="S263" s="154">
        <f t="shared" si="70"/>
        <v>0</v>
      </c>
      <c r="T263" s="154">
        <f t="shared" si="70"/>
        <v>0</v>
      </c>
      <c r="U263" s="154">
        <f t="shared" si="70"/>
        <v>0</v>
      </c>
      <c r="V263" s="154">
        <f t="shared" si="70"/>
        <v>0</v>
      </c>
      <c r="W263" s="154">
        <f t="shared" si="70"/>
        <v>0</v>
      </c>
      <c r="X263" s="154">
        <f t="shared" si="70"/>
        <v>0</v>
      </c>
      <c r="Y263" s="154">
        <f t="shared" si="70"/>
        <v>0</v>
      </c>
      <c r="Z263" s="154">
        <f t="shared" si="70"/>
        <v>0</v>
      </c>
      <c r="AA263" s="1"/>
      <c r="AB263" s="3"/>
      <c r="AC263" s="158"/>
      <c r="AD263" s="158"/>
      <c r="AE263" s="158"/>
      <c r="AF263" s="158"/>
      <c r="AG263" s="158"/>
      <c r="AH263" s="158"/>
      <c r="AI263" s="158"/>
      <c r="AJ263" s="158"/>
      <c r="AK263" s="158"/>
      <c r="AL263" s="158"/>
      <c r="AM263" s="158"/>
      <c r="AN263" s="158"/>
      <c r="AO263" s="158"/>
      <c r="AP263" s="158"/>
      <c r="AQ263" s="158"/>
      <c r="AR263" s="158"/>
      <c r="AS263" s="158"/>
      <c r="AT263" s="158"/>
      <c r="AU263" s="158"/>
      <c r="AV263" s="158"/>
      <c r="AW263" s="158"/>
      <c r="AX263" s="158"/>
      <c r="AY263" s="158"/>
      <c r="AZ263" s="158"/>
      <c r="BA263" s="159"/>
      <c r="BB263" s="159"/>
      <c r="BC263" s="159"/>
      <c r="BD263" s="159"/>
      <c r="BE263" s="159"/>
      <c r="BF263" s="158"/>
      <c r="BG263" s="158"/>
      <c r="BH263" s="158"/>
      <c r="BI263" s="158"/>
      <c r="BJ263" s="158"/>
      <c r="BK263" s="158"/>
      <c r="BL263" s="158"/>
      <c r="BM263" s="158"/>
      <c r="BN263" s="158"/>
      <c r="BO263" s="158"/>
      <c r="BP263" s="158"/>
      <c r="BQ263" s="158"/>
      <c r="BR263" s="158"/>
      <c r="BS263" s="158"/>
      <c r="BT263" s="158"/>
      <c r="BU263" s="158"/>
    </row>
    <row r="264" spans="1:73" x14ac:dyDescent="0.15">
      <c r="A264" s="1"/>
      <c r="B264" s="20"/>
      <c r="C264" s="156">
        <f>Eksist!C264</f>
        <v>12</v>
      </c>
      <c r="D264" s="2" t="s">
        <v>99</v>
      </c>
      <c r="E264" s="175">
        <f>Eksist!E264</f>
        <v>135.41860465116278</v>
      </c>
      <c r="F264" s="156">
        <f t="shared" si="48"/>
        <v>0</v>
      </c>
      <c r="G264" s="154">
        <f t="shared" ref="G264" si="71">$E264*G231/1000</f>
        <v>0</v>
      </c>
      <c r="H264" s="154">
        <f t="shared" si="51"/>
        <v>0</v>
      </c>
      <c r="I264" s="154">
        <f t="shared" si="51"/>
        <v>0</v>
      </c>
      <c r="J264" s="154">
        <f t="shared" si="51"/>
        <v>0</v>
      </c>
      <c r="K264" s="154">
        <f t="shared" si="51"/>
        <v>0</v>
      </c>
      <c r="L264" s="154">
        <f t="shared" ref="L264:Z264" si="72">$E264*L231/1000</f>
        <v>0</v>
      </c>
      <c r="M264" s="154">
        <f t="shared" si="72"/>
        <v>0</v>
      </c>
      <c r="N264" s="154">
        <f t="shared" si="72"/>
        <v>0</v>
      </c>
      <c r="O264" s="154">
        <f t="shared" si="72"/>
        <v>0</v>
      </c>
      <c r="P264" s="154">
        <f t="shared" si="72"/>
        <v>0</v>
      </c>
      <c r="Q264" s="154">
        <f t="shared" si="72"/>
        <v>0</v>
      </c>
      <c r="R264" s="154">
        <f t="shared" si="72"/>
        <v>0</v>
      </c>
      <c r="S264" s="154">
        <f t="shared" si="72"/>
        <v>0</v>
      </c>
      <c r="T264" s="154">
        <f t="shared" si="72"/>
        <v>0</v>
      </c>
      <c r="U264" s="154">
        <f t="shared" si="72"/>
        <v>0</v>
      </c>
      <c r="V264" s="154">
        <f t="shared" si="72"/>
        <v>0</v>
      </c>
      <c r="W264" s="154">
        <f t="shared" si="72"/>
        <v>0</v>
      </c>
      <c r="X264" s="154">
        <f t="shared" si="72"/>
        <v>0</v>
      </c>
      <c r="Y264" s="154">
        <f t="shared" si="72"/>
        <v>0</v>
      </c>
      <c r="Z264" s="154">
        <f t="shared" si="72"/>
        <v>0</v>
      </c>
      <c r="AA264" s="1"/>
      <c r="AB264" s="3"/>
      <c r="AC264" s="158"/>
      <c r="AD264" s="158"/>
      <c r="AE264" s="158"/>
      <c r="AF264" s="158"/>
      <c r="AG264" s="158"/>
      <c r="AH264" s="158"/>
      <c r="AI264" s="158"/>
      <c r="AJ264" s="158"/>
      <c r="AK264" s="158"/>
      <c r="AL264" s="158"/>
      <c r="AM264" s="158"/>
      <c r="AN264" s="158"/>
      <c r="AO264" s="158"/>
      <c r="AP264" s="158"/>
      <c r="AQ264" s="158"/>
      <c r="AR264" s="158"/>
      <c r="AS264" s="158"/>
      <c r="AT264" s="158"/>
      <c r="AU264" s="158"/>
      <c r="AV264" s="158"/>
      <c r="AW264" s="158"/>
      <c r="AX264" s="158"/>
      <c r="AY264" s="158"/>
      <c r="AZ264" s="158"/>
      <c r="BA264" s="159"/>
      <c r="BB264" s="159"/>
      <c r="BC264" s="159"/>
      <c r="BD264" s="159"/>
      <c r="BE264" s="159"/>
      <c r="BF264" s="158"/>
      <c r="BG264" s="158"/>
      <c r="BH264" s="158"/>
      <c r="BI264" s="158"/>
      <c r="BJ264" s="158"/>
      <c r="BK264" s="158"/>
      <c r="BL264" s="158"/>
      <c r="BM264" s="158"/>
      <c r="BN264" s="158"/>
      <c r="BO264" s="158"/>
      <c r="BP264" s="158"/>
      <c r="BQ264" s="158"/>
      <c r="BR264" s="158"/>
      <c r="BS264" s="158"/>
      <c r="BT264" s="158"/>
      <c r="BU264" s="158"/>
    </row>
    <row r="265" spans="1:73" x14ac:dyDescent="0.15">
      <c r="A265" s="1"/>
      <c r="B265" s="20"/>
      <c r="C265" s="156">
        <f>Eksist!C265</f>
        <v>13</v>
      </c>
      <c r="D265" s="2" t="s">
        <v>99</v>
      </c>
      <c r="E265" s="175">
        <f>Eksist!E265</f>
        <v>135.91860465116278</v>
      </c>
      <c r="F265" s="156">
        <f t="shared" si="48"/>
        <v>0</v>
      </c>
      <c r="G265" s="154">
        <f t="shared" ref="G265" si="73">$E265*G232/1000</f>
        <v>0</v>
      </c>
      <c r="H265" s="154">
        <f t="shared" si="51"/>
        <v>0</v>
      </c>
      <c r="I265" s="154">
        <f t="shared" si="51"/>
        <v>0</v>
      </c>
      <c r="J265" s="154">
        <f t="shared" si="51"/>
        <v>0</v>
      </c>
      <c r="K265" s="154">
        <f t="shared" si="51"/>
        <v>0</v>
      </c>
      <c r="L265" s="154">
        <f t="shared" ref="L265:Z265" si="74">$E265*L232/1000</f>
        <v>0</v>
      </c>
      <c r="M265" s="154">
        <f t="shared" si="74"/>
        <v>0</v>
      </c>
      <c r="N265" s="154">
        <f t="shared" si="74"/>
        <v>0</v>
      </c>
      <c r="O265" s="154">
        <f t="shared" si="74"/>
        <v>0</v>
      </c>
      <c r="P265" s="154">
        <f t="shared" si="74"/>
        <v>0</v>
      </c>
      <c r="Q265" s="154">
        <f t="shared" si="74"/>
        <v>0</v>
      </c>
      <c r="R265" s="154">
        <f t="shared" si="74"/>
        <v>0</v>
      </c>
      <c r="S265" s="154">
        <f t="shared" si="74"/>
        <v>0</v>
      </c>
      <c r="T265" s="154">
        <f t="shared" si="74"/>
        <v>0</v>
      </c>
      <c r="U265" s="154">
        <f t="shared" si="74"/>
        <v>0</v>
      </c>
      <c r="V265" s="154">
        <f t="shared" si="74"/>
        <v>0</v>
      </c>
      <c r="W265" s="154">
        <f t="shared" si="74"/>
        <v>0</v>
      </c>
      <c r="X265" s="154">
        <f t="shared" si="74"/>
        <v>0</v>
      </c>
      <c r="Y265" s="154">
        <f t="shared" si="74"/>
        <v>0</v>
      </c>
      <c r="Z265" s="154">
        <f t="shared" si="74"/>
        <v>0</v>
      </c>
      <c r="AA265" s="1"/>
      <c r="AB265" s="3"/>
      <c r="AC265" s="158"/>
      <c r="AD265" s="158"/>
      <c r="AE265" s="158"/>
      <c r="AF265" s="158"/>
      <c r="AG265" s="158"/>
      <c r="AH265" s="158"/>
      <c r="AI265" s="158"/>
      <c r="AJ265" s="158"/>
      <c r="AK265" s="158"/>
      <c r="AL265" s="158"/>
      <c r="AM265" s="158"/>
      <c r="AN265" s="158"/>
      <c r="AO265" s="158"/>
      <c r="AP265" s="158"/>
      <c r="AQ265" s="158"/>
      <c r="AR265" s="158"/>
      <c r="AS265" s="158"/>
      <c r="AT265" s="158"/>
      <c r="AU265" s="158"/>
      <c r="AV265" s="158"/>
      <c r="AW265" s="158"/>
      <c r="AX265" s="158"/>
      <c r="AY265" s="158"/>
      <c r="AZ265" s="158"/>
      <c r="BA265" s="159"/>
      <c r="BB265" s="159"/>
      <c r="BC265" s="159"/>
      <c r="BD265" s="159"/>
      <c r="BE265" s="159"/>
      <c r="BF265" s="158"/>
      <c r="BG265" s="158"/>
      <c r="BH265" s="158"/>
      <c r="BI265" s="158"/>
      <c r="BJ265" s="158"/>
      <c r="BK265" s="158"/>
      <c r="BL265" s="158"/>
      <c r="BM265" s="158"/>
      <c r="BN265" s="158"/>
      <c r="BO265" s="158"/>
      <c r="BP265" s="158"/>
      <c r="BQ265" s="158"/>
      <c r="BR265" s="158"/>
      <c r="BS265" s="158"/>
      <c r="BT265" s="158"/>
      <c r="BU265" s="158"/>
    </row>
    <row r="266" spans="1:73" x14ac:dyDescent="0.15">
      <c r="A266" s="1"/>
      <c r="B266" s="20"/>
      <c r="C266" s="156">
        <f>Eksist!C266</f>
        <v>14</v>
      </c>
      <c r="D266" s="2" t="s">
        <v>99</v>
      </c>
      <c r="E266" s="175">
        <f>Eksist!E266</f>
        <v>136.41860465116278</v>
      </c>
      <c r="F266" s="156">
        <f t="shared" si="48"/>
        <v>0</v>
      </c>
      <c r="G266" s="154">
        <f t="shared" ref="G266" si="75">$E266*G233/1000</f>
        <v>0</v>
      </c>
      <c r="H266" s="154">
        <f t="shared" si="51"/>
        <v>0</v>
      </c>
      <c r="I266" s="154">
        <f t="shared" si="51"/>
        <v>0</v>
      </c>
      <c r="J266" s="154">
        <f t="shared" si="51"/>
        <v>0</v>
      </c>
      <c r="K266" s="154">
        <f t="shared" si="51"/>
        <v>0</v>
      </c>
      <c r="L266" s="154">
        <f t="shared" ref="L266:Z266" si="76">$E266*L233/1000</f>
        <v>0</v>
      </c>
      <c r="M266" s="154">
        <f t="shared" si="76"/>
        <v>0</v>
      </c>
      <c r="N266" s="154">
        <f t="shared" si="76"/>
        <v>0</v>
      </c>
      <c r="O266" s="154">
        <f t="shared" si="76"/>
        <v>0</v>
      </c>
      <c r="P266" s="154">
        <f t="shared" si="76"/>
        <v>0</v>
      </c>
      <c r="Q266" s="154">
        <f t="shared" si="76"/>
        <v>0</v>
      </c>
      <c r="R266" s="154">
        <f t="shared" si="76"/>
        <v>0</v>
      </c>
      <c r="S266" s="154">
        <f t="shared" si="76"/>
        <v>0</v>
      </c>
      <c r="T266" s="154">
        <f t="shared" si="76"/>
        <v>0</v>
      </c>
      <c r="U266" s="154">
        <f t="shared" si="76"/>
        <v>0</v>
      </c>
      <c r="V266" s="154">
        <f t="shared" si="76"/>
        <v>0</v>
      </c>
      <c r="W266" s="154">
        <f t="shared" si="76"/>
        <v>0</v>
      </c>
      <c r="X266" s="154">
        <f t="shared" si="76"/>
        <v>0</v>
      </c>
      <c r="Y266" s="154">
        <f t="shared" si="76"/>
        <v>0</v>
      </c>
      <c r="Z266" s="154">
        <f t="shared" si="76"/>
        <v>0</v>
      </c>
      <c r="AA266" s="1"/>
      <c r="AB266" s="3"/>
      <c r="AC266" s="158"/>
      <c r="AD266" s="158"/>
      <c r="AE266" s="158"/>
      <c r="AF266" s="158"/>
      <c r="AG266" s="158"/>
      <c r="AH266" s="158"/>
      <c r="AI266" s="158"/>
      <c r="AJ266" s="158"/>
      <c r="AK266" s="158"/>
      <c r="AL266" s="158"/>
      <c r="AM266" s="158"/>
      <c r="AN266" s="158"/>
      <c r="AO266" s="158"/>
      <c r="AP266" s="158"/>
      <c r="AQ266" s="158"/>
      <c r="AR266" s="158"/>
      <c r="AS266" s="158"/>
      <c r="AT266" s="158"/>
      <c r="AU266" s="158"/>
      <c r="AV266" s="158"/>
      <c r="AW266" s="158"/>
      <c r="AX266" s="158"/>
      <c r="AY266" s="158"/>
      <c r="AZ266" s="158"/>
      <c r="BA266" s="159"/>
      <c r="BB266" s="159"/>
      <c r="BC266" s="159"/>
      <c r="BD266" s="159"/>
      <c r="BE266" s="159"/>
      <c r="BF266" s="158"/>
      <c r="BG266" s="158"/>
      <c r="BH266" s="158"/>
      <c r="BI266" s="158"/>
      <c r="BJ266" s="158"/>
      <c r="BK266" s="158"/>
      <c r="BL266" s="158"/>
      <c r="BM266" s="158"/>
      <c r="BN266" s="158"/>
      <c r="BO266" s="158"/>
      <c r="BP266" s="158"/>
      <c r="BQ266" s="158"/>
      <c r="BR266" s="158"/>
      <c r="BS266" s="158"/>
      <c r="BT266" s="158"/>
      <c r="BU266" s="158"/>
    </row>
    <row r="267" spans="1:73" x14ac:dyDescent="0.15">
      <c r="A267" s="1"/>
      <c r="B267" s="20"/>
      <c r="C267" s="156">
        <f>Eksist!C267</f>
        <v>15</v>
      </c>
      <c r="D267" s="2" t="s">
        <v>99</v>
      </c>
      <c r="E267" s="175">
        <f>Eksist!E267</f>
        <v>136.91860465116278</v>
      </c>
      <c r="F267" s="156">
        <f t="shared" si="48"/>
        <v>0</v>
      </c>
      <c r="G267" s="154">
        <f t="shared" ref="G267" si="77">$E267*G234/1000</f>
        <v>0</v>
      </c>
      <c r="H267" s="154">
        <f t="shared" si="51"/>
        <v>0</v>
      </c>
      <c r="I267" s="154">
        <f t="shared" si="51"/>
        <v>0</v>
      </c>
      <c r="J267" s="154">
        <f t="shared" si="51"/>
        <v>0</v>
      </c>
      <c r="K267" s="154">
        <f t="shared" si="51"/>
        <v>0</v>
      </c>
      <c r="L267" s="154">
        <f t="shared" ref="L267:Z267" si="78">$E267*L234/1000</f>
        <v>0</v>
      </c>
      <c r="M267" s="154">
        <f t="shared" si="78"/>
        <v>0</v>
      </c>
      <c r="N267" s="154">
        <f t="shared" si="78"/>
        <v>0</v>
      </c>
      <c r="O267" s="154">
        <f t="shared" si="78"/>
        <v>0</v>
      </c>
      <c r="P267" s="154">
        <f t="shared" si="78"/>
        <v>0</v>
      </c>
      <c r="Q267" s="154">
        <f t="shared" si="78"/>
        <v>0</v>
      </c>
      <c r="R267" s="154">
        <f t="shared" si="78"/>
        <v>0</v>
      </c>
      <c r="S267" s="154">
        <f t="shared" si="78"/>
        <v>0</v>
      </c>
      <c r="T267" s="154">
        <f t="shared" si="78"/>
        <v>0</v>
      </c>
      <c r="U267" s="154">
        <f t="shared" si="78"/>
        <v>0</v>
      </c>
      <c r="V267" s="154">
        <f t="shared" si="78"/>
        <v>0</v>
      </c>
      <c r="W267" s="154">
        <f t="shared" si="78"/>
        <v>0</v>
      </c>
      <c r="X267" s="154">
        <f t="shared" si="78"/>
        <v>0</v>
      </c>
      <c r="Y267" s="154">
        <f t="shared" si="78"/>
        <v>0</v>
      </c>
      <c r="Z267" s="154">
        <f t="shared" si="78"/>
        <v>0</v>
      </c>
      <c r="AA267" s="1"/>
      <c r="AB267" s="3"/>
      <c r="AC267" s="158"/>
      <c r="AD267" s="158"/>
      <c r="AE267" s="158"/>
      <c r="AF267" s="158"/>
      <c r="AG267" s="158"/>
      <c r="AH267" s="158"/>
      <c r="AI267" s="158"/>
      <c r="AJ267" s="158"/>
      <c r="AK267" s="158"/>
      <c r="AL267" s="158"/>
      <c r="AM267" s="158"/>
      <c r="AN267" s="158"/>
      <c r="AO267" s="158"/>
      <c r="AP267" s="158"/>
      <c r="AQ267" s="158"/>
      <c r="AR267" s="158"/>
      <c r="AS267" s="158"/>
      <c r="AT267" s="158"/>
      <c r="AU267" s="158"/>
      <c r="AV267" s="158"/>
      <c r="AW267" s="158"/>
      <c r="AX267" s="158"/>
      <c r="AY267" s="158"/>
      <c r="AZ267" s="158"/>
      <c r="BA267" s="159"/>
      <c r="BB267" s="159"/>
      <c r="BC267" s="159"/>
      <c r="BD267" s="159"/>
      <c r="BE267" s="159"/>
      <c r="BF267" s="158"/>
      <c r="BG267" s="158"/>
      <c r="BH267" s="158"/>
      <c r="BI267" s="158"/>
      <c r="BJ267" s="158"/>
      <c r="BK267" s="158"/>
      <c r="BL267" s="158"/>
      <c r="BM267" s="158"/>
      <c r="BN267" s="158"/>
      <c r="BO267" s="158"/>
      <c r="BP267" s="158"/>
      <c r="BQ267" s="158"/>
      <c r="BR267" s="158"/>
      <c r="BS267" s="158"/>
      <c r="BT267" s="158"/>
      <c r="BU267" s="158"/>
    </row>
    <row r="268" spans="1:73" x14ac:dyDescent="0.15">
      <c r="A268" s="1"/>
      <c r="B268" s="20"/>
      <c r="C268" s="156">
        <f>Eksist!C268</f>
        <v>16</v>
      </c>
      <c r="D268" s="2" t="s">
        <v>99</v>
      </c>
      <c r="E268" s="175">
        <f>Eksist!E268</f>
        <v>137.41860465116278</v>
      </c>
      <c r="F268" s="156">
        <f t="shared" si="48"/>
        <v>0</v>
      </c>
      <c r="G268" s="154">
        <f t="shared" ref="G268" si="79">$E268*G235/1000</f>
        <v>0</v>
      </c>
      <c r="H268" s="154">
        <f t="shared" si="51"/>
        <v>0</v>
      </c>
      <c r="I268" s="154">
        <f t="shared" si="51"/>
        <v>0</v>
      </c>
      <c r="J268" s="154">
        <f t="shared" si="51"/>
        <v>0</v>
      </c>
      <c r="K268" s="154">
        <f t="shared" si="51"/>
        <v>0</v>
      </c>
      <c r="L268" s="154">
        <f t="shared" ref="L268:Z268" si="80">$E268*L235/1000</f>
        <v>0</v>
      </c>
      <c r="M268" s="154">
        <f t="shared" si="80"/>
        <v>0</v>
      </c>
      <c r="N268" s="154">
        <f t="shared" si="80"/>
        <v>0</v>
      </c>
      <c r="O268" s="154">
        <f t="shared" si="80"/>
        <v>0</v>
      </c>
      <c r="P268" s="154">
        <f t="shared" si="80"/>
        <v>0</v>
      </c>
      <c r="Q268" s="154">
        <f t="shared" si="80"/>
        <v>0</v>
      </c>
      <c r="R268" s="154">
        <f t="shared" si="80"/>
        <v>0</v>
      </c>
      <c r="S268" s="154">
        <f t="shared" si="80"/>
        <v>0</v>
      </c>
      <c r="T268" s="154">
        <f t="shared" si="80"/>
        <v>0</v>
      </c>
      <c r="U268" s="154">
        <f t="shared" si="80"/>
        <v>0</v>
      </c>
      <c r="V268" s="154">
        <f t="shared" si="80"/>
        <v>0</v>
      </c>
      <c r="W268" s="154">
        <f t="shared" si="80"/>
        <v>0</v>
      </c>
      <c r="X268" s="154">
        <f t="shared" si="80"/>
        <v>0</v>
      </c>
      <c r="Y268" s="154">
        <f t="shared" si="80"/>
        <v>0</v>
      </c>
      <c r="Z268" s="154">
        <f t="shared" si="80"/>
        <v>0</v>
      </c>
      <c r="AA268" s="1"/>
      <c r="AB268" s="3"/>
      <c r="AC268" s="158"/>
      <c r="AD268" s="158"/>
      <c r="AE268" s="158"/>
      <c r="AF268" s="158"/>
      <c r="AG268" s="158"/>
      <c r="AH268" s="158"/>
      <c r="AI268" s="158"/>
      <c r="AJ268" s="158"/>
      <c r="AK268" s="158"/>
      <c r="AL268" s="158"/>
      <c r="AM268" s="158"/>
      <c r="AN268" s="158"/>
      <c r="AO268" s="158"/>
      <c r="AP268" s="158"/>
      <c r="AQ268" s="158"/>
      <c r="AR268" s="158"/>
      <c r="AS268" s="158"/>
      <c r="AT268" s="158"/>
      <c r="AU268" s="158"/>
      <c r="AV268" s="158"/>
      <c r="AW268" s="158"/>
      <c r="AX268" s="158"/>
      <c r="AY268" s="158"/>
      <c r="AZ268" s="158"/>
      <c r="BA268" s="159"/>
      <c r="BB268" s="159"/>
      <c r="BC268" s="159"/>
      <c r="BD268" s="159"/>
      <c r="BE268" s="159"/>
      <c r="BF268" s="158"/>
      <c r="BG268" s="158"/>
      <c r="BH268" s="158"/>
      <c r="BI268" s="158"/>
      <c r="BJ268" s="158"/>
      <c r="BK268" s="158"/>
      <c r="BL268" s="158"/>
      <c r="BM268" s="158"/>
      <c r="BN268" s="158"/>
      <c r="BO268" s="158"/>
      <c r="BP268" s="158"/>
      <c r="BQ268" s="158"/>
      <c r="BR268" s="158"/>
      <c r="BS268" s="158"/>
      <c r="BT268" s="158"/>
      <c r="BU268" s="158"/>
    </row>
    <row r="269" spans="1:73" x14ac:dyDescent="0.15">
      <c r="A269" s="1"/>
      <c r="B269" s="20"/>
      <c r="C269" s="156">
        <f>Eksist!C269</f>
        <v>17</v>
      </c>
      <c r="D269" s="2" t="s">
        <v>99</v>
      </c>
      <c r="E269" s="175">
        <f>Eksist!E269</f>
        <v>137.91860465116278</v>
      </c>
      <c r="F269" s="156">
        <f t="shared" si="48"/>
        <v>0</v>
      </c>
      <c r="G269" s="154">
        <f t="shared" ref="G269" si="81">$E269*G236/1000</f>
        <v>0</v>
      </c>
      <c r="H269" s="154">
        <f t="shared" si="51"/>
        <v>0</v>
      </c>
      <c r="I269" s="154">
        <f t="shared" si="51"/>
        <v>0</v>
      </c>
      <c r="J269" s="154">
        <f t="shared" si="51"/>
        <v>0</v>
      </c>
      <c r="K269" s="154">
        <f t="shared" si="51"/>
        <v>0</v>
      </c>
      <c r="L269" s="154">
        <f t="shared" ref="L269:Z269" si="82">$E269*L236/1000</f>
        <v>0</v>
      </c>
      <c r="M269" s="154">
        <f t="shared" si="82"/>
        <v>0</v>
      </c>
      <c r="N269" s="154">
        <f t="shared" si="82"/>
        <v>0</v>
      </c>
      <c r="O269" s="154">
        <f t="shared" si="82"/>
        <v>0</v>
      </c>
      <c r="P269" s="154">
        <f t="shared" si="82"/>
        <v>0</v>
      </c>
      <c r="Q269" s="154">
        <f t="shared" si="82"/>
        <v>0</v>
      </c>
      <c r="R269" s="154">
        <f t="shared" si="82"/>
        <v>0</v>
      </c>
      <c r="S269" s="154">
        <f t="shared" si="82"/>
        <v>0</v>
      </c>
      <c r="T269" s="154">
        <f t="shared" si="82"/>
        <v>0</v>
      </c>
      <c r="U269" s="154">
        <f t="shared" si="82"/>
        <v>0</v>
      </c>
      <c r="V269" s="154">
        <f t="shared" si="82"/>
        <v>0</v>
      </c>
      <c r="W269" s="154">
        <f t="shared" si="82"/>
        <v>0</v>
      </c>
      <c r="X269" s="154">
        <f t="shared" si="82"/>
        <v>0</v>
      </c>
      <c r="Y269" s="154">
        <f t="shared" si="82"/>
        <v>0</v>
      </c>
      <c r="Z269" s="154">
        <f t="shared" si="82"/>
        <v>0</v>
      </c>
      <c r="AA269" s="1"/>
      <c r="AB269" s="3"/>
      <c r="AC269" s="158"/>
      <c r="AD269" s="158"/>
      <c r="AE269" s="158"/>
      <c r="AF269" s="158"/>
      <c r="AG269" s="158"/>
      <c r="AH269" s="158"/>
      <c r="AI269" s="158"/>
      <c r="AJ269" s="158"/>
      <c r="AK269" s="158"/>
      <c r="AL269" s="158"/>
      <c r="AM269" s="158"/>
      <c r="AN269" s="158"/>
      <c r="AO269" s="158"/>
      <c r="AP269" s="158"/>
      <c r="AQ269" s="158"/>
      <c r="AR269" s="158"/>
      <c r="AS269" s="158"/>
      <c r="AT269" s="158"/>
      <c r="AU269" s="158"/>
      <c r="AV269" s="158"/>
      <c r="AW269" s="158"/>
      <c r="AX269" s="158"/>
      <c r="AY269" s="158"/>
      <c r="AZ269" s="158"/>
      <c r="BA269" s="159"/>
      <c r="BB269" s="159"/>
      <c r="BC269" s="159"/>
      <c r="BD269" s="159"/>
      <c r="BE269" s="159"/>
      <c r="BF269" s="158"/>
      <c r="BG269" s="158"/>
      <c r="BH269" s="158"/>
      <c r="BI269" s="158"/>
      <c r="BJ269" s="158"/>
      <c r="BK269" s="158"/>
      <c r="BL269" s="158"/>
      <c r="BM269" s="158"/>
      <c r="BN269" s="158"/>
      <c r="BO269" s="158"/>
      <c r="BP269" s="158"/>
      <c r="BQ269" s="158"/>
      <c r="BR269" s="158"/>
      <c r="BS269" s="158"/>
      <c r="BT269" s="158"/>
      <c r="BU269" s="158"/>
    </row>
    <row r="270" spans="1:73" x14ac:dyDescent="0.15">
      <c r="A270" s="1"/>
      <c r="B270" s="20"/>
      <c r="C270" s="156">
        <f>Eksist!C270</f>
        <v>18</v>
      </c>
      <c r="D270" s="2" t="s">
        <v>99</v>
      </c>
      <c r="E270" s="175">
        <f>Eksist!E270</f>
        <v>138.41860465116278</v>
      </c>
      <c r="F270" s="156">
        <f t="shared" si="48"/>
        <v>0</v>
      </c>
      <c r="G270" s="154">
        <f t="shared" ref="G270" si="83">$E270*G237/1000</f>
        <v>0</v>
      </c>
      <c r="H270" s="154">
        <f t="shared" ref="H270:K282" si="84">$E270*H237/1000</f>
        <v>0</v>
      </c>
      <c r="I270" s="154">
        <f t="shared" si="84"/>
        <v>0</v>
      </c>
      <c r="J270" s="154">
        <f t="shared" si="84"/>
        <v>0</v>
      </c>
      <c r="K270" s="154">
        <f t="shared" si="84"/>
        <v>0</v>
      </c>
      <c r="L270" s="154">
        <f t="shared" ref="L270:Z270" si="85">$E270*L237/1000</f>
        <v>0</v>
      </c>
      <c r="M270" s="154">
        <f t="shared" si="85"/>
        <v>0</v>
      </c>
      <c r="N270" s="154">
        <f t="shared" si="85"/>
        <v>0</v>
      </c>
      <c r="O270" s="154">
        <f t="shared" si="85"/>
        <v>0</v>
      </c>
      <c r="P270" s="154">
        <f t="shared" si="85"/>
        <v>0</v>
      </c>
      <c r="Q270" s="154">
        <f t="shared" si="85"/>
        <v>0</v>
      </c>
      <c r="R270" s="154">
        <f t="shared" si="85"/>
        <v>0</v>
      </c>
      <c r="S270" s="154">
        <f t="shared" si="85"/>
        <v>0</v>
      </c>
      <c r="T270" s="154">
        <f t="shared" si="85"/>
        <v>0</v>
      </c>
      <c r="U270" s="154">
        <f t="shared" si="85"/>
        <v>0</v>
      </c>
      <c r="V270" s="154">
        <f t="shared" si="85"/>
        <v>0</v>
      </c>
      <c r="W270" s="154">
        <f t="shared" si="85"/>
        <v>0</v>
      </c>
      <c r="X270" s="154">
        <f t="shared" si="85"/>
        <v>0</v>
      </c>
      <c r="Y270" s="154">
        <f t="shared" si="85"/>
        <v>0</v>
      </c>
      <c r="Z270" s="154">
        <f t="shared" si="85"/>
        <v>0</v>
      </c>
      <c r="AA270" s="1"/>
      <c r="AB270" s="3"/>
      <c r="AC270" s="158"/>
      <c r="AD270" s="158"/>
      <c r="AE270" s="158"/>
      <c r="AF270" s="158"/>
      <c r="AG270" s="158"/>
      <c r="AH270" s="158"/>
      <c r="AI270" s="158"/>
      <c r="AJ270" s="158"/>
      <c r="AK270" s="158"/>
      <c r="AL270" s="158"/>
      <c r="AM270" s="158"/>
      <c r="AN270" s="158"/>
      <c r="AO270" s="158"/>
      <c r="AP270" s="158"/>
      <c r="AQ270" s="158"/>
      <c r="AR270" s="158"/>
      <c r="AS270" s="158"/>
      <c r="AT270" s="158"/>
      <c r="AU270" s="158"/>
      <c r="AV270" s="158"/>
      <c r="AW270" s="158"/>
      <c r="AX270" s="158"/>
      <c r="AY270" s="158"/>
      <c r="AZ270" s="158"/>
      <c r="BA270" s="159"/>
      <c r="BB270" s="159"/>
      <c r="BC270" s="159"/>
      <c r="BD270" s="159"/>
      <c r="BE270" s="159"/>
      <c r="BF270" s="158"/>
      <c r="BG270" s="158"/>
      <c r="BH270" s="158"/>
      <c r="BI270" s="158"/>
      <c r="BJ270" s="158"/>
      <c r="BK270" s="158"/>
      <c r="BL270" s="158"/>
      <c r="BM270" s="158"/>
      <c r="BN270" s="158"/>
      <c r="BO270" s="158"/>
      <c r="BP270" s="158"/>
      <c r="BQ270" s="158"/>
      <c r="BR270" s="158"/>
      <c r="BS270" s="158"/>
      <c r="BT270" s="158"/>
      <c r="BU270" s="158"/>
    </row>
    <row r="271" spans="1:73" x14ac:dyDescent="0.15">
      <c r="A271" s="1"/>
      <c r="B271" s="20"/>
      <c r="C271" s="156">
        <f>Eksist!C271</f>
        <v>19</v>
      </c>
      <c r="D271" s="2" t="s">
        <v>99</v>
      </c>
      <c r="E271" s="175">
        <f>Eksist!E271</f>
        <v>138.91860465116278</v>
      </c>
      <c r="F271" s="156">
        <f t="shared" si="48"/>
        <v>0</v>
      </c>
      <c r="G271" s="154">
        <f t="shared" ref="G271" si="86">$E271*G238/1000</f>
        <v>0</v>
      </c>
      <c r="H271" s="154">
        <f t="shared" si="84"/>
        <v>0</v>
      </c>
      <c r="I271" s="154">
        <f t="shared" si="84"/>
        <v>0</v>
      </c>
      <c r="J271" s="154">
        <f t="shared" si="84"/>
        <v>0</v>
      </c>
      <c r="K271" s="154">
        <f t="shared" si="84"/>
        <v>0</v>
      </c>
      <c r="L271" s="154">
        <f t="shared" ref="L271:Z271" si="87">$E271*L238/1000</f>
        <v>0</v>
      </c>
      <c r="M271" s="154">
        <f t="shared" si="87"/>
        <v>0</v>
      </c>
      <c r="N271" s="154">
        <f t="shared" si="87"/>
        <v>0</v>
      </c>
      <c r="O271" s="154">
        <f t="shared" si="87"/>
        <v>0</v>
      </c>
      <c r="P271" s="154">
        <f t="shared" si="87"/>
        <v>0</v>
      </c>
      <c r="Q271" s="154">
        <f t="shared" si="87"/>
        <v>0</v>
      </c>
      <c r="R271" s="154">
        <f t="shared" si="87"/>
        <v>0</v>
      </c>
      <c r="S271" s="154">
        <f t="shared" si="87"/>
        <v>0</v>
      </c>
      <c r="T271" s="154">
        <f t="shared" si="87"/>
        <v>0</v>
      </c>
      <c r="U271" s="154">
        <f t="shared" si="87"/>
        <v>0</v>
      </c>
      <c r="V271" s="154">
        <f t="shared" si="87"/>
        <v>0</v>
      </c>
      <c r="W271" s="154">
        <f t="shared" si="87"/>
        <v>0</v>
      </c>
      <c r="X271" s="154">
        <f t="shared" si="87"/>
        <v>0</v>
      </c>
      <c r="Y271" s="154">
        <f t="shared" si="87"/>
        <v>0</v>
      </c>
      <c r="Z271" s="154">
        <f t="shared" si="87"/>
        <v>0</v>
      </c>
      <c r="AA271" s="1"/>
      <c r="AB271" s="3"/>
      <c r="AC271" s="158"/>
      <c r="AD271" s="158"/>
      <c r="AE271" s="158"/>
      <c r="AF271" s="158"/>
      <c r="AG271" s="158"/>
      <c r="AH271" s="158"/>
      <c r="AI271" s="158"/>
      <c r="AJ271" s="158"/>
      <c r="AK271" s="158"/>
      <c r="AL271" s="158"/>
      <c r="AM271" s="158"/>
      <c r="AN271" s="158"/>
      <c r="AO271" s="158"/>
      <c r="AP271" s="158"/>
      <c r="AQ271" s="158"/>
      <c r="AR271" s="158"/>
      <c r="AS271" s="158"/>
      <c r="AT271" s="158"/>
      <c r="AU271" s="158"/>
      <c r="AV271" s="158"/>
      <c r="AW271" s="158"/>
      <c r="AX271" s="158"/>
      <c r="AY271" s="158"/>
      <c r="AZ271" s="158"/>
      <c r="BA271" s="159"/>
      <c r="BB271" s="159"/>
      <c r="BC271" s="159"/>
      <c r="BD271" s="159"/>
      <c r="BE271" s="159"/>
      <c r="BF271" s="158"/>
      <c r="BG271" s="158"/>
      <c r="BH271" s="158"/>
      <c r="BI271" s="158"/>
      <c r="BJ271" s="158"/>
      <c r="BK271" s="158"/>
      <c r="BL271" s="158"/>
      <c r="BM271" s="158"/>
      <c r="BN271" s="158"/>
      <c r="BO271" s="158"/>
      <c r="BP271" s="158"/>
      <c r="BQ271" s="158"/>
      <c r="BR271" s="158"/>
      <c r="BS271" s="158"/>
      <c r="BT271" s="158"/>
      <c r="BU271" s="158"/>
    </row>
    <row r="272" spans="1:73" x14ac:dyDescent="0.15">
      <c r="A272" s="1"/>
      <c r="B272" s="20" t="s">
        <v>188</v>
      </c>
      <c r="C272" s="156">
        <f>Eksist!C272</f>
        <v>20</v>
      </c>
      <c r="D272" s="2" t="s">
        <v>99</v>
      </c>
      <c r="E272" s="175">
        <f>Eksist!E272</f>
        <v>139.41860465116278</v>
      </c>
      <c r="F272" s="156">
        <f t="shared" si="48"/>
        <v>0</v>
      </c>
      <c r="G272" s="154">
        <f t="shared" ref="G272" si="88">$E272*G239/1000</f>
        <v>0</v>
      </c>
      <c r="H272" s="154">
        <f t="shared" si="84"/>
        <v>0</v>
      </c>
      <c r="I272" s="154">
        <f t="shared" si="84"/>
        <v>0</v>
      </c>
      <c r="J272" s="154">
        <f t="shared" si="84"/>
        <v>0</v>
      </c>
      <c r="K272" s="154">
        <f t="shared" si="84"/>
        <v>0</v>
      </c>
      <c r="L272" s="154">
        <f t="shared" ref="L272:Z272" si="89">$E272*L239/1000</f>
        <v>0</v>
      </c>
      <c r="M272" s="154">
        <f t="shared" si="89"/>
        <v>0</v>
      </c>
      <c r="N272" s="154">
        <f t="shared" si="89"/>
        <v>0</v>
      </c>
      <c r="O272" s="154">
        <f t="shared" si="89"/>
        <v>0</v>
      </c>
      <c r="P272" s="154">
        <f t="shared" si="89"/>
        <v>0</v>
      </c>
      <c r="Q272" s="154">
        <f t="shared" si="89"/>
        <v>0</v>
      </c>
      <c r="R272" s="154">
        <f t="shared" si="89"/>
        <v>0</v>
      </c>
      <c r="S272" s="154">
        <f t="shared" si="89"/>
        <v>0</v>
      </c>
      <c r="T272" s="154">
        <f t="shared" si="89"/>
        <v>0</v>
      </c>
      <c r="U272" s="154">
        <f t="shared" si="89"/>
        <v>0</v>
      </c>
      <c r="V272" s="154">
        <f t="shared" si="89"/>
        <v>0</v>
      </c>
      <c r="W272" s="154">
        <f t="shared" si="89"/>
        <v>0</v>
      </c>
      <c r="X272" s="154">
        <f t="shared" si="89"/>
        <v>0</v>
      </c>
      <c r="Y272" s="154">
        <f t="shared" si="89"/>
        <v>0</v>
      </c>
      <c r="Z272" s="154">
        <f t="shared" si="89"/>
        <v>0</v>
      </c>
      <c r="AA272" s="1"/>
      <c r="AB272" s="3"/>
      <c r="AC272" s="158"/>
      <c r="AD272" s="158"/>
      <c r="AE272" s="158"/>
      <c r="AF272" s="158"/>
      <c r="AG272" s="158"/>
      <c r="AH272" s="158"/>
      <c r="AI272" s="158"/>
      <c r="AJ272" s="158"/>
      <c r="AK272" s="158"/>
      <c r="AL272" s="158"/>
      <c r="AM272" s="158"/>
      <c r="AN272" s="158"/>
      <c r="AO272" s="158"/>
      <c r="AP272" s="158"/>
      <c r="AQ272" s="158"/>
      <c r="AR272" s="158"/>
      <c r="AS272" s="158"/>
      <c r="AT272" s="158"/>
      <c r="AU272" s="158"/>
      <c r="AV272" s="158"/>
      <c r="AW272" s="158"/>
      <c r="AX272" s="158"/>
      <c r="AY272" s="158"/>
      <c r="AZ272" s="158"/>
      <c r="BA272" s="159"/>
      <c r="BB272" s="159"/>
      <c r="BC272" s="159"/>
      <c r="BD272" s="159"/>
      <c r="BE272" s="159"/>
      <c r="BF272" s="158"/>
      <c r="BG272" s="158"/>
      <c r="BH272" s="158"/>
      <c r="BI272" s="158"/>
      <c r="BJ272" s="158"/>
      <c r="BK272" s="158"/>
      <c r="BL272" s="158"/>
      <c r="BM272" s="158"/>
      <c r="BN272" s="158"/>
      <c r="BO272" s="158"/>
      <c r="BP272" s="158"/>
      <c r="BQ272" s="158"/>
      <c r="BR272" s="158"/>
      <c r="BS272" s="158"/>
      <c r="BT272" s="158"/>
      <c r="BU272" s="158"/>
    </row>
    <row r="273" spans="1:73" x14ac:dyDescent="0.15">
      <c r="A273" s="1"/>
      <c r="B273" s="20"/>
      <c r="C273" s="156">
        <f>Eksist!C273</f>
        <v>21</v>
      </c>
      <c r="D273" s="2" t="s">
        <v>99</v>
      </c>
      <c r="E273" s="175">
        <f>Eksist!E273</f>
        <v>139.91860465116278</v>
      </c>
      <c r="F273" s="156">
        <f t="shared" si="48"/>
        <v>0</v>
      </c>
      <c r="G273" s="154">
        <f t="shared" ref="G273" si="90">$E273*G240/1000</f>
        <v>0</v>
      </c>
      <c r="H273" s="154">
        <f t="shared" si="84"/>
        <v>0</v>
      </c>
      <c r="I273" s="154">
        <f t="shared" si="84"/>
        <v>0</v>
      </c>
      <c r="J273" s="154">
        <f t="shared" si="84"/>
        <v>0</v>
      </c>
      <c r="K273" s="154">
        <f t="shared" si="84"/>
        <v>0</v>
      </c>
      <c r="L273" s="154">
        <f t="shared" ref="L273:Z273" si="91">$E273*L240/1000</f>
        <v>0</v>
      </c>
      <c r="M273" s="154">
        <f t="shared" si="91"/>
        <v>0</v>
      </c>
      <c r="N273" s="154">
        <f t="shared" si="91"/>
        <v>0</v>
      </c>
      <c r="O273" s="154">
        <f t="shared" si="91"/>
        <v>0</v>
      </c>
      <c r="P273" s="154">
        <f t="shared" si="91"/>
        <v>0</v>
      </c>
      <c r="Q273" s="154">
        <f t="shared" si="91"/>
        <v>0</v>
      </c>
      <c r="R273" s="154">
        <f t="shared" si="91"/>
        <v>0</v>
      </c>
      <c r="S273" s="154">
        <f t="shared" si="91"/>
        <v>0</v>
      </c>
      <c r="T273" s="154">
        <f t="shared" si="91"/>
        <v>0</v>
      </c>
      <c r="U273" s="154">
        <f t="shared" si="91"/>
        <v>0</v>
      </c>
      <c r="V273" s="154">
        <f t="shared" si="91"/>
        <v>0</v>
      </c>
      <c r="W273" s="154">
        <f t="shared" si="91"/>
        <v>0</v>
      </c>
      <c r="X273" s="154">
        <f t="shared" si="91"/>
        <v>0</v>
      </c>
      <c r="Y273" s="154">
        <f t="shared" si="91"/>
        <v>0</v>
      </c>
      <c r="Z273" s="154">
        <f t="shared" si="91"/>
        <v>0</v>
      </c>
      <c r="AA273" s="1"/>
      <c r="AB273" s="3"/>
      <c r="AC273" s="158"/>
      <c r="AD273" s="158"/>
      <c r="AE273" s="158"/>
      <c r="AF273" s="158"/>
      <c r="AG273" s="158"/>
      <c r="AH273" s="158"/>
      <c r="AI273" s="158"/>
      <c r="AJ273" s="158"/>
      <c r="AK273" s="158"/>
      <c r="AL273" s="158"/>
      <c r="AM273" s="158"/>
      <c r="AN273" s="158"/>
      <c r="AO273" s="158"/>
      <c r="AP273" s="158"/>
      <c r="AQ273" s="158"/>
      <c r="AR273" s="158"/>
      <c r="AS273" s="158"/>
      <c r="AT273" s="158"/>
      <c r="AU273" s="158"/>
      <c r="AV273" s="158"/>
      <c r="AW273" s="158"/>
      <c r="AX273" s="158"/>
      <c r="AY273" s="158"/>
      <c r="AZ273" s="158"/>
      <c r="BA273" s="159"/>
      <c r="BB273" s="159"/>
      <c r="BC273" s="159"/>
      <c r="BD273" s="159"/>
      <c r="BE273" s="159"/>
      <c r="BF273" s="158"/>
      <c r="BG273" s="158"/>
      <c r="BH273" s="158"/>
      <c r="BI273" s="158"/>
      <c r="BJ273" s="158"/>
      <c r="BK273" s="158"/>
      <c r="BL273" s="158"/>
      <c r="BM273" s="158"/>
      <c r="BN273" s="158"/>
      <c r="BO273" s="158"/>
      <c r="BP273" s="158"/>
      <c r="BQ273" s="158"/>
      <c r="BR273" s="158"/>
      <c r="BS273" s="158"/>
      <c r="BT273" s="158"/>
      <c r="BU273" s="158"/>
    </row>
    <row r="274" spans="1:73" x14ac:dyDescent="0.15">
      <c r="A274" s="1"/>
      <c r="B274" s="20"/>
      <c r="C274" s="156">
        <f>Eksist!C274</f>
        <v>22</v>
      </c>
      <c r="D274" s="2" t="s">
        <v>99</v>
      </c>
      <c r="E274" s="175">
        <f>Eksist!E274</f>
        <v>140.41860465116278</v>
      </c>
      <c r="F274" s="156">
        <f t="shared" si="48"/>
        <v>0</v>
      </c>
      <c r="G274" s="154">
        <f t="shared" ref="G274" si="92">$E274*G241/1000</f>
        <v>0</v>
      </c>
      <c r="H274" s="154">
        <f t="shared" si="84"/>
        <v>0</v>
      </c>
      <c r="I274" s="154">
        <f t="shared" si="84"/>
        <v>0</v>
      </c>
      <c r="J274" s="154">
        <f t="shared" si="84"/>
        <v>0</v>
      </c>
      <c r="K274" s="154">
        <f t="shared" si="84"/>
        <v>0</v>
      </c>
      <c r="L274" s="154">
        <f t="shared" ref="L274:Z274" si="93">$E274*L241/1000</f>
        <v>0</v>
      </c>
      <c r="M274" s="154">
        <f t="shared" si="93"/>
        <v>0</v>
      </c>
      <c r="N274" s="154">
        <f t="shared" si="93"/>
        <v>0</v>
      </c>
      <c r="O274" s="154">
        <f t="shared" si="93"/>
        <v>0</v>
      </c>
      <c r="P274" s="154">
        <f t="shared" si="93"/>
        <v>0</v>
      </c>
      <c r="Q274" s="154">
        <f t="shared" si="93"/>
        <v>0</v>
      </c>
      <c r="R274" s="154">
        <f t="shared" si="93"/>
        <v>0</v>
      </c>
      <c r="S274" s="154">
        <f t="shared" si="93"/>
        <v>0</v>
      </c>
      <c r="T274" s="154">
        <f t="shared" si="93"/>
        <v>0</v>
      </c>
      <c r="U274" s="154">
        <f t="shared" si="93"/>
        <v>0</v>
      </c>
      <c r="V274" s="154">
        <f t="shared" si="93"/>
        <v>0</v>
      </c>
      <c r="W274" s="154">
        <f t="shared" si="93"/>
        <v>0</v>
      </c>
      <c r="X274" s="154">
        <f t="shared" si="93"/>
        <v>0</v>
      </c>
      <c r="Y274" s="154">
        <f t="shared" si="93"/>
        <v>0</v>
      </c>
      <c r="Z274" s="154">
        <f t="shared" si="93"/>
        <v>0</v>
      </c>
      <c r="AA274" s="1"/>
      <c r="AB274" s="3"/>
      <c r="AC274" s="158"/>
      <c r="AD274" s="158"/>
      <c r="AE274" s="158"/>
      <c r="AF274" s="158"/>
      <c r="AG274" s="158"/>
      <c r="AH274" s="158"/>
      <c r="AI274" s="158"/>
      <c r="AJ274" s="158"/>
      <c r="AK274" s="158"/>
      <c r="AL274" s="158"/>
      <c r="AM274" s="158"/>
      <c r="AN274" s="158"/>
      <c r="AO274" s="158"/>
      <c r="AP274" s="158"/>
      <c r="AQ274" s="158"/>
      <c r="AR274" s="158"/>
      <c r="AS274" s="158"/>
      <c r="AT274" s="158"/>
      <c r="AU274" s="158"/>
      <c r="AV274" s="158"/>
      <c r="AW274" s="158"/>
      <c r="AX274" s="158"/>
      <c r="AY274" s="158"/>
      <c r="AZ274" s="158"/>
      <c r="BA274" s="159"/>
      <c r="BB274" s="159"/>
      <c r="BC274" s="159"/>
      <c r="BD274" s="159"/>
      <c r="BE274" s="159"/>
      <c r="BF274" s="158"/>
      <c r="BG274" s="158"/>
      <c r="BH274" s="158"/>
      <c r="BI274" s="158"/>
      <c r="BJ274" s="158"/>
      <c r="BK274" s="158"/>
      <c r="BL274" s="158"/>
      <c r="BM274" s="158"/>
      <c r="BN274" s="158"/>
      <c r="BO274" s="158"/>
      <c r="BP274" s="158"/>
      <c r="BQ274" s="158"/>
      <c r="BR274" s="158"/>
      <c r="BS274" s="158"/>
      <c r="BT274" s="158"/>
      <c r="BU274" s="158"/>
    </row>
    <row r="275" spans="1:73" x14ac:dyDescent="0.15">
      <c r="A275" s="1"/>
      <c r="B275" s="20"/>
      <c r="C275" s="156">
        <f>Eksist!C275</f>
        <v>23</v>
      </c>
      <c r="D275" s="2" t="s">
        <v>99</v>
      </c>
      <c r="E275" s="175">
        <f>Eksist!E275</f>
        <v>140.91860465116278</v>
      </c>
      <c r="F275" s="156">
        <f t="shared" si="48"/>
        <v>0</v>
      </c>
      <c r="G275" s="154">
        <f t="shared" ref="G275" si="94">$E275*G242/1000</f>
        <v>0</v>
      </c>
      <c r="H275" s="154">
        <f t="shared" si="84"/>
        <v>0</v>
      </c>
      <c r="I275" s="154">
        <f t="shared" si="84"/>
        <v>0</v>
      </c>
      <c r="J275" s="154">
        <f t="shared" si="84"/>
        <v>0</v>
      </c>
      <c r="K275" s="154">
        <f t="shared" si="84"/>
        <v>0</v>
      </c>
      <c r="L275" s="154">
        <f t="shared" ref="L275:Z275" si="95">$E275*L242/1000</f>
        <v>0</v>
      </c>
      <c r="M275" s="154">
        <f t="shared" si="95"/>
        <v>0</v>
      </c>
      <c r="N275" s="154">
        <f t="shared" si="95"/>
        <v>0</v>
      </c>
      <c r="O275" s="154">
        <f t="shared" si="95"/>
        <v>0</v>
      </c>
      <c r="P275" s="154">
        <f t="shared" si="95"/>
        <v>0</v>
      </c>
      <c r="Q275" s="154">
        <f t="shared" si="95"/>
        <v>0</v>
      </c>
      <c r="R275" s="154">
        <f t="shared" si="95"/>
        <v>0</v>
      </c>
      <c r="S275" s="154">
        <f t="shared" si="95"/>
        <v>0</v>
      </c>
      <c r="T275" s="154">
        <f t="shared" si="95"/>
        <v>0</v>
      </c>
      <c r="U275" s="154">
        <f t="shared" si="95"/>
        <v>0</v>
      </c>
      <c r="V275" s="154">
        <f t="shared" si="95"/>
        <v>0</v>
      </c>
      <c r="W275" s="154">
        <f t="shared" si="95"/>
        <v>0</v>
      </c>
      <c r="X275" s="154">
        <f t="shared" si="95"/>
        <v>0</v>
      </c>
      <c r="Y275" s="154">
        <f t="shared" si="95"/>
        <v>0</v>
      </c>
      <c r="Z275" s="154">
        <f t="shared" si="95"/>
        <v>0</v>
      </c>
      <c r="AA275" s="1"/>
      <c r="AB275" s="3"/>
      <c r="AC275" s="158"/>
      <c r="AD275" s="158"/>
      <c r="AE275" s="158"/>
      <c r="AF275" s="158"/>
      <c r="AG275" s="158"/>
      <c r="AH275" s="158"/>
      <c r="AI275" s="158"/>
      <c r="AJ275" s="158"/>
      <c r="AK275" s="158"/>
      <c r="AL275" s="158"/>
      <c r="AM275" s="158"/>
      <c r="AN275" s="158"/>
      <c r="AO275" s="158"/>
      <c r="AP275" s="158"/>
      <c r="AQ275" s="158"/>
      <c r="AR275" s="158"/>
      <c r="AS275" s="158"/>
      <c r="AT275" s="158"/>
      <c r="AU275" s="158"/>
      <c r="AV275" s="158"/>
      <c r="AW275" s="158"/>
      <c r="AX275" s="158"/>
      <c r="AY275" s="158"/>
      <c r="AZ275" s="158"/>
      <c r="BA275" s="159"/>
      <c r="BB275" s="159"/>
      <c r="BC275" s="159"/>
      <c r="BD275" s="159"/>
      <c r="BE275" s="159"/>
      <c r="BF275" s="158"/>
      <c r="BG275" s="158"/>
      <c r="BH275" s="158"/>
      <c r="BI275" s="158"/>
      <c r="BJ275" s="158"/>
      <c r="BK275" s="158"/>
      <c r="BL275" s="158"/>
      <c r="BM275" s="158"/>
      <c r="BN275" s="158"/>
      <c r="BO275" s="158"/>
      <c r="BP275" s="158"/>
      <c r="BQ275" s="158"/>
      <c r="BR275" s="158"/>
      <c r="BS275" s="158"/>
      <c r="BT275" s="158"/>
      <c r="BU275" s="158"/>
    </row>
    <row r="276" spans="1:73" x14ac:dyDescent="0.15">
      <c r="A276" s="1"/>
      <c r="B276" s="20"/>
      <c r="C276" s="156">
        <f>Eksist!C276</f>
        <v>24</v>
      </c>
      <c r="D276" s="2" t="s">
        <v>99</v>
      </c>
      <c r="E276" s="175">
        <f>Eksist!E276</f>
        <v>141.41860465116278</v>
      </c>
      <c r="F276" s="156">
        <f t="shared" si="48"/>
        <v>0</v>
      </c>
      <c r="G276" s="154">
        <f t="shared" ref="G276" si="96">$E276*G243/1000</f>
        <v>0</v>
      </c>
      <c r="H276" s="154">
        <f t="shared" si="84"/>
        <v>0</v>
      </c>
      <c r="I276" s="154">
        <f t="shared" si="84"/>
        <v>0</v>
      </c>
      <c r="J276" s="154">
        <f t="shared" si="84"/>
        <v>0</v>
      </c>
      <c r="K276" s="154">
        <f t="shared" si="84"/>
        <v>0</v>
      </c>
      <c r="L276" s="154">
        <f t="shared" ref="L276:Z276" si="97">$E276*L243/1000</f>
        <v>0</v>
      </c>
      <c r="M276" s="154">
        <f t="shared" si="97"/>
        <v>0</v>
      </c>
      <c r="N276" s="154">
        <f t="shared" si="97"/>
        <v>0</v>
      </c>
      <c r="O276" s="154">
        <f t="shared" si="97"/>
        <v>0</v>
      </c>
      <c r="P276" s="154">
        <f t="shared" si="97"/>
        <v>0</v>
      </c>
      <c r="Q276" s="154">
        <f t="shared" si="97"/>
        <v>0</v>
      </c>
      <c r="R276" s="154">
        <f t="shared" si="97"/>
        <v>0</v>
      </c>
      <c r="S276" s="154">
        <f t="shared" si="97"/>
        <v>0</v>
      </c>
      <c r="T276" s="154">
        <f t="shared" si="97"/>
        <v>0</v>
      </c>
      <c r="U276" s="154">
        <f t="shared" si="97"/>
        <v>0</v>
      </c>
      <c r="V276" s="154">
        <f t="shared" si="97"/>
        <v>0</v>
      </c>
      <c r="W276" s="154">
        <f t="shared" si="97"/>
        <v>0</v>
      </c>
      <c r="X276" s="154">
        <f t="shared" si="97"/>
        <v>0</v>
      </c>
      <c r="Y276" s="154">
        <f t="shared" si="97"/>
        <v>0</v>
      </c>
      <c r="Z276" s="154">
        <f t="shared" si="97"/>
        <v>0</v>
      </c>
      <c r="AA276" s="1"/>
      <c r="AB276" s="3"/>
      <c r="AC276" s="158"/>
      <c r="AD276" s="158"/>
      <c r="AE276" s="158"/>
      <c r="AF276" s="158"/>
      <c r="AG276" s="158"/>
      <c r="AH276" s="158"/>
      <c r="AI276" s="158"/>
      <c r="AJ276" s="158"/>
      <c r="AK276" s="158"/>
      <c r="AL276" s="158"/>
      <c r="AM276" s="158"/>
      <c r="AN276" s="158"/>
      <c r="AO276" s="158"/>
      <c r="AP276" s="158"/>
      <c r="AQ276" s="158"/>
      <c r="AR276" s="158"/>
      <c r="AS276" s="158"/>
      <c r="AT276" s="158"/>
      <c r="AU276" s="158"/>
      <c r="AV276" s="158"/>
      <c r="AW276" s="158"/>
      <c r="AX276" s="158"/>
      <c r="AY276" s="158"/>
      <c r="AZ276" s="158"/>
      <c r="BA276" s="159"/>
      <c r="BB276" s="159"/>
      <c r="BC276" s="159"/>
      <c r="BD276" s="159"/>
      <c r="BE276" s="159"/>
      <c r="BF276" s="158"/>
      <c r="BG276" s="158"/>
      <c r="BH276" s="158"/>
      <c r="BI276" s="158"/>
      <c r="BJ276" s="158"/>
      <c r="BK276" s="158"/>
      <c r="BL276" s="158"/>
      <c r="BM276" s="158"/>
      <c r="BN276" s="158"/>
      <c r="BO276" s="158"/>
      <c r="BP276" s="158"/>
      <c r="BQ276" s="158"/>
      <c r="BR276" s="158"/>
      <c r="BS276" s="158"/>
      <c r="BT276" s="158"/>
      <c r="BU276" s="158"/>
    </row>
    <row r="277" spans="1:73" x14ac:dyDescent="0.15">
      <c r="A277" s="1"/>
      <c r="B277" s="20"/>
      <c r="C277" s="156">
        <f>Eksist!C277</f>
        <v>25</v>
      </c>
      <c r="D277" s="2" t="s">
        <v>99</v>
      </c>
      <c r="E277" s="175">
        <f>Eksist!E277</f>
        <v>141.91860465116278</v>
      </c>
      <c r="F277" s="156">
        <f t="shared" si="48"/>
        <v>0</v>
      </c>
      <c r="G277" s="154">
        <f t="shared" ref="G277" si="98">$E277*G244/1000</f>
        <v>0</v>
      </c>
      <c r="H277" s="154">
        <f t="shared" si="84"/>
        <v>0</v>
      </c>
      <c r="I277" s="154">
        <f t="shared" si="84"/>
        <v>0</v>
      </c>
      <c r="J277" s="154">
        <f t="shared" si="84"/>
        <v>0</v>
      </c>
      <c r="K277" s="154">
        <f t="shared" si="84"/>
        <v>0</v>
      </c>
      <c r="L277" s="154">
        <f t="shared" ref="L277:Z277" si="99">$E277*L244/1000</f>
        <v>0</v>
      </c>
      <c r="M277" s="154">
        <f t="shared" si="99"/>
        <v>0</v>
      </c>
      <c r="N277" s="154">
        <f t="shared" si="99"/>
        <v>0</v>
      </c>
      <c r="O277" s="154">
        <f t="shared" si="99"/>
        <v>0</v>
      </c>
      <c r="P277" s="154">
        <f t="shared" si="99"/>
        <v>0</v>
      </c>
      <c r="Q277" s="154">
        <f t="shared" si="99"/>
        <v>0</v>
      </c>
      <c r="R277" s="154">
        <f t="shared" si="99"/>
        <v>0</v>
      </c>
      <c r="S277" s="154">
        <f t="shared" si="99"/>
        <v>0</v>
      </c>
      <c r="T277" s="154">
        <f t="shared" si="99"/>
        <v>0</v>
      </c>
      <c r="U277" s="154">
        <f t="shared" si="99"/>
        <v>0</v>
      </c>
      <c r="V277" s="154">
        <f t="shared" si="99"/>
        <v>0</v>
      </c>
      <c r="W277" s="154">
        <f t="shared" si="99"/>
        <v>0</v>
      </c>
      <c r="X277" s="154">
        <f t="shared" si="99"/>
        <v>0</v>
      </c>
      <c r="Y277" s="154">
        <f t="shared" si="99"/>
        <v>0</v>
      </c>
      <c r="Z277" s="154">
        <f t="shared" si="99"/>
        <v>0</v>
      </c>
      <c r="AA277" s="1"/>
      <c r="AB277" s="3"/>
      <c r="AC277" s="158"/>
      <c r="AD277" s="158"/>
      <c r="AE277" s="158"/>
      <c r="AF277" s="158"/>
      <c r="AG277" s="158"/>
      <c r="AH277" s="158"/>
      <c r="AI277" s="158"/>
      <c r="AJ277" s="158"/>
      <c r="AK277" s="158"/>
      <c r="AL277" s="158"/>
      <c r="AM277" s="158"/>
      <c r="AN277" s="158"/>
      <c r="AO277" s="158"/>
      <c r="AP277" s="158"/>
      <c r="AQ277" s="158"/>
      <c r="AR277" s="158"/>
      <c r="AS277" s="158"/>
      <c r="AT277" s="158"/>
      <c r="AU277" s="158"/>
      <c r="AV277" s="158"/>
      <c r="AW277" s="158"/>
      <c r="AX277" s="158"/>
      <c r="AY277" s="158"/>
      <c r="AZ277" s="158"/>
      <c r="BA277" s="159"/>
      <c r="BB277" s="159"/>
      <c r="BC277" s="159"/>
      <c r="BD277" s="159"/>
      <c r="BE277" s="159"/>
      <c r="BF277" s="158"/>
      <c r="BG277" s="158"/>
      <c r="BH277" s="158"/>
      <c r="BI277" s="158"/>
      <c r="BJ277" s="158"/>
      <c r="BK277" s="158"/>
      <c r="BL277" s="158"/>
      <c r="BM277" s="158"/>
      <c r="BN277" s="158"/>
      <c r="BO277" s="158"/>
      <c r="BP277" s="158"/>
      <c r="BQ277" s="158"/>
      <c r="BR277" s="158"/>
      <c r="BS277" s="158"/>
      <c r="BT277" s="158"/>
      <c r="BU277" s="158"/>
    </row>
    <row r="278" spans="1:73" x14ac:dyDescent="0.15">
      <c r="A278" s="1"/>
      <c r="B278" s="20"/>
      <c r="C278" s="156">
        <f>Eksist!C278</f>
        <v>26</v>
      </c>
      <c r="D278" s="2" t="s">
        <v>99</v>
      </c>
      <c r="E278" s="175">
        <f>Eksist!E278</f>
        <v>142.41860465116278</v>
      </c>
      <c r="F278" s="156">
        <f t="shared" si="48"/>
        <v>0</v>
      </c>
      <c r="G278" s="154">
        <f t="shared" ref="G278" si="100">$E278*G245/1000</f>
        <v>0</v>
      </c>
      <c r="H278" s="154">
        <f t="shared" si="84"/>
        <v>0</v>
      </c>
      <c r="I278" s="154">
        <f t="shared" si="84"/>
        <v>0</v>
      </c>
      <c r="J278" s="154">
        <f t="shared" si="84"/>
        <v>0</v>
      </c>
      <c r="K278" s="154">
        <f t="shared" si="84"/>
        <v>0</v>
      </c>
      <c r="L278" s="154">
        <f t="shared" ref="L278:Z278" si="101">$E278*L245/1000</f>
        <v>0</v>
      </c>
      <c r="M278" s="154">
        <f t="shared" si="101"/>
        <v>0</v>
      </c>
      <c r="N278" s="154">
        <f t="shared" si="101"/>
        <v>0</v>
      </c>
      <c r="O278" s="154">
        <f t="shared" si="101"/>
        <v>0</v>
      </c>
      <c r="P278" s="154">
        <f t="shared" si="101"/>
        <v>0</v>
      </c>
      <c r="Q278" s="154">
        <f t="shared" si="101"/>
        <v>0</v>
      </c>
      <c r="R278" s="154">
        <f t="shared" si="101"/>
        <v>0</v>
      </c>
      <c r="S278" s="154">
        <f t="shared" si="101"/>
        <v>0</v>
      </c>
      <c r="T278" s="154">
        <f t="shared" si="101"/>
        <v>0</v>
      </c>
      <c r="U278" s="154">
        <f t="shared" si="101"/>
        <v>0</v>
      </c>
      <c r="V278" s="154">
        <f t="shared" si="101"/>
        <v>0</v>
      </c>
      <c r="W278" s="154">
        <f t="shared" si="101"/>
        <v>0</v>
      </c>
      <c r="X278" s="154">
        <f t="shared" si="101"/>
        <v>0</v>
      </c>
      <c r="Y278" s="154">
        <f t="shared" si="101"/>
        <v>0</v>
      </c>
      <c r="Z278" s="154">
        <f t="shared" si="101"/>
        <v>0</v>
      </c>
      <c r="AA278" s="1"/>
      <c r="AB278" s="3"/>
      <c r="AC278" s="158"/>
      <c r="AD278" s="158"/>
      <c r="AE278" s="158"/>
      <c r="AF278" s="158"/>
      <c r="AG278" s="158"/>
      <c r="AH278" s="158"/>
      <c r="AI278" s="158"/>
      <c r="AJ278" s="158"/>
      <c r="AK278" s="158"/>
      <c r="AL278" s="158"/>
      <c r="AM278" s="158"/>
      <c r="AN278" s="158"/>
      <c r="AO278" s="158"/>
      <c r="AP278" s="158"/>
      <c r="AQ278" s="158"/>
      <c r="AR278" s="158"/>
      <c r="AS278" s="158"/>
      <c r="AT278" s="158"/>
      <c r="AU278" s="158"/>
      <c r="AV278" s="158"/>
      <c r="AW278" s="158"/>
      <c r="AX278" s="158"/>
      <c r="AY278" s="158"/>
      <c r="AZ278" s="158"/>
      <c r="BA278" s="159"/>
      <c r="BB278" s="159"/>
      <c r="BC278" s="159"/>
      <c r="BD278" s="159"/>
      <c r="BE278" s="159"/>
      <c r="BF278" s="158"/>
      <c r="BG278" s="158"/>
      <c r="BH278" s="158"/>
      <c r="BI278" s="158"/>
      <c r="BJ278" s="158"/>
      <c r="BK278" s="158"/>
      <c r="BL278" s="158"/>
      <c r="BM278" s="158"/>
      <c r="BN278" s="158"/>
      <c r="BO278" s="158"/>
      <c r="BP278" s="158"/>
      <c r="BQ278" s="158"/>
      <c r="BR278" s="158"/>
      <c r="BS278" s="158"/>
      <c r="BT278" s="158"/>
      <c r="BU278" s="158"/>
    </row>
    <row r="279" spans="1:73" x14ac:dyDescent="0.15">
      <c r="A279" s="1"/>
      <c r="B279" s="20"/>
      <c r="C279" s="156">
        <f>Eksist!C279</f>
        <v>27</v>
      </c>
      <c r="D279" s="2" t="s">
        <v>99</v>
      </c>
      <c r="E279" s="175">
        <f>Eksist!E279</f>
        <v>142.91860465116278</v>
      </c>
      <c r="F279" s="156">
        <f t="shared" si="48"/>
        <v>0</v>
      </c>
      <c r="G279" s="154">
        <f t="shared" ref="G279" si="102">$E279*G246/1000</f>
        <v>0</v>
      </c>
      <c r="H279" s="154">
        <f t="shared" si="84"/>
        <v>0</v>
      </c>
      <c r="I279" s="154">
        <f t="shared" si="84"/>
        <v>0</v>
      </c>
      <c r="J279" s="154">
        <f t="shared" si="84"/>
        <v>0</v>
      </c>
      <c r="K279" s="154">
        <f t="shared" si="84"/>
        <v>0</v>
      </c>
      <c r="L279" s="154">
        <f t="shared" ref="L279:Z279" si="103">$E279*L246/1000</f>
        <v>0</v>
      </c>
      <c r="M279" s="154">
        <f t="shared" si="103"/>
        <v>0</v>
      </c>
      <c r="N279" s="154">
        <f t="shared" si="103"/>
        <v>0</v>
      </c>
      <c r="O279" s="154">
        <f t="shared" si="103"/>
        <v>0</v>
      </c>
      <c r="P279" s="154">
        <f t="shared" si="103"/>
        <v>0</v>
      </c>
      <c r="Q279" s="154">
        <f t="shared" si="103"/>
        <v>0</v>
      </c>
      <c r="R279" s="154">
        <f t="shared" si="103"/>
        <v>0</v>
      </c>
      <c r="S279" s="154">
        <f t="shared" si="103"/>
        <v>0</v>
      </c>
      <c r="T279" s="154">
        <f t="shared" si="103"/>
        <v>0</v>
      </c>
      <c r="U279" s="154">
        <f t="shared" si="103"/>
        <v>0</v>
      </c>
      <c r="V279" s="154">
        <f t="shared" si="103"/>
        <v>0</v>
      </c>
      <c r="W279" s="154">
        <f t="shared" si="103"/>
        <v>0</v>
      </c>
      <c r="X279" s="154">
        <f t="shared" si="103"/>
        <v>0</v>
      </c>
      <c r="Y279" s="154">
        <f t="shared" si="103"/>
        <v>0</v>
      </c>
      <c r="Z279" s="154">
        <f t="shared" si="103"/>
        <v>0</v>
      </c>
      <c r="AA279" s="1"/>
      <c r="AB279" s="3"/>
      <c r="AC279" s="158"/>
      <c r="AD279" s="158"/>
      <c r="AE279" s="158"/>
      <c r="AF279" s="158"/>
      <c r="AG279" s="158"/>
      <c r="AH279" s="158"/>
      <c r="AI279" s="158"/>
      <c r="AJ279" s="158"/>
      <c r="AK279" s="158"/>
      <c r="AL279" s="158"/>
      <c r="AM279" s="158"/>
      <c r="AN279" s="158"/>
      <c r="AO279" s="158"/>
      <c r="AP279" s="158"/>
      <c r="AQ279" s="158"/>
      <c r="AR279" s="158"/>
      <c r="AS279" s="158"/>
      <c r="AT279" s="158"/>
      <c r="AU279" s="158"/>
      <c r="AV279" s="158"/>
      <c r="AW279" s="158"/>
      <c r="AX279" s="158"/>
      <c r="AY279" s="158"/>
      <c r="AZ279" s="158"/>
      <c r="BA279" s="159"/>
      <c r="BB279" s="159"/>
      <c r="BC279" s="159"/>
      <c r="BD279" s="159"/>
      <c r="BE279" s="159"/>
      <c r="BF279" s="158"/>
      <c r="BG279" s="158"/>
      <c r="BH279" s="158"/>
      <c r="BI279" s="158"/>
      <c r="BJ279" s="158"/>
      <c r="BK279" s="158"/>
      <c r="BL279" s="158"/>
      <c r="BM279" s="158"/>
      <c r="BN279" s="158"/>
      <c r="BO279" s="158"/>
      <c r="BP279" s="158"/>
      <c r="BQ279" s="158"/>
      <c r="BR279" s="158"/>
      <c r="BS279" s="158"/>
      <c r="BT279" s="158"/>
      <c r="BU279" s="158"/>
    </row>
    <row r="280" spans="1:73" x14ac:dyDescent="0.15">
      <c r="A280" s="1"/>
      <c r="B280" s="20"/>
      <c r="C280" s="156">
        <f>Eksist!C280</f>
        <v>28</v>
      </c>
      <c r="D280" s="2" t="s">
        <v>99</v>
      </c>
      <c r="E280" s="175">
        <f>Eksist!E280</f>
        <v>143.41860465116278</v>
      </c>
      <c r="F280" s="156">
        <f t="shared" si="48"/>
        <v>0</v>
      </c>
      <c r="G280" s="154">
        <f t="shared" ref="G280" si="104">$E280*G247/1000</f>
        <v>0</v>
      </c>
      <c r="H280" s="154">
        <f t="shared" si="84"/>
        <v>0</v>
      </c>
      <c r="I280" s="154">
        <f t="shared" si="84"/>
        <v>0</v>
      </c>
      <c r="J280" s="154">
        <f t="shared" si="84"/>
        <v>0</v>
      </c>
      <c r="K280" s="154">
        <f t="shared" si="84"/>
        <v>0</v>
      </c>
      <c r="L280" s="154">
        <f t="shared" ref="L280:Z280" si="105">$E280*L247/1000</f>
        <v>0</v>
      </c>
      <c r="M280" s="154">
        <f t="shared" si="105"/>
        <v>0</v>
      </c>
      <c r="N280" s="154">
        <f t="shared" si="105"/>
        <v>0</v>
      </c>
      <c r="O280" s="154">
        <f t="shared" si="105"/>
        <v>0</v>
      </c>
      <c r="P280" s="154">
        <f t="shared" si="105"/>
        <v>0</v>
      </c>
      <c r="Q280" s="154">
        <f t="shared" si="105"/>
        <v>0</v>
      </c>
      <c r="R280" s="154">
        <f t="shared" si="105"/>
        <v>0</v>
      </c>
      <c r="S280" s="154">
        <f t="shared" si="105"/>
        <v>0</v>
      </c>
      <c r="T280" s="154">
        <f t="shared" si="105"/>
        <v>0</v>
      </c>
      <c r="U280" s="154">
        <f t="shared" si="105"/>
        <v>0</v>
      </c>
      <c r="V280" s="154">
        <f t="shared" si="105"/>
        <v>0</v>
      </c>
      <c r="W280" s="154">
        <f t="shared" si="105"/>
        <v>0</v>
      </c>
      <c r="X280" s="154">
        <f t="shared" si="105"/>
        <v>0</v>
      </c>
      <c r="Y280" s="154">
        <f t="shared" si="105"/>
        <v>0</v>
      </c>
      <c r="Z280" s="154">
        <f t="shared" si="105"/>
        <v>0</v>
      </c>
      <c r="AA280" s="1"/>
      <c r="AB280" s="3"/>
      <c r="AC280" s="158"/>
      <c r="AD280" s="158"/>
      <c r="AE280" s="158"/>
      <c r="AF280" s="158"/>
      <c r="AG280" s="158"/>
      <c r="AH280" s="158"/>
      <c r="AI280" s="158"/>
      <c r="AJ280" s="158"/>
      <c r="AK280" s="158"/>
      <c r="AL280" s="158"/>
      <c r="AM280" s="158"/>
      <c r="AN280" s="158"/>
      <c r="AO280" s="158"/>
      <c r="AP280" s="158"/>
      <c r="AQ280" s="158"/>
      <c r="AR280" s="158"/>
      <c r="AS280" s="158"/>
      <c r="AT280" s="158"/>
      <c r="AU280" s="158"/>
      <c r="AV280" s="158"/>
      <c r="AW280" s="158"/>
      <c r="AX280" s="158"/>
      <c r="AY280" s="158"/>
      <c r="AZ280" s="158"/>
      <c r="BA280" s="159"/>
      <c r="BB280" s="159"/>
      <c r="BC280" s="159"/>
      <c r="BD280" s="159"/>
      <c r="BE280" s="159"/>
      <c r="BF280" s="158"/>
      <c r="BG280" s="158"/>
      <c r="BH280" s="158"/>
      <c r="BI280" s="158"/>
      <c r="BJ280" s="158"/>
      <c r="BK280" s="158"/>
      <c r="BL280" s="158"/>
      <c r="BM280" s="158"/>
      <c r="BN280" s="158"/>
      <c r="BO280" s="158"/>
      <c r="BP280" s="158"/>
      <c r="BQ280" s="158"/>
      <c r="BR280" s="158"/>
      <c r="BS280" s="158"/>
      <c r="BT280" s="158"/>
      <c r="BU280" s="158"/>
    </row>
    <row r="281" spans="1:73" x14ac:dyDescent="0.15">
      <c r="A281" s="1"/>
      <c r="B281" s="20"/>
      <c r="C281" s="156">
        <f>Eksist!C281</f>
        <v>29</v>
      </c>
      <c r="D281" s="2" t="s">
        <v>99</v>
      </c>
      <c r="E281" s="175">
        <f>Eksist!E281</f>
        <v>143.91860465116278</v>
      </c>
      <c r="F281" s="156">
        <f>SUM(G281:Z281)</f>
        <v>0</v>
      </c>
      <c r="G281" s="154">
        <f t="shared" ref="G281" si="106">$E281*G248/1000</f>
        <v>0</v>
      </c>
      <c r="H281" s="154">
        <f t="shared" si="84"/>
        <v>0</v>
      </c>
      <c r="I281" s="154">
        <f t="shared" si="84"/>
        <v>0</v>
      </c>
      <c r="J281" s="154">
        <f t="shared" si="84"/>
        <v>0</v>
      </c>
      <c r="K281" s="154">
        <f t="shared" si="84"/>
        <v>0</v>
      </c>
      <c r="L281" s="154">
        <f t="shared" ref="L281:Z281" si="107">$E281*L248/1000</f>
        <v>0</v>
      </c>
      <c r="M281" s="154">
        <f t="shared" si="107"/>
        <v>0</v>
      </c>
      <c r="N281" s="154">
        <f t="shared" si="107"/>
        <v>0</v>
      </c>
      <c r="O281" s="154">
        <f t="shared" si="107"/>
        <v>0</v>
      </c>
      <c r="P281" s="154">
        <f t="shared" si="107"/>
        <v>0</v>
      </c>
      <c r="Q281" s="154">
        <f t="shared" si="107"/>
        <v>0</v>
      </c>
      <c r="R281" s="154">
        <f t="shared" si="107"/>
        <v>0</v>
      </c>
      <c r="S281" s="154">
        <f t="shared" si="107"/>
        <v>0</v>
      </c>
      <c r="T281" s="154">
        <f t="shared" si="107"/>
        <v>0</v>
      </c>
      <c r="U281" s="154">
        <f t="shared" si="107"/>
        <v>0</v>
      </c>
      <c r="V281" s="154">
        <f t="shared" si="107"/>
        <v>0</v>
      </c>
      <c r="W281" s="154">
        <f t="shared" si="107"/>
        <v>0</v>
      </c>
      <c r="X281" s="154">
        <f t="shared" si="107"/>
        <v>0</v>
      </c>
      <c r="Y281" s="154">
        <f t="shared" si="107"/>
        <v>0</v>
      </c>
      <c r="Z281" s="154">
        <f t="shared" si="107"/>
        <v>0</v>
      </c>
      <c r="AA281" s="1"/>
      <c r="AB281" s="3"/>
      <c r="AC281" s="158"/>
      <c r="AD281" s="158"/>
      <c r="AE281" s="158"/>
      <c r="AF281" s="158"/>
      <c r="AG281" s="158"/>
      <c r="AH281" s="158"/>
      <c r="AI281" s="158"/>
      <c r="AJ281" s="158"/>
      <c r="AK281" s="158"/>
      <c r="AL281" s="158"/>
      <c r="AM281" s="158"/>
      <c r="AN281" s="158"/>
      <c r="AO281" s="158"/>
      <c r="AP281" s="158"/>
      <c r="AQ281" s="158"/>
      <c r="AR281" s="158"/>
      <c r="AS281" s="158"/>
      <c r="AT281" s="158"/>
      <c r="AU281" s="158"/>
      <c r="AV281" s="158"/>
      <c r="AW281" s="158"/>
      <c r="AX281" s="158"/>
      <c r="AY281" s="158"/>
      <c r="AZ281" s="158"/>
      <c r="BA281" s="159"/>
      <c r="BB281" s="159"/>
      <c r="BC281" s="159"/>
      <c r="BD281" s="159"/>
      <c r="BE281" s="159"/>
      <c r="BF281" s="158"/>
      <c r="BG281" s="158"/>
      <c r="BH281" s="158"/>
      <c r="BI281" s="158"/>
      <c r="BJ281" s="158"/>
      <c r="BK281" s="158"/>
      <c r="BL281" s="158"/>
      <c r="BM281" s="158"/>
      <c r="BN281" s="158"/>
      <c r="BO281" s="158"/>
      <c r="BP281" s="158"/>
      <c r="BQ281" s="158"/>
      <c r="BR281" s="158"/>
      <c r="BS281" s="158"/>
      <c r="BT281" s="158"/>
      <c r="BU281" s="158"/>
    </row>
    <row r="282" spans="1:73" x14ac:dyDescent="0.15">
      <c r="A282" s="1"/>
      <c r="B282" s="20" t="s">
        <v>189</v>
      </c>
      <c r="C282" s="156">
        <f>Eksist!C282</f>
        <v>30</v>
      </c>
      <c r="D282" s="2" t="s">
        <v>99</v>
      </c>
      <c r="E282" s="175">
        <f>Eksist!E282</f>
        <v>144.41860465116278</v>
      </c>
      <c r="F282" s="156">
        <f t="shared" si="48"/>
        <v>0</v>
      </c>
      <c r="G282" s="154">
        <f t="shared" ref="G282" si="108">$E282*G249/1000</f>
        <v>0</v>
      </c>
      <c r="H282" s="154">
        <f t="shared" si="84"/>
        <v>0</v>
      </c>
      <c r="I282" s="154">
        <f t="shared" si="84"/>
        <v>0</v>
      </c>
      <c r="J282" s="154">
        <f t="shared" si="84"/>
        <v>0</v>
      </c>
      <c r="K282" s="154">
        <f t="shared" si="84"/>
        <v>0</v>
      </c>
      <c r="L282" s="154">
        <f t="shared" ref="L282:Z282" si="109">$E282*L249/1000</f>
        <v>0</v>
      </c>
      <c r="M282" s="154">
        <f t="shared" si="109"/>
        <v>0</v>
      </c>
      <c r="N282" s="154">
        <f t="shared" si="109"/>
        <v>0</v>
      </c>
      <c r="O282" s="154">
        <f t="shared" si="109"/>
        <v>0</v>
      </c>
      <c r="P282" s="154">
        <f t="shared" si="109"/>
        <v>0</v>
      </c>
      <c r="Q282" s="154">
        <f t="shared" si="109"/>
        <v>0</v>
      </c>
      <c r="R282" s="154">
        <f t="shared" si="109"/>
        <v>0</v>
      </c>
      <c r="S282" s="154">
        <f t="shared" si="109"/>
        <v>0</v>
      </c>
      <c r="T282" s="154">
        <f t="shared" si="109"/>
        <v>0</v>
      </c>
      <c r="U282" s="154">
        <f t="shared" si="109"/>
        <v>0</v>
      </c>
      <c r="V282" s="154">
        <f t="shared" si="109"/>
        <v>0</v>
      </c>
      <c r="W282" s="154">
        <f t="shared" si="109"/>
        <v>0</v>
      </c>
      <c r="X282" s="154">
        <f t="shared" si="109"/>
        <v>0</v>
      </c>
      <c r="Y282" s="154">
        <f t="shared" si="109"/>
        <v>0</v>
      </c>
      <c r="Z282" s="154">
        <f t="shared" si="109"/>
        <v>0</v>
      </c>
      <c r="AA282" s="1"/>
      <c r="AB282" s="3"/>
      <c r="AC282" s="158"/>
      <c r="AD282" s="158"/>
      <c r="AE282" s="158"/>
      <c r="AF282" s="158"/>
      <c r="AG282" s="158"/>
      <c r="AH282" s="158"/>
      <c r="AI282" s="158"/>
      <c r="AJ282" s="158"/>
      <c r="AK282" s="158"/>
      <c r="AL282" s="158"/>
      <c r="AM282" s="158"/>
      <c r="AN282" s="158"/>
      <c r="AO282" s="158"/>
      <c r="AP282" s="158"/>
      <c r="AQ282" s="158"/>
      <c r="AR282" s="158"/>
      <c r="AS282" s="158"/>
      <c r="AT282" s="158"/>
      <c r="AU282" s="158"/>
      <c r="AV282" s="158"/>
      <c r="AW282" s="158"/>
      <c r="AX282" s="158"/>
      <c r="AY282" s="158"/>
      <c r="AZ282" s="158"/>
      <c r="BA282" s="159"/>
      <c r="BB282" s="159"/>
      <c r="BC282" s="159"/>
      <c r="BD282" s="159"/>
      <c r="BE282" s="159"/>
      <c r="BF282" s="158"/>
      <c r="BG282" s="158"/>
      <c r="BH282" s="158"/>
      <c r="BI282" s="158"/>
      <c r="BJ282" s="158"/>
      <c r="BK282" s="158"/>
      <c r="BL282" s="158"/>
      <c r="BM282" s="158"/>
      <c r="BN282" s="158"/>
      <c r="BO282" s="158"/>
      <c r="BP282" s="158"/>
      <c r="BQ282" s="158"/>
      <c r="BR282" s="158"/>
      <c r="BS282" s="158"/>
      <c r="BT282" s="158"/>
      <c r="BU282" s="158"/>
    </row>
    <row r="283" spans="1:73" x14ac:dyDescent="0.15">
      <c r="A283" s="1"/>
      <c r="B283" s="20"/>
      <c r="C283" s="2"/>
      <c r="D283" s="2"/>
      <c r="E283" s="2"/>
      <c r="F283" s="1"/>
      <c r="G283" s="2"/>
      <c r="H283" s="2"/>
      <c r="I283" s="2"/>
      <c r="J283" s="2"/>
      <c r="K283" s="2"/>
      <c r="L283" s="2"/>
      <c r="M283" s="2"/>
      <c r="N283" s="2"/>
      <c r="O283" s="2"/>
      <c r="P283" s="135"/>
      <c r="Q283" s="2"/>
      <c r="R283" s="2"/>
      <c r="S283" s="2"/>
      <c r="T283" s="2"/>
      <c r="U283" s="2"/>
      <c r="V283" s="2"/>
      <c r="W283" s="1"/>
      <c r="X283" s="1"/>
      <c r="Y283" s="1"/>
      <c r="Z283" s="3"/>
      <c r="AA283" s="1"/>
      <c r="AB283" s="3"/>
      <c r="AC283" s="158"/>
      <c r="AD283" s="158"/>
      <c r="AE283" s="158"/>
      <c r="AF283" s="158"/>
      <c r="AG283" s="158"/>
      <c r="AH283" s="158"/>
      <c r="AI283" s="158"/>
      <c r="AJ283" s="158"/>
      <c r="AK283" s="158"/>
      <c r="AL283" s="158"/>
      <c r="AM283" s="158"/>
      <c r="AN283" s="158"/>
      <c r="AO283" s="158"/>
      <c r="AP283" s="158"/>
      <c r="AQ283" s="158"/>
      <c r="AR283" s="158"/>
      <c r="AS283" s="158"/>
      <c r="AT283" s="158"/>
      <c r="AU283" s="158"/>
      <c r="AV283" s="158"/>
      <c r="AW283" s="158"/>
      <c r="AX283" s="158"/>
      <c r="AY283" s="158"/>
      <c r="AZ283" s="158"/>
      <c r="BA283" s="159"/>
      <c r="BB283" s="159"/>
      <c r="BC283" s="159"/>
      <c r="BD283" s="159"/>
      <c r="BE283" s="159"/>
      <c r="BF283" s="158"/>
      <c r="BG283" s="158"/>
      <c r="BH283" s="158"/>
      <c r="BI283" s="158"/>
      <c r="BJ283" s="158"/>
      <c r="BK283" s="158"/>
      <c r="BL283" s="158"/>
      <c r="BM283" s="158"/>
      <c r="BN283" s="158"/>
      <c r="BO283" s="158"/>
      <c r="BP283" s="158"/>
      <c r="BQ283" s="158"/>
      <c r="BR283" s="158"/>
      <c r="BS283" s="158"/>
      <c r="BT283" s="158"/>
      <c r="BU283" s="158"/>
    </row>
    <row r="284" spans="1:73" x14ac:dyDescent="0.15">
      <c r="A284" s="1"/>
      <c r="B284" s="170"/>
      <c r="C284" s="171"/>
      <c r="D284" s="171"/>
      <c r="E284" s="172"/>
      <c r="F284" s="168"/>
      <c r="G284" s="168"/>
      <c r="H284" s="172"/>
      <c r="I284" s="168"/>
      <c r="J284" s="168"/>
      <c r="K284" s="168"/>
      <c r="L284" s="168"/>
      <c r="M284" s="168"/>
      <c r="N284" s="168"/>
      <c r="O284" s="168"/>
      <c r="P284" s="168"/>
      <c r="Q284" s="168"/>
      <c r="R284" s="168"/>
      <c r="S284" s="168"/>
      <c r="T284" s="168"/>
      <c r="U284" s="168"/>
      <c r="V284" s="168"/>
      <c r="W284" s="168"/>
      <c r="X284" s="168"/>
      <c r="Y284" s="168"/>
      <c r="Z284" s="168"/>
      <c r="AA284" s="1"/>
      <c r="AB284" s="3"/>
      <c r="AC284" s="158"/>
      <c r="AD284" s="158"/>
      <c r="AE284" s="158"/>
      <c r="AF284" s="158"/>
      <c r="AG284" s="158"/>
      <c r="AH284" s="158"/>
      <c r="AI284" s="158"/>
      <c r="AJ284" s="158"/>
      <c r="AK284" s="158"/>
      <c r="AL284" s="158"/>
      <c r="AM284" s="158"/>
      <c r="AN284" s="158"/>
      <c r="AO284" s="158"/>
      <c r="AP284" s="158"/>
      <c r="AQ284" s="158"/>
      <c r="AR284" s="158"/>
      <c r="AS284" s="158"/>
      <c r="AT284" s="158"/>
      <c r="AU284" s="158"/>
      <c r="AV284" s="158"/>
      <c r="AW284" s="158"/>
      <c r="AX284" s="158"/>
      <c r="AY284" s="158"/>
      <c r="AZ284" s="158"/>
      <c r="BA284" s="159"/>
      <c r="BB284" s="159"/>
      <c r="BC284" s="159"/>
      <c r="BD284" s="159"/>
      <c r="BE284" s="159"/>
      <c r="BF284" s="158"/>
      <c r="BG284" s="158"/>
      <c r="BH284" s="158"/>
      <c r="BI284" s="158"/>
      <c r="BJ284" s="158"/>
      <c r="BK284" s="158"/>
      <c r="BL284" s="158"/>
      <c r="BM284" s="158"/>
      <c r="BN284" s="158"/>
      <c r="BO284" s="158"/>
      <c r="BP284" s="158"/>
      <c r="BQ284" s="158"/>
      <c r="BR284" s="158"/>
      <c r="BS284" s="158"/>
      <c r="BT284" s="158"/>
      <c r="BU284" s="158"/>
    </row>
    <row r="285" spans="1:73" x14ac:dyDescent="0.15">
      <c r="A285" s="1"/>
      <c r="B285" s="20"/>
      <c r="C285" s="2"/>
      <c r="D285" s="2"/>
      <c r="E285" s="2"/>
      <c r="F285" s="1"/>
      <c r="G285" s="1"/>
      <c r="H285" s="2"/>
      <c r="I285" s="2"/>
      <c r="J285" s="2"/>
      <c r="K285" s="2"/>
      <c r="L285" s="2"/>
      <c r="M285" s="2"/>
      <c r="N285" s="2"/>
      <c r="O285" s="2"/>
      <c r="P285" s="135"/>
      <c r="Q285" s="2"/>
      <c r="R285" s="2"/>
      <c r="S285" s="2"/>
      <c r="T285" s="2"/>
      <c r="U285" s="2"/>
      <c r="V285" s="2"/>
      <c r="W285" s="1"/>
      <c r="X285" s="1"/>
      <c r="Y285" s="1"/>
      <c r="Z285" s="3"/>
      <c r="AA285" s="1"/>
      <c r="AB285" s="3"/>
      <c r="AC285" s="158"/>
      <c r="AD285" s="158"/>
      <c r="AE285" s="158"/>
      <c r="AF285" s="158"/>
      <c r="AG285" s="158"/>
      <c r="AH285" s="158"/>
      <c r="AI285" s="158"/>
      <c r="AJ285" s="158"/>
      <c r="AK285" s="158"/>
      <c r="AL285" s="158"/>
      <c r="AM285" s="158"/>
      <c r="AN285" s="158"/>
      <c r="AO285" s="158"/>
      <c r="AP285" s="158"/>
      <c r="AQ285" s="158"/>
      <c r="AR285" s="158"/>
      <c r="AS285" s="158"/>
      <c r="AT285" s="158"/>
      <c r="AU285" s="158"/>
      <c r="AV285" s="158"/>
      <c r="AW285" s="158"/>
      <c r="AX285" s="158"/>
      <c r="AY285" s="158"/>
      <c r="AZ285" s="158"/>
      <c r="BA285" s="159"/>
      <c r="BB285" s="159"/>
      <c r="BC285" s="159"/>
      <c r="BD285" s="159"/>
      <c r="BE285" s="159"/>
      <c r="BF285" s="158"/>
      <c r="BG285" s="158"/>
      <c r="BH285" s="158"/>
      <c r="BI285" s="158"/>
      <c r="BJ285" s="158"/>
      <c r="BK285" s="158"/>
      <c r="BL285" s="158"/>
      <c r="BM285" s="158"/>
      <c r="BN285" s="158"/>
      <c r="BO285" s="158"/>
      <c r="BP285" s="158"/>
      <c r="BQ285" s="158"/>
      <c r="BR285" s="158"/>
      <c r="BS285" s="158"/>
      <c r="BT285" s="158"/>
      <c r="BU285" s="158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U285"/>
  <sheetViews>
    <sheetView workbookViewId="0"/>
  </sheetViews>
  <sheetFormatPr defaultRowHeight="11.25" x14ac:dyDescent="0.15"/>
  <cols>
    <col min="1" max="1" width="1.75" customWidth="1"/>
    <col min="2" max="2" width="10.625" customWidth="1"/>
    <col min="3" max="26" width="8" customWidth="1"/>
    <col min="27" max="27" width="2.375" customWidth="1"/>
    <col min="28" max="28" width="2.25" customWidth="1"/>
    <col min="29" max="16384" width="9" style="157"/>
  </cols>
  <sheetData>
    <row r="1" spans="1:73" x14ac:dyDescent="0.15">
      <c r="A1" s="1"/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3"/>
    </row>
    <row r="2" spans="1:73" ht="12.75" x14ac:dyDescent="0.2">
      <c r="A2" s="1"/>
      <c r="B2" s="4" t="s">
        <v>1</v>
      </c>
      <c r="C2" s="5"/>
      <c r="D2" s="5"/>
      <c r="E2" s="6"/>
      <c r="F2" s="7"/>
      <c r="G2" s="301"/>
      <c r="H2" s="181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182"/>
      <c r="AA2" s="1"/>
      <c r="AB2" s="3"/>
    </row>
    <row r="3" spans="1:73" ht="12.75" x14ac:dyDescent="0.2">
      <c r="A3" s="1"/>
      <c r="B3" s="9" t="s">
        <v>11</v>
      </c>
      <c r="C3" s="10">
        <v>1</v>
      </c>
      <c r="D3" s="10">
        <v>2</v>
      </c>
      <c r="E3" s="10">
        <v>3</v>
      </c>
      <c r="F3" s="186">
        <v>4</v>
      </c>
      <c r="G3" s="10">
        <v>5</v>
      </c>
      <c r="H3" s="185">
        <v>6</v>
      </c>
      <c r="I3" s="10">
        <v>7</v>
      </c>
      <c r="J3" s="10">
        <v>8</v>
      </c>
      <c r="K3" s="10">
        <v>9</v>
      </c>
      <c r="L3" s="10">
        <v>10</v>
      </c>
      <c r="M3" s="10">
        <v>11</v>
      </c>
      <c r="N3" s="10">
        <v>12</v>
      </c>
      <c r="O3" s="10">
        <v>13</v>
      </c>
      <c r="P3" s="10">
        <v>14</v>
      </c>
      <c r="Q3" s="10">
        <v>15</v>
      </c>
      <c r="R3" s="10">
        <v>16</v>
      </c>
      <c r="S3" s="10">
        <v>17</v>
      </c>
      <c r="T3" s="10">
        <v>18</v>
      </c>
      <c r="U3" s="10">
        <v>19</v>
      </c>
      <c r="V3" s="10">
        <v>20</v>
      </c>
      <c r="W3" s="10">
        <v>21</v>
      </c>
      <c r="X3" s="10">
        <v>22</v>
      </c>
      <c r="Y3" s="10">
        <v>23</v>
      </c>
      <c r="Z3" s="186">
        <v>24</v>
      </c>
      <c r="AA3" s="1"/>
      <c r="AB3" s="3"/>
    </row>
    <row r="4" spans="1:73" x14ac:dyDescent="0.15">
      <c r="A4" s="1"/>
      <c r="B4" s="13"/>
      <c r="C4" s="14" t="s">
        <v>2</v>
      </c>
      <c r="D4" s="14" t="s">
        <v>10</v>
      </c>
      <c r="E4" s="14" t="s">
        <v>199</v>
      </c>
      <c r="F4" s="176" t="s">
        <v>11</v>
      </c>
      <c r="G4" s="14" t="s">
        <v>136</v>
      </c>
      <c r="H4" s="184" t="str">
        <f>Input!E25</f>
        <v>DN 20</v>
      </c>
      <c r="I4" s="14" t="str">
        <f>Input!F25</f>
        <v>DN 25</v>
      </c>
      <c r="J4" s="14" t="str">
        <f>Input!G25</f>
        <v>DN 32</v>
      </c>
      <c r="K4" s="14" t="str">
        <f>Input!H25</f>
        <v>DN 40</v>
      </c>
      <c r="L4" s="14" t="str">
        <f>Input!I25</f>
        <v>DN 50</v>
      </c>
      <c r="M4" s="14" t="str">
        <f>Input!J25</f>
        <v>DN 65</v>
      </c>
      <c r="N4" s="14" t="str">
        <f>Input!K25</f>
        <v>DN 80</v>
      </c>
      <c r="O4" s="14" t="str">
        <f>Input!L25</f>
        <v>DN 100</v>
      </c>
      <c r="P4" s="14" t="str">
        <f>Input!M25</f>
        <v>DN 125</v>
      </c>
      <c r="Q4" s="14" t="str">
        <f>Input!N25</f>
        <v>DN 150</v>
      </c>
      <c r="R4" s="14" t="str">
        <f>Input!O25</f>
        <v>DN 175</v>
      </c>
      <c r="S4" s="14" t="str">
        <f>Input!P25</f>
        <v>DN 200</v>
      </c>
      <c r="T4" s="14" t="str">
        <f>Input!Q25</f>
        <v>DN 225</v>
      </c>
      <c r="U4" s="14" t="str">
        <f>Input!R25</f>
        <v>DN 250</v>
      </c>
      <c r="V4" s="14" t="str">
        <f>Input!S25</f>
        <v>DN 300</v>
      </c>
      <c r="W4" s="14" t="str">
        <f>Input!T25</f>
        <v>DN 350</v>
      </c>
      <c r="X4" s="14" t="str">
        <f>Input!U25</f>
        <v>DN 400</v>
      </c>
      <c r="Y4" s="14" t="str">
        <f>Input!V25</f>
        <v>DN 450</v>
      </c>
      <c r="Z4" s="176" t="str">
        <f>Input!W25</f>
        <v>DN 500</v>
      </c>
      <c r="AA4" s="1"/>
      <c r="AB4" s="3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58"/>
      <c r="AT4" s="158"/>
      <c r="AU4" s="158"/>
      <c r="AV4" s="158"/>
      <c r="AW4" s="158"/>
      <c r="AX4" s="158"/>
      <c r="AY4" s="158"/>
      <c r="AZ4" s="158"/>
      <c r="BA4" s="158"/>
      <c r="BB4" s="158"/>
      <c r="BC4" s="158"/>
      <c r="BD4" s="158"/>
      <c r="BE4" s="158"/>
      <c r="BF4" s="158"/>
      <c r="BG4" s="158"/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</row>
    <row r="5" spans="1:73" x14ac:dyDescent="0.15">
      <c r="A5" s="1"/>
      <c r="B5" s="1"/>
      <c r="C5" s="2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3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  <c r="BK5" s="158"/>
      <c r="BL5" s="158"/>
      <c r="BM5" s="158"/>
      <c r="BN5" s="158"/>
      <c r="BO5" s="158"/>
      <c r="BP5" s="158"/>
      <c r="BQ5" s="158"/>
      <c r="BR5" s="158"/>
      <c r="BS5" s="158"/>
      <c r="BT5" s="158"/>
      <c r="BU5" s="158"/>
    </row>
    <row r="6" spans="1:73" x14ac:dyDescent="0.15">
      <c r="A6" s="1"/>
      <c r="B6" s="170" t="s">
        <v>200</v>
      </c>
      <c r="C6" s="171"/>
      <c r="D6" s="171"/>
      <c r="E6" s="171"/>
      <c r="F6" s="168"/>
      <c r="G6" s="168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"/>
      <c r="AB6" s="3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8"/>
      <c r="AW6" s="158"/>
      <c r="AX6" s="158"/>
      <c r="AY6" s="158"/>
      <c r="AZ6" s="158"/>
      <c r="BA6" s="159"/>
      <c r="BB6" s="159"/>
      <c r="BC6" s="159"/>
      <c r="BD6" s="159"/>
      <c r="BE6" s="159"/>
      <c r="BF6" s="158"/>
      <c r="BG6" s="158"/>
      <c r="BH6" s="158"/>
      <c r="BI6" s="158"/>
      <c r="BJ6" s="158"/>
      <c r="BK6" s="158"/>
      <c r="BL6" s="158"/>
      <c r="BM6" s="158"/>
      <c r="BN6" s="158"/>
      <c r="BO6" s="158"/>
      <c r="BP6" s="158"/>
      <c r="BQ6" s="158"/>
      <c r="BR6" s="158"/>
      <c r="BS6" s="158"/>
      <c r="BT6" s="158"/>
      <c r="BU6" s="158"/>
    </row>
    <row r="7" spans="1:73" x14ac:dyDescent="0.15">
      <c r="A7" s="1"/>
      <c r="B7" s="1"/>
      <c r="C7" s="2"/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3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8"/>
      <c r="BN7" s="158"/>
      <c r="BO7" s="158"/>
      <c r="BP7" s="158"/>
      <c r="BQ7" s="158"/>
      <c r="BR7" s="158"/>
      <c r="BS7" s="158"/>
      <c r="BT7" s="158"/>
      <c r="BU7" s="158"/>
    </row>
    <row r="8" spans="1:73" x14ac:dyDescent="0.15">
      <c r="A8" s="1"/>
      <c r="B8" s="1" t="s">
        <v>207</v>
      </c>
      <c r="C8" s="2"/>
      <c r="D8" s="2"/>
      <c r="E8" s="180">
        <f>Input!D9</f>
        <v>0</v>
      </c>
      <c r="F8" s="156">
        <f>SUMPRODUCT(E10:E40,F10:F40)</f>
        <v>14706.976316511627</v>
      </c>
      <c r="G8" s="15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3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8"/>
      <c r="BI8" s="158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</row>
    <row r="9" spans="1:73" x14ac:dyDescent="0.15">
      <c r="A9" s="1"/>
      <c r="B9" s="1"/>
      <c r="C9" s="2"/>
      <c r="D9" s="2"/>
      <c r="E9" s="179" t="s">
        <v>215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3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8"/>
      <c r="BI9" s="158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</row>
    <row r="10" spans="1:73" x14ac:dyDescent="0.15">
      <c r="A10" s="1"/>
      <c r="B10" s="20" t="s">
        <v>187</v>
      </c>
      <c r="C10" s="156">
        <f>C46</f>
        <v>0</v>
      </c>
      <c r="D10" s="2" t="s">
        <v>99</v>
      </c>
      <c r="E10" s="179">
        <v>1</v>
      </c>
      <c r="F10" s="156">
        <f>SUM(G10:Z10)</f>
        <v>389.07631144186041</v>
      </c>
      <c r="G10" s="156">
        <f>IF($C10&gt;Input!$D$8,0,G46+G114+G184+G252)</f>
        <v>0</v>
      </c>
      <c r="H10" s="156">
        <f>IF($C10&gt;Input!$D$8,0,H46+H114+H184+H252)</f>
        <v>179.42969172093024</v>
      </c>
      <c r="I10" s="156">
        <f>IF($C10&gt;Input!$D$8,0,I46+I114+I184+I252)</f>
        <v>209.6466197209302</v>
      </c>
      <c r="J10" s="156">
        <f>IF($C10&gt;Input!$D$8,0,J46+J114+J184+J252)</f>
        <v>0</v>
      </c>
      <c r="K10" s="156">
        <f>IF($C10&gt;Input!$D$8,0,K46+K114+K184+K252)</f>
        <v>0</v>
      </c>
      <c r="L10" s="156">
        <f>IF($C10&gt;Input!$D$8,0,L46+L114+L184+L252)</f>
        <v>0</v>
      </c>
      <c r="M10" s="156">
        <f>IF($C10&gt;Input!$D$8,0,M46+M114+M184+M252)</f>
        <v>0</v>
      </c>
      <c r="N10" s="156">
        <f>IF($C10&gt;Input!$D$8,0,N46+N114+N184+N252)</f>
        <v>0</v>
      </c>
      <c r="O10" s="156">
        <f>IF($C10&gt;Input!$D$8,0,O46+O114+O184+O252)</f>
        <v>0</v>
      </c>
      <c r="P10" s="156">
        <f>IF($C10&gt;Input!$D$8,0,P46+P114+P184+P252)</f>
        <v>0</v>
      </c>
      <c r="Q10" s="156">
        <f>IF($C10&gt;Input!$D$8,0,Q46+Q114+Q184+Q252)</f>
        <v>0</v>
      </c>
      <c r="R10" s="156">
        <f>IF($C10&gt;Input!$D$8,0,R46+R114+R184+R252)</f>
        <v>0</v>
      </c>
      <c r="S10" s="156">
        <f>IF($C10&gt;Input!$D$8,0,S46+S114+S184+S252)</f>
        <v>0</v>
      </c>
      <c r="T10" s="156">
        <f>IF($C10&gt;Input!$D$8,0,T46+T114+T184+T252)</f>
        <v>0</v>
      </c>
      <c r="U10" s="156">
        <f>IF($C10&gt;Input!$D$8,0,U46+U114+U184+U252)</f>
        <v>0</v>
      </c>
      <c r="V10" s="156">
        <f>IF($C10&gt;Input!$D$8,0,V46+V114+V184+V252)</f>
        <v>0</v>
      </c>
      <c r="W10" s="156">
        <f>IF($C10&gt;Input!$D$8,0,W46+W114+W184+W252)</f>
        <v>0</v>
      </c>
      <c r="X10" s="156">
        <f>IF($C10&gt;Input!$D$8,0,X46+X114+X184+X252)</f>
        <v>0</v>
      </c>
      <c r="Y10" s="156">
        <f>IF($C10&gt;Input!$D$8,0,Y46+Y114+Y184+Y252)</f>
        <v>0</v>
      </c>
      <c r="Z10" s="156">
        <f>IF($C10&gt;Input!$D$8,0,Z46+Z114+Z184+Z252)</f>
        <v>0</v>
      </c>
      <c r="AA10" s="1"/>
      <c r="AB10" s="3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</row>
    <row r="11" spans="1:73" x14ac:dyDescent="0.15">
      <c r="A11" s="1"/>
      <c r="B11" s="20"/>
      <c r="C11" s="156">
        <f t="shared" ref="C11:C40" si="0">C47</f>
        <v>1</v>
      </c>
      <c r="D11" s="2" t="s">
        <v>99</v>
      </c>
      <c r="E11" s="179">
        <f>E10/(1+$E$8)</f>
        <v>1</v>
      </c>
      <c r="F11" s="156">
        <f t="shared" ref="F11:F40" si="1">SUM(G11:Z11)</f>
        <v>395.47667101395348</v>
      </c>
      <c r="G11" s="156">
        <f>IF($C11&gt;Input!$D$8,0,G47+G115+G185+G253)</f>
        <v>0</v>
      </c>
      <c r="H11" s="156">
        <f>IF($C11&gt;Input!$D$8,0,H47+H115+H185+H253)</f>
        <v>182.41013430697674</v>
      </c>
      <c r="I11" s="156">
        <f>IF($C11&gt;Input!$D$8,0,I47+I115+I185+I253)</f>
        <v>213.06653670697671</v>
      </c>
      <c r="J11" s="156">
        <f>IF($C11&gt;Input!$D$8,0,J47+J115+J185+J253)</f>
        <v>0</v>
      </c>
      <c r="K11" s="156">
        <f>IF($C11&gt;Input!$D$8,0,K47+K115+K185+K253)</f>
        <v>0</v>
      </c>
      <c r="L11" s="156">
        <f>IF($C11&gt;Input!$D$8,0,L47+L115+L185+L253)</f>
        <v>0</v>
      </c>
      <c r="M11" s="156">
        <f>IF($C11&gt;Input!$D$8,0,M47+M115+M185+M253)</f>
        <v>0</v>
      </c>
      <c r="N11" s="156">
        <f>IF($C11&gt;Input!$D$8,0,N47+N115+N185+N253)</f>
        <v>0</v>
      </c>
      <c r="O11" s="156">
        <f>IF($C11&gt;Input!$D$8,0,O47+O115+O185+O253)</f>
        <v>0</v>
      </c>
      <c r="P11" s="156">
        <f>IF($C11&gt;Input!$D$8,0,P47+P115+P185+P253)</f>
        <v>0</v>
      </c>
      <c r="Q11" s="156">
        <f>IF($C11&gt;Input!$D$8,0,Q47+Q115+Q185+Q253)</f>
        <v>0</v>
      </c>
      <c r="R11" s="156">
        <f>IF($C11&gt;Input!$D$8,0,R47+R115+R185+R253)</f>
        <v>0</v>
      </c>
      <c r="S11" s="156">
        <f>IF($C11&gt;Input!$D$8,0,S47+S115+S185+S253)</f>
        <v>0</v>
      </c>
      <c r="T11" s="156">
        <f>IF($C11&gt;Input!$D$8,0,T47+T115+T185+T253)</f>
        <v>0</v>
      </c>
      <c r="U11" s="156">
        <f>IF($C11&gt;Input!$D$8,0,U47+U115+U185+U253)</f>
        <v>0</v>
      </c>
      <c r="V11" s="156">
        <f>IF($C11&gt;Input!$D$8,0,V47+V115+V185+V253)</f>
        <v>0</v>
      </c>
      <c r="W11" s="156">
        <f>IF($C11&gt;Input!$D$8,0,W47+W115+W185+W253)</f>
        <v>0</v>
      </c>
      <c r="X11" s="156">
        <f>IF($C11&gt;Input!$D$8,0,X47+X115+X185+X253)</f>
        <v>0</v>
      </c>
      <c r="Y11" s="156">
        <f>IF($C11&gt;Input!$D$8,0,Y47+Y115+Y185+Y253)</f>
        <v>0</v>
      </c>
      <c r="Z11" s="156">
        <f>IF($C11&gt;Input!$D$8,0,Z47+Z115+Z185+Z253)</f>
        <v>0</v>
      </c>
      <c r="AA11" s="1"/>
      <c r="AB11" s="3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158"/>
      <c r="BS11" s="158"/>
      <c r="BT11" s="158"/>
      <c r="BU11" s="158"/>
    </row>
    <row r="12" spans="1:73" x14ac:dyDescent="0.15">
      <c r="A12" s="1"/>
      <c r="B12" s="20"/>
      <c r="C12" s="156">
        <f t="shared" si="0"/>
        <v>2</v>
      </c>
      <c r="D12" s="2" t="s">
        <v>99</v>
      </c>
      <c r="E12" s="179">
        <f t="shared" ref="E12:E40" si="2">E11/(1+$E$8)</f>
        <v>1</v>
      </c>
      <c r="F12" s="156">
        <f t="shared" si="1"/>
        <v>401.91885384186048</v>
      </c>
      <c r="G12" s="156">
        <f>IF($C12&gt;Input!$D$8,0,G48+G116+G186+G254)</f>
        <v>0</v>
      </c>
      <c r="H12" s="156">
        <f>IF($C12&gt;Input!$D$8,0,H48+H116+H186+H254)</f>
        <v>185.41048852093024</v>
      </c>
      <c r="I12" s="156">
        <f>IF($C12&gt;Input!$D$8,0,I48+I116+I186+I254)</f>
        <v>216.50836532093021</v>
      </c>
      <c r="J12" s="156">
        <f>IF($C12&gt;Input!$D$8,0,J48+J116+J186+J254)</f>
        <v>0</v>
      </c>
      <c r="K12" s="156">
        <f>IF($C12&gt;Input!$D$8,0,K48+K116+K186+K254)</f>
        <v>0</v>
      </c>
      <c r="L12" s="156">
        <f>IF($C12&gt;Input!$D$8,0,L48+L116+L186+L254)</f>
        <v>0</v>
      </c>
      <c r="M12" s="156">
        <f>IF($C12&gt;Input!$D$8,0,M48+M116+M186+M254)</f>
        <v>0</v>
      </c>
      <c r="N12" s="156">
        <f>IF($C12&gt;Input!$D$8,0,N48+N116+N186+N254)</f>
        <v>0</v>
      </c>
      <c r="O12" s="156">
        <f>IF($C12&gt;Input!$D$8,0,O48+O116+O186+O254)</f>
        <v>0</v>
      </c>
      <c r="P12" s="156">
        <f>IF($C12&gt;Input!$D$8,0,P48+P116+P186+P254)</f>
        <v>0</v>
      </c>
      <c r="Q12" s="156">
        <f>IF($C12&gt;Input!$D$8,0,Q48+Q116+Q186+Q254)</f>
        <v>0</v>
      </c>
      <c r="R12" s="156">
        <f>IF($C12&gt;Input!$D$8,0,R48+R116+R186+R254)</f>
        <v>0</v>
      </c>
      <c r="S12" s="156">
        <f>IF($C12&gt;Input!$D$8,0,S48+S116+S186+S254)</f>
        <v>0</v>
      </c>
      <c r="T12" s="156">
        <f>IF($C12&gt;Input!$D$8,0,T48+T116+T186+T254)</f>
        <v>0</v>
      </c>
      <c r="U12" s="156">
        <f>IF($C12&gt;Input!$D$8,0,U48+U116+U186+U254)</f>
        <v>0</v>
      </c>
      <c r="V12" s="156">
        <f>IF($C12&gt;Input!$D$8,0,V48+V116+V186+V254)</f>
        <v>0</v>
      </c>
      <c r="W12" s="156">
        <f>IF($C12&gt;Input!$D$8,0,W48+W116+W186+W254)</f>
        <v>0</v>
      </c>
      <c r="X12" s="156">
        <f>IF($C12&gt;Input!$D$8,0,X48+X116+X186+X254)</f>
        <v>0</v>
      </c>
      <c r="Y12" s="156">
        <f>IF($C12&gt;Input!$D$8,0,Y48+Y116+Y186+Y254)</f>
        <v>0</v>
      </c>
      <c r="Z12" s="156">
        <f>IF($C12&gt;Input!$D$8,0,Z48+Z116+Z186+Z254)</f>
        <v>0</v>
      </c>
      <c r="AA12" s="1"/>
      <c r="AB12" s="3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8"/>
      <c r="BF12" s="158"/>
      <c r="BG12" s="158"/>
      <c r="BH12" s="158"/>
      <c r="BI12" s="158"/>
      <c r="BJ12" s="158"/>
      <c r="BK12" s="158"/>
      <c r="BL12" s="158"/>
      <c r="BM12" s="158"/>
      <c r="BN12" s="158"/>
      <c r="BO12" s="158"/>
      <c r="BP12" s="158"/>
      <c r="BQ12" s="158"/>
      <c r="BR12" s="158"/>
      <c r="BS12" s="158"/>
      <c r="BT12" s="158"/>
      <c r="BU12" s="158"/>
    </row>
    <row r="13" spans="1:73" x14ac:dyDescent="0.15">
      <c r="A13" s="1"/>
      <c r="B13" s="20"/>
      <c r="C13" s="156">
        <f t="shared" si="0"/>
        <v>3</v>
      </c>
      <c r="D13" s="2" t="s">
        <v>99</v>
      </c>
      <c r="E13" s="179">
        <f t="shared" si="2"/>
        <v>1</v>
      </c>
      <c r="F13" s="156">
        <f t="shared" si="1"/>
        <v>408.40285992558137</v>
      </c>
      <c r="G13" s="156">
        <f>IF($C13&gt;Input!$D$8,0,G49+G117+G187+G255)</f>
        <v>0</v>
      </c>
      <c r="H13" s="156">
        <f>IF($C13&gt;Input!$D$8,0,H49+H117+H187+H255)</f>
        <v>188.43075436279071</v>
      </c>
      <c r="I13" s="156">
        <f>IF($C13&gt;Input!$D$8,0,I49+I117+I187+I255)</f>
        <v>219.97210556279066</v>
      </c>
      <c r="J13" s="156">
        <f>IF($C13&gt;Input!$D$8,0,J49+J117+J187+J255)</f>
        <v>0</v>
      </c>
      <c r="K13" s="156">
        <f>IF($C13&gt;Input!$D$8,0,K49+K117+K187+K255)</f>
        <v>0</v>
      </c>
      <c r="L13" s="156">
        <f>IF($C13&gt;Input!$D$8,0,L49+L117+L187+L255)</f>
        <v>0</v>
      </c>
      <c r="M13" s="156">
        <f>IF($C13&gt;Input!$D$8,0,M49+M117+M187+M255)</f>
        <v>0</v>
      </c>
      <c r="N13" s="156">
        <f>IF($C13&gt;Input!$D$8,0,N49+N117+N187+N255)</f>
        <v>0</v>
      </c>
      <c r="O13" s="156">
        <f>IF($C13&gt;Input!$D$8,0,O49+O117+O187+O255)</f>
        <v>0</v>
      </c>
      <c r="P13" s="156">
        <f>IF($C13&gt;Input!$D$8,0,P49+P117+P187+P255)</f>
        <v>0</v>
      </c>
      <c r="Q13" s="156">
        <f>IF($C13&gt;Input!$D$8,0,Q49+Q117+Q187+Q255)</f>
        <v>0</v>
      </c>
      <c r="R13" s="156">
        <f>IF($C13&gt;Input!$D$8,0,R49+R117+R187+R255)</f>
        <v>0</v>
      </c>
      <c r="S13" s="156">
        <f>IF($C13&gt;Input!$D$8,0,S49+S117+S187+S255)</f>
        <v>0</v>
      </c>
      <c r="T13" s="156">
        <f>IF($C13&gt;Input!$D$8,0,T49+T117+T187+T255)</f>
        <v>0</v>
      </c>
      <c r="U13" s="156">
        <f>IF($C13&gt;Input!$D$8,0,U49+U117+U187+U255)</f>
        <v>0</v>
      </c>
      <c r="V13" s="156">
        <f>IF($C13&gt;Input!$D$8,0,V49+V117+V187+V255)</f>
        <v>0</v>
      </c>
      <c r="W13" s="156">
        <f>IF($C13&gt;Input!$D$8,0,W49+W117+W187+W255)</f>
        <v>0</v>
      </c>
      <c r="X13" s="156">
        <f>IF($C13&gt;Input!$D$8,0,X49+X117+X187+X255)</f>
        <v>0</v>
      </c>
      <c r="Y13" s="156">
        <f>IF($C13&gt;Input!$D$8,0,Y49+Y117+Y187+Y255)</f>
        <v>0</v>
      </c>
      <c r="Z13" s="156">
        <f>IF($C13&gt;Input!$D$8,0,Z49+Z117+Z187+Z255)</f>
        <v>0</v>
      </c>
      <c r="AA13" s="1"/>
      <c r="AB13" s="3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158"/>
      <c r="BU13" s="158"/>
    </row>
    <row r="14" spans="1:73" x14ac:dyDescent="0.15">
      <c r="A14" s="1"/>
      <c r="B14" s="20"/>
      <c r="C14" s="156">
        <f t="shared" si="0"/>
        <v>4</v>
      </c>
      <c r="D14" s="2" t="s">
        <v>99</v>
      </c>
      <c r="E14" s="179">
        <f t="shared" si="2"/>
        <v>1</v>
      </c>
      <c r="F14" s="156">
        <f t="shared" si="1"/>
        <v>414.9286892651163</v>
      </c>
      <c r="G14" s="156">
        <f>IF($C14&gt;Input!$D$8,0,G50+G118+G188+G256)</f>
        <v>0</v>
      </c>
      <c r="H14" s="156">
        <f>IF($C14&gt;Input!$D$8,0,H50+H118+H188+H256)</f>
        <v>191.47093183255816</v>
      </c>
      <c r="I14" s="156">
        <f>IF($C14&gt;Input!$D$8,0,I50+I118+I188+I256)</f>
        <v>223.45775743255811</v>
      </c>
      <c r="J14" s="156">
        <f>IF($C14&gt;Input!$D$8,0,J50+J118+J188+J256)</f>
        <v>0</v>
      </c>
      <c r="K14" s="156">
        <f>IF($C14&gt;Input!$D$8,0,K50+K118+K188+K256)</f>
        <v>0</v>
      </c>
      <c r="L14" s="156">
        <f>IF($C14&gt;Input!$D$8,0,L50+L118+L188+L256)</f>
        <v>0</v>
      </c>
      <c r="M14" s="156">
        <f>IF($C14&gt;Input!$D$8,0,M50+M118+M188+M256)</f>
        <v>0</v>
      </c>
      <c r="N14" s="156">
        <f>IF($C14&gt;Input!$D$8,0,N50+N118+N188+N256)</f>
        <v>0</v>
      </c>
      <c r="O14" s="156">
        <f>IF($C14&gt;Input!$D$8,0,O50+O118+O188+O256)</f>
        <v>0</v>
      </c>
      <c r="P14" s="156">
        <f>IF($C14&gt;Input!$D$8,0,P50+P118+P188+P256)</f>
        <v>0</v>
      </c>
      <c r="Q14" s="156">
        <f>IF($C14&gt;Input!$D$8,0,Q50+Q118+Q188+Q256)</f>
        <v>0</v>
      </c>
      <c r="R14" s="156">
        <f>IF($C14&gt;Input!$D$8,0,R50+R118+R188+R256)</f>
        <v>0</v>
      </c>
      <c r="S14" s="156">
        <f>IF($C14&gt;Input!$D$8,0,S50+S118+S188+S256)</f>
        <v>0</v>
      </c>
      <c r="T14" s="156">
        <f>IF($C14&gt;Input!$D$8,0,T50+T118+T188+T256)</f>
        <v>0</v>
      </c>
      <c r="U14" s="156">
        <f>IF($C14&gt;Input!$D$8,0,U50+U118+U188+U256)</f>
        <v>0</v>
      </c>
      <c r="V14" s="156">
        <f>IF($C14&gt;Input!$D$8,0,V50+V118+V188+V256)</f>
        <v>0</v>
      </c>
      <c r="W14" s="156">
        <f>IF($C14&gt;Input!$D$8,0,W50+W118+W188+W256)</f>
        <v>0</v>
      </c>
      <c r="X14" s="156">
        <f>IF($C14&gt;Input!$D$8,0,X50+X118+X188+X256)</f>
        <v>0</v>
      </c>
      <c r="Y14" s="156">
        <f>IF($C14&gt;Input!$D$8,0,Y50+Y118+Y188+Y256)</f>
        <v>0</v>
      </c>
      <c r="Z14" s="156">
        <f>IF($C14&gt;Input!$D$8,0,Z50+Z118+Z188+Z256)</f>
        <v>0</v>
      </c>
      <c r="AA14" s="1"/>
      <c r="AB14" s="3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8"/>
      <c r="BK14" s="158"/>
      <c r="BL14" s="158"/>
      <c r="BM14" s="158"/>
      <c r="BN14" s="158"/>
      <c r="BO14" s="158"/>
      <c r="BP14" s="158"/>
      <c r="BQ14" s="158"/>
      <c r="BR14" s="158"/>
      <c r="BS14" s="158"/>
      <c r="BT14" s="158"/>
      <c r="BU14" s="158"/>
    </row>
    <row r="15" spans="1:73" x14ac:dyDescent="0.15">
      <c r="A15" s="1"/>
      <c r="B15" s="20"/>
      <c r="C15" s="156">
        <f t="shared" si="0"/>
        <v>5</v>
      </c>
      <c r="D15" s="2" t="s">
        <v>99</v>
      </c>
      <c r="E15" s="179">
        <f t="shared" si="2"/>
        <v>1</v>
      </c>
      <c r="F15" s="156">
        <f t="shared" si="1"/>
        <v>421.49634186046512</v>
      </c>
      <c r="G15" s="156">
        <f>IF($C15&gt;Input!$D$8,0,G51+G119+G189+G257)</f>
        <v>0</v>
      </c>
      <c r="H15" s="156">
        <f>IF($C15&gt;Input!$D$8,0,H51+H119+H189+H257)</f>
        <v>194.53102093023256</v>
      </c>
      <c r="I15" s="156">
        <f>IF($C15&gt;Input!$D$8,0,I51+I119+I189+I257)</f>
        <v>226.96532093023254</v>
      </c>
      <c r="J15" s="156">
        <f>IF($C15&gt;Input!$D$8,0,J51+J119+J189+J257)</f>
        <v>0</v>
      </c>
      <c r="K15" s="156">
        <f>IF($C15&gt;Input!$D$8,0,K51+K119+K189+K257)</f>
        <v>0</v>
      </c>
      <c r="L15" s="156">
        <f>IF($C15&gt;Input!$D$8,0,L51+L119+L189+L257)</f>
        <v>0</v>
      </c>
      <c r="M15" s="156">
        <f>IF($C15&gt;Input!$D$8,0,M51+M119+M189+M257)</f>
        <v>0</v>
      </c>
      <c r="N15" s="156">
        <f>IF($C15&gt;Input!$D$8,0,N51+N119+N189+N257)</f>
        <v>0</v>
      </c>
      <c r="O15" s="156">
        <f>IF($C15&gt;Input!$D$8,0,O51+O119+O189+O257)</f>
        <v>0</v>
      </c>
      <c r="P15" s="156">
        <f>IF($C15&gt;Input!$D$8,0,P51+P119+P189+P257)</f>
        <v>0</v>
      </c>
      <c r="Q15" s="156">
        <f>IF($C15&gt;Input!$D$8,0,Q51+Q119+Q189+Q257)</f>
        <v>0</v>
      </c>
      <c r="R15" s="156">
        <f>IF($C15&gt;Input!$D$8,0,R51+R119+R189+R257)</f>
        <v>0</v>
      </c>
      <c r="S15" s="156">
        <f>IF($C15&gt;Input!$D$8,0,S51+S119+S189+S257)</f>
        <v>0</v>
      </c>
      <c r="T15" s="156">
        <f>IF($C15&gt;Input!$D$8,0,T51+T119+T189+T257)</f>
        <v>0</v>
      </c>
      <c r="U15" s="156">
        <f>IF($C15&gt;Input!$D$8,0,U51+U119+U189+U257)</f>
        <v>0</v>
      </c>
      <c r="V15" s="156">
        <f>IF($C15&gt;Input!$D$8,0,V51+V119+V189+V257)</f>
        <v>0</v>
      </c>
      <c r="W15" s="156">
        <f>IF($C15&gt;Input!$D$8,0,W51+W119+W189+W257)</f>
        <v>0</v>
      </c>
      <c r="X15" s="156">
        <f>IF($C15&gt;Input!$D$8,0,X51+X119+X189+X257)</f>
        <v>0</v>
      </c>
      <c r="Y15" s="156">
        <f>IF($C15&gt;Input!$D$8,0,Y51+Y119+Y189+Y257)</f>
        <v>0</v>
      </c>
      <c r="Z15" s="156">
        <f>IF($C15&gt;Input!$D$8,0,Z51+Z119+Z189+Z257)</f>
        <v>0</v>
      </c>
      <c r="AA15" s="1"/>
      <c r="AB15" s="3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  <c r="BE15" s="158"/>
      <c r="BF15" s="158"/>
      <c r="BG15" s="158"/>
      <c r="BH15" s="158"/>
      <c r="BI15" s="158"/>
      <c r="BJ15" s="158"/>
      <c r="BK15" s="158"/>
      <c r="BL15" s="158"/>
      <c r="BM15" s="158"/>
      <c r="BN15" s="158"/>
      <c r="BO15" s="158"/>
      <c r="BP15" s="158"/>
      <c r="BQ15" s="158"/>
      <c r="BR15" s="158"/>
      <c r="BS15" s="158"/>
      <c r="BT15" s="158"/>
      <c r="BU15" s="158"/>
    </row>
    <row r="16" spans="1:73" x14ac:dyDescent="0.15">
      <c r="A16" s="1"/>
      <c r="B16" s="20"/>
      <c r="C16" s="156">
        <f t="shared" si="0"/>
        <v>6</v>
      </c>
      <c r="D16" s="2" t="s">
        <v>99</v>
      </c>
      <c r="E16" s="179">
        <f t="shared" si="2"/>
        <v>1</v>
      </c>
      <c r="F16" s="156">
        <f t="shared" si="1"/>
        <v>428.10581771162788</v>
      </c>
      <c r="G16" s="156">
        <f>IF($C16&gt;Input!$D$8,0,G52+G120+G190+G258)</f>
        <v>0</v>
      </c>
      <c r="H16" s="156">
        <f>IF($C16&gt;Input!$D$8,0,H52+H120+H190+H258)</f>
        <v>197.61102165581394</v>
      </c>
      <c r="I16" s="156">
        <f>IF($C16&gt;Input!$D$8,0,I52+I120+I190+I258)</f>
        <v>230.49479605581394</v>
      </c>
      <c r="J16" s="156">
        <f>IF($C16&gt;Input!$D$8,0,J52+J120+J190+J258)</f>
        <v>0</v>
      </c>
      <c r="K16" s="156">
        <f>IF($C16&gt;Input!$D$8,0,K52+K120+K190+K258)</f>
        <v>0</v>
      </c>
      <c r="L16" s="156">
        <f>IF($C16&gt;Input!$D$8,0,L52+L120+L190+L258)</f>
        <v>0</v>
      </c>
      <c r="M16" s="156">
        <f>IF($C16&gt;Input!$D$8,0,M52+M120+M190+M258)</f>
        <v>0</v>
      </c>
      <c r="N16" s="156">
        <f>IF($C16&gt;Input!$D$8,0,N52+N120+N190+N258)</f>
        <v>0</v>
      </c>
      <c r="O16" s="156">
        <f>IF($C16&gt;Input!$D$8,0,O52+O120+O190+O258)</f>
        <v>0</v>
      </c>
      <c r="P16" s="156">
        <f>IF($C16&gt;Input!$D$8,0,P52+P120+P190+P258)</f>
        <v>0</v>
      </c>
      <c r="Q16" s="156">
        <f>IF($C16&gt;Input!$D$8,0,Q52+Q120+Q190+Q258)</f>
        <v>0</v>
      </c>
      <c r="R16" s="156">
        <f>IF($C16&gt;Input!$D$8,0,R52+R120+R190+R258)</f>
        <v>0</v>
      </c>
      <c r="S16" s="156">
        <f>IF($C16&gt;Input!$D$8,0,S52+S120+S190+S258)</f>
        <v>0</v>
      </c>
      <c r="T16" s="156">
        <f>IF($C16&gt;Input!$D$8,0,T52+T120+T190+T258)</f>
        <v>0</v>
      </c>
      <c r="U16" s="156">
        <f>IF($C16&gt;Input!$D$8,0,U52+U120+U190+U258)</f>
        <v>0</v>
      </c>
      <c r="V16" s="156">
        <f>IF($C16&gt;Input!$D$8,0,V52+V120+V190+V258)</f>
        <v>0</v>
      </c>
      <c r="W16" s="156">
        <f>IF($C16&gt;Input!$D$8,0,W52+W120+W190+W258)</f>
        <v>0</v>
      </c>
      <c r="X16" s="156">
        <f>IF($C16&gt;Input!$D$8,0,X52+X120+X190+X258)</f>
        <v>0</v>
      </c>
      <c r="Y16" s="156">
        <f>IF($C16&gt;Input!$D$8,0,Y52+Y120+Y190+Y258)</f>
        <v>0</v>
      </c>
      <c r="Z16" s="156">
        <f>IF($C16&gt;Input!$D$8,0,Z52+Z120+Z190+Z258)</f>
        <v>0</v>
      </c>
      <c r="AA16" s="1"/>
      <c r="AB16" s="3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  <c r="AT16" s="158"/>
      <c r="AU16" s="158"/>
      <c r="AV16" s="158"/>
      <c r="AW16" s="158"/>
      <c r="AX16" s="158"/>
      <c r="AY16" s="158"/>
      <c r="AZ16" s="158"/>
      <c r="BA16" s="158"/>
      <c r="BB16" s="158"/>
      <c r="BC16" s="158"/>
      <c r="BD16" s="158"/>
      <c r="BE16" s="158"/>
      <c r="BF16" s="158"/>
      <c r="BG16" s="158"/>
      <c r="BH16" s="158"/>
      <c r="BI16" s="158"/>
      <c r="BJ16" s="158"/>
      <c r="BK16" s="158"/>
      <c r="BL16" s="158"/>
      <c r="BM16" s="158"/>
      <c r="BN16" s="158"/>
      <c r="BO16" s="158"/>
      <c r="BP16" s="158"/>
      <c r="BQ16" s="158"/>
      <c r="BR16" s="158"/>
      <c r="BS16" s="158"/>
      <c r="BT16" s="158"/>
      <c r="BU16" s="158"/>
    </row>
    <row r="17" spans="1:73" x14ac:dyDescent="0.15">
      <c r="A17" s="1"/>
      <c r="B17" s="20"/>
      <c r="C17" s="156">
        <f t="shared" si="0"/>
        <v>7</v>
      </c>
      <c r="D17" s="2" t="s">
        <v>99</v>
      </c>
      <c r="E17" s="179">
        <f t="shared" si="2"/>
        <v>1</v>
      </c>
      <c r="F17" s="156">
        <f t="shared" si="1"/>
        <v>434.75711681860457</v>
      </c>
      <c r="G17" s="156">
        <f>IF($C17&gt;Input!$D$8,0,G53+G121+G191+G259)</f>
        <v>0</v>
      </c>
      <c r="H17" s="156">
        <f>IF($C17&gt;Input!$D$8,0,H53+H121+H191+H259)</f>
        <v>200.71093400930232</v>
      </c>
      <c r="I17" s="156">
        <f>IF($C17&gt;Input!$D$8,0,I53+I121+I191+I259)</f>
        <v>234.04618280930228</v>
      </c>
      <c r="J17" s="156">
        <f>IF($C17&gt;Input!$D$8,0,J53+J121+J191+J259)</f>
        <v>0</v>
      </c>
      <c r="K17" s="156">
        <f>IF($C17&gt;Input!$D$8,0,K53+K121+K191+K259)</f>
        <v>0</v>
      </c>
      <c r="L17" s="156">
        <f>IF($C17&gt;Input!$D$8,0,L53+L121+L191+L259)</f>
        <v>0</v>
      </c>
      <c r="M17" s="156">
        <f>IF($C17&gt;Input!$D$8,0,M53+M121+M191+M259)</f>
        <v>0</v>
      </c>
      <c r="N17" s="156">
        <f>IF($C17&gt;Input!$D$8,0,N53+N121+N191+N259)</f>
        <v>0</v>
      </c>
      <c r="O17" s="156">
        <f>IF($C17&gt;Input!$D$8,0,O53+O121+O191+O259)</f>
        <v>0</v>
      </c>
      <c r="P17" s="156">
        <f>IF($C17&gt;Input!$D$8,0,P53+P121+P191+P259)</f>
        <v>0</v>
      </c>
      <c r="Q17" s="156">
        <f>IF($C17&gt;Input!$D$8,0,Q53+Q121+Q191+Q259)</f>
        <v>0</v>
      </c>
      <c r="R17" s="156">
        <f>IF($C17&gt;Input!$D$8,0,R53+R121+R191+R259)</f>
        <v>0</v>
      </c>
      <c r="S17" s="156">
        <f>IF($C17&gt;Input!$D$8,0,S53+S121+S191+S259)</f>
        <v>0</v>
      </c>
      <c r="T17" s="156">
        <f>IF($C17&gt;Input!$D$8,0,T53+T121+T191+T259)</f>
        <v>0</v>
      </c>
      <c r="U17" s="156">
        <f>IF($C17&gt;Input!$D$8,0,U53+U121+U191+U259)</f>
        <v>0</v>
      </c>
      <c r="V17" s="156">
        <f>IF($C17&gt;Input!$D$8,0,V53+V121+V191+V259)</f>
        <v>0</v>
      </c>
      <c r="W17" s="156">
        <f>IF($C17&gt;Input!$D$8,0,W53+W121+W191+W259)</f>
        <v>0</v>
      </c>
      <c r="X17" s="156">
        <f>IF($C17&gt;Input!$D$8,0,X53+X121+X191+X259)</f>
        <v>0</v>
      </c>
      <c r="Y17" s="156">
        <f>IF($C17&gt;Input!$D$8,0,Y53+Y121+Y191+Y259)</f>
        <v>0</v>
      </c>
      <c r="Z17" s="156">
        <f>IF($C17&gt;Input!$D$8,0,Z53+Z121+Z191+Z259)</f>
        <v>0</v>
      </c>
      <c r="AA17" s="1"/>
      <c r="AB17" s="3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58"/>
      <c r="AT17" s="158"/>
      <c r="AU17" s="158"/>
      <c r="AV17" s="158"/>
      <c r="AW17" s="158"/>
      <c r="AX17" s="158"/>
      <c r="AY17" s="158"/>
      <c r="AZ17" s="158"/>
      <c r="BA17" s="158"/>
      <c r="BB17" s="158"/>
      <c r="BC17" s="158"/>
      <c r="BD17" s="158"/>
      <c r="BE17" s="158"/>
      <c r="BF17" s="158"/>
      <c r="BG17" s="158"/>
      <c r="BH17" s="158"/>
      <c r="BI17" s="158"/>
      <c r="BJ17" s="158"/>
      <c r="BK17" s="158"/>
      <c r="BL17" s="158"/>
      <c r="BM17" s="158"/>
      <c r="BN17" s="158"/>
      <c r="BO17" s="158"/>
      <c r="BP17" s="158"/>
      <c r="BQ17" s="158"/>
      <c r="BR17" s="158"/>
      <c r="BS17" s="158"/>
      <c r="BT17" s="158"/>
      <c r="BU17" s="158"/>
    </row>
    <row r="18" spans="1:73" x14ac:dyDescent="0.15">
      <c r="A18" s="1"/>
      <c r="B18" s="20"/>
      <c r="C18" s="156">
        <f t="shared" si="0"/>
        <v>8</v>
      </c>
      <c r="D18" s="2" t="s">
        <v>99</v>
      </c>
      <c r="E18" s="179">
        <f t="shared" si="2"/>
        <v>1</v>
      </c>
      <c r="F18" s="156">
        <f t="shared" si="1"/>
        <v>441.45023918139532</v>
      </c>
      <c r="G18" s="156">
        <f>IF($C18&gt;Input!$D$8,0,G54+G122+G192+G260)</f>
        <v>0</v>
      </c>
      <c r="H18" s="156">
        <f>IF($C18&gt;Input!$D$8,0,H54+H122+H192+H260)</f>
        <v>203.83075799069769</v>
      </c>
      <c r="I18" s="156">
        <f>IF($C18&gt;Input!$D$8,0,I54+I122+I192+I260)</f>
        <v>237.61948119069763</v>
      </c>
      <c r="J18" s="156">
        <f>IF($C18&gt;Input!$D$8,0,J54+J122+J192+J260)</f>
        <v>0</v>
      </c>
      <c r="K18" s="156">
        <f>IF($C18&gt;Input!$D$8,0,K54+K122+K192+K260)</f>
        <v>0</v>
      </c>
      <c r="L18" s="156">
        <f>IF($C18&gt;Input!$D$8,0,L54+L122+L192+L260)</f>
        <v>0</v>
      </c>
      <c r="M18" s="156">
        <f>IF($C18&gt;Input!$D$8,0,M54+M122+M192+M260)</f>
        <v>0</v>
      </c>
      <c r="N18" s="156">
        <f>IF($C18&gt;Input!$D$8,0,N54+N122+N192+N260)</f>
        <v>0</v>
      </c>
      <c r="O18" s="156">
        <f>IF($C18&gt;Input!$D$8,0,O54+O122+O192+O260)</f>
        <v>0</v>
      </c>
      <c r="P18" s="156">
        <f>IF($C18&gt;Input!$D$8,0,P54+P122+P192+P260)</f>
        <v>0</v>
      </c>
      <c r="Q18" s="156">
        <f>IF($C18&gt;Input!$D$8,0,Q54+Q122+Q192+Q260)</f>
        <v>0</v>
      </c>
      <c r="R18" s="156">
        <f>IF($C18&gt;Input!$D$8,0,R54+R122+R192+R260)</f>
        <v>0</v>
      </c>
      <c r="S18" s="156">
        <f>IF($C18&gt;Input!$D$8,0,S54+S122+S192+S260)</f>
        <v>0</v>
      </c>
      <c r="T18" s="156">
        <f>IF($C18&gt;Input!$D$8,0,T54+T122+T192+T260)</f>
        <v>0</v>
      </c>
      <c r="U18" s="156">
        <f>IF($C18&gt;Input!$D$8,0,U54+U122+U192+U260)</f>
        <v>0</v>
      </c>
      <c r="V18" s="156">
        <f>IF($C18&gt;Input!$D$8,0,V54+V122+V192+V260)</f>
        <v>0</v>
      </c>
      <c r="W18" s="156">
        <f>IF($C18&gt;Input!$D$8,0,W54+W122+W192+W260)</f>
        <v>0</v>
      </c>
      <c r="X18" s="156">
        <f>IF($C18&gt;Input!$D$8,0,X54+X122+X192+X260)</f>
        <v>0</v>
      </c>
      <c r="Y18" s="156">
        <f>IF($C18&gt;Input!$D$8,0,Y54+Y122+Y192+Y260)</f>
        <v>0</v>
      </c>
      <c r="Z18" s="156">
        <f>IF($C18&gt;Input!$D$8,0,Z54+Z122+Z192+Z260)</f>
        <v>0</v>
      </c>
      <c r="AA18" s="1"/>
      <c r="AB18" s="3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  <c r="BE18" s="158"/>
      <c r="BF18" s="158"/>
      <c r="BG18" s="158"/>
      <c r="BH18" s="158"/>
      <c r="BI18" s="158"/>
      <c r="BJ18" s="158"/>
      <c r="BK18" s="158"/>
      <c r="BL18" s="158"/>
      <c r="BM18" s="158"/>
      <c r="BN18" s="158"/>
      <c r="BO18" s="158"/>
      <c r="BP18" s="158"/>
      <c r="BQ18" s="158"/>
      <c r="BR18" s="158"/>
      <c r="BS18" s="158"/>
      <c r="BT18" s="158"/>
      <c r="BU18" s="158"/>
    </row>
    <row r="19" spans="1:73" x14ac:dyDescent="0.15">
      <c r="A19" s="1"/>
      <c r="B19" s="20"/>
      <c r="C19" s="156">
        <f t="shared" si="0"/>
        <v>9</v>
      </c>
      <c r="D19" s="2" t="s">
        <v>99</v>
      </c>
      <c r="E19" s="179">
        <f t="shared" si="2"/>
        <v>1</v>
      </c>
      <c r="F19" s="156">
        <f t="shared" si="1"/>
        <v>448.18518479999994</v>
      </c>
      <c r="G19" s="156">
        <f>IF($C19&gt;Input!$D$8,0,G55+G123+G193+G261)</f>
        <v>0</v>
      </c>
      <c r="H19" s="156">
        <f>IF($C19&gt;Input!$D$8,0,H55+H123+H193+H261)</f>
        <v>206.9704936</v>
      </c>
      <c r="I19" s="156">
        <f>IF($C19&gt;Input!$D$8,0,I55+I123+I193+I261)</f>
        <v>241.21469119999995</v>
      </c>
      <c r="J19" s="156">
        <f>IF($C19&gt;Input!$D$8,0,J55+J123+J193+J261)</f>
        <v>0</v>
      </c>
      <c r="K19" s="156">
        <f>IF($C19&gt;Input!$D$8,0,K55+K123+K193+K261)</f>
        <v>0</v>
      </c>
      <c r="L19" s="156">
        <f>IF($C19&gt;Input!$D$8,0,L55+L123+L193+L261)</f>
        <v>0</v>
      </c>
      <c r="M19" s="156">
        <f>IF($C19&gt;Input!$D$8,0,M55+M123+M193+M261)</f>
        <v>0</v>
      </c>
      <c r="N19" s="156">
        <f>IF($C19&gt;Input!$D$8,0,N55+N123+N193+N261)</f>
        <v>0</v>
      </c>
      <c r="O19" s="156">
        <f>IF($C19&gt;Input!$D$8,0,O55+O123+O193+O261)</f>
        <v>0</v>
      </c>
      <c r="P19" s="156">
        <f>IF($C19&gt;Input!$D$8,0,P55+P123+P193+P261)</f>
        <v>0</v>
      </c>
      <c r="Q19" s="156">
        <f>IF($C19&gt;Input!$D$8,0,Q55+Q123+Q193+Q261)</f>
        <v>0</v>
      </c>
      <c r="R19" s="156">
        <f>IF($C19&gt;Input!$D$8,0,R55+R123+R193+R261)</f>
        <v>0</v>
      </c>
      <c r="S19" s="156">
        <f>IF($C19&gt;Input!$D$8,0,S55+S123+S193+S261)</f>
        <v>0</v>
      </c>
      <c r="T19" s="156">
        <f>IF($C19&gt;Input!$D$8,0,T55+T123+T193+T261)</f>
        <v>0</v>
      </c>
      <c r="U19" s="156">
        <f>IF($C19&gt;Input!$D$8,0,U55+U123+U193+U261)</f>
        <v>0</v>
      </c>
      <c r="V19" s="156">
        <f>IF($C19&gt;Input!$D$8,0,V55+V123+V193+V261)</f>
        <v>0</v>
      </c>
      <c r="W19" s="156">
        <f>IF($C19&gt;Input!$D$8,0,W55+W123+W193+W261)</f>
        <v>0</v>
      </c>
      <c r="X19" s="156">
        <f>IF($C19&gt;Input!$D$8,0,X55+X123+X193+X261)</f>
        <v>0</v>
      </c>
      <c r="Y19" s="156">
        <f>IF($C19&gt;Input!$D$8,0,Y55+Y123+Y193+Y261)</f>
        <v>0</v>
      </c>
      <c r="Z19" s="156">
        <f>IF($C19&gt;Input!$D$8,0,Z55+Z123+Z193+Z261)</f>
        <v>0</v>
      </c>
      <c r="AA19" s="1"/>
      <c r="AB19" s="3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8"/>
      <c r="BA19" s="158"/>
      <c r="BB19" s="158"/>
      <c r="BC19" s="158"/>
      <c r="BD19" s="158"/>
      <c r="BE19" s="158"/>
      <c r="BF19" s="158"/>
      <c r="BG19" s="158"/>
      <c r="BH19" s="158"/>
      <c r="BI19" s="158"/>
      <c r="BJ19" s="158"/>
      <c r="BK19" s="158"/>
      <c r="BL19" s="158"/>
      <c r="BM19" s="158"/>
      <c r="BN19" s="158"/>
      <c r="BO19" s="158"/>
      <c r="BP19" s="158"/>
      <c r="BQ19" s="158"/>
      <c r="BR19" s="158"/>
      <c r="BS19" s="158"/>
      <c r="BT19" s="158"/>
      <c r="BU19" s="158"/>
    </row>
    <row r="20" spans="1:73" x14ac:dyDescent="0.15">
      <c r="A20" s="1"/>
      <c r="B20" s="20" t="s">
        <v>186</v>
      </c>
      <c r="C20" s="156">
        <f t="shared" si="0"/>
        <v>10</v>
      </c>
      <c r="D20" s="2" t="s">
        <v>99</v>
      </c>
      <c r="E20" s="179">
        <f t="shared" si="2"/>
        <v>1</v>
      </c>
      <c r="F20" s="156">
        <f t="shared" si="1"/>
        <v>454.96195367441857</v>
      </c>
      <c r="G20" s="156">
        <f>IF($C20&gt;Input!$D$8,0,G56+G124+G194+G262)</f>
        <v>0</v>
      </c>
      <c r="H20" s="156">
        <f>IF($C20&gt;Input!$D$8,0,H56+H124+H194+H262)</f>
        <v>210.1301408372093</v>
      </c>
      <c r="I20" s="156">
        <f>IF($C20&gt;Input!$D$8,0,I56+I124+I194+I262)</f>
        <v>244.83181283720927</v>
      </c>
      <c r="J20" s="156">
        <f>IF($C20&gt;Input!$D$8,0,J56+J124+J194+J262)</f>
        <v>0</v>
      </c>
      <c r="K20" s="156">
        <f>IF($C20&gt;Input!$D$8,0,K56+K124+K194+K262)</f>
        <v>0</v>
      </c>
      <c r="L20" s="156">
        <f>IF($C20&gt;Input!$D$8,0,L56+L124+L194+L262)</f>
        <v>0</v>
      </c>
      <c r="M20" s="156">
        <f>IF($C20&gt;Input!$D$8,0,M56+M124+M194+M262)</f>
        <v>0</v>
      </c>
      <c r="N20" s="156">
        <f>IF($C20&gt;Input!$D$8,0,N56+N124+N194+N262)</f>
        <v>0</v>
      </c>
      <c r="O20" s="156">
        <f>IF($C20&gt;Input!$D$8,0,O56+O124+O194+O262)</f>
        <v>0</v>
      </c>
      <c r="P20" s="156">
        <f>IF($C20&gt;Input!$D$8,0,P56+P124+P194+P262)</f>
        <v>0</v>
      </c>
      <c r="Q20" s="156">
        <f>IF($C20&gt;Input!$D$8,0,Q56+Q124+Q194+Q262)</f>
        <v>0</v>
      </c>
      <c r="R20" s="156">
        <f>IF($C20&gt;Input!$D$8,0,R56+R124+R194+R262)</f>
        <v>0</v>
      </c>
      <c r="S20" s="156">
        <f>IF($C20&gt;Input!$D$8,0,S56+S124+S194+S262)</f>
        <v>0</v>
      </c>
      <c r="T20" s="156">
        <f>IF($C20&gt;Input!$D$8,0,T56+T124+T194+T262)</f>
        <v>0</v>
      </c>
      <c r="U20" s="156">
        <f>IF($C20&gt;Input!$D$8,0,U56+U124+U194+U262)</f>
        <v>0</v>
      </c>
      <c r="V20" s="156">
        <f>IF($C20&gt;Input!$D$8,0,V56+V124+V194+V262)</f>
        <v>0</v>
      </c>
      <c r="W20" s="156">
        <f>IF($C20&gt;Input!$D$8,0,W56+W124+W194+W262)</f>
        <v>0</v>
      </c>
      <c r="X20" s="156">
        <f>IF($C20&gt;Input!$D$8,0,X56+X124+X194+X262)</f>
        <v>0</v>
      </c>
      <c r="Y20" s="156">
        <f>IF($C20&gt;Input!$D$8,0,Y56+Y124+Y194+Y262)</f>
        <v>0</v>
      </c>
      <c r="Z20" s="156">
        <f>IF($C20&gt;Input!$D$8,0,Z56+Z124+Z194+Z262)</f>
        <v>0</v>
      </c>
      <c r="AA20" s="1"/>
      <c r="AB20" s="3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</row>
    <row r="21" spans="1:73" x14ac:dyDescent="0.15">
      <c r="A21" s="1"/>
      <c r="B21" s="20"/>
      <c r="C21" s="156">
        <f t="shared" si="0"/>
        <v>11</v>
      </c>
      <c r="D21" s="2" t="s">
        <v>99</v>
      </c>
      <c r="E21" s="179">
        <f t="shared" si="2"/>
        <v>1</v>
      </c>
      <c r="F21" s="156">
        <f t="shared" si="1"/>
        <v>460.16217111627901</v>
      </c>
      <c r="G21" s="156">
        <f>IF($C21&gt;Input!$D$8,0,G57+G125+G195+G263)</f>
        <v>0</v>
      </c>
      <c r="H21" s="156">
        <f>IF($C21&gt;Input!$D$8,0,H57+H125+H195+H263)</f>
        <v>212.60974955813953</v>
      </c>
      <c r="I21" s="156">
        <f>IF($C21&gt;Input!$D$8,0,I57+I125+I195+I263)</f>
        <v>247.55242155813949</v>
      </c>
      <c r="J21" s="156">
        <f>IF($C21&gt;Input!$D$8,0,J57+J125+J195+J263)</f>
        <v>0</v>
      </c>
      <c r="K21" s="156">
        <f>IF($C21&gt;Input!$D$8,0,K57+K125+K195+K263)</f>
        <v>0</v>
      </c>
      <c r="L21" s="156">
        <f>IF($C21&gt;Input!$D$8,0,L57+L125+L195+L263)</f>
        <v>0</v>
      </c>
      <c r="M21" s="156">
        <f>IF($C21&gt;Input!$D$8,0,M57+M125+M195+M263)</f>
        <v>0</v>
      </c>
      <c r="N21" s="156">
        <f>IF($C21&gt;Input!$D$8,0,N57+N125+N195+N263)</f>
        <v>0</v>
      </c>
      <c r="O21" s="156">
        <f>IF($C21&gt;Input!$D$8,0,O57+O125+O195+O263)</f>
        <v>0</v>
      </c>
      <c r="P21" s="156">
        <f>IF($C21&gt;Input!$D$8,0,P57+P125+P195+P263)</f>
        <v>0</v>
      </c>
      <c r="Q21" s="156">
        <f>IF($C21&gt;Input!$D$8,0,Q57+Q125+Q195+Q263)</f>
        <v>0</v>
      </c>
      <c r="R21" s="156">
        <f>IF($C21&gt;Input!$D$8,0,R57+R125+R195+R263)</f>
        <v>0</v>
      </c>
      <c r="S21" s="156">
        <f>IF($C21&gt;Input!$D$8,0,S57+S125+S195+S263)</f>
        <v>0</v>
      </c>
      <c r="T21" s="156">
        <f>IF($C21&gt;Input!$D$8,0,T57+T125+T195+T263)</f>
        <v>0</v>
      </c>
      <c r="U21" s="156">
        <f>IF($C21&gt;Input!$D$8,0,U57+U125+U195+U263)</f>
        <v>0</v>
      </c>
      <c r="V21" s="156">
        <f>IF($C21&gt;Input!$D$8,0,V57+V125+V195+V263)</f>
        <v>0</v>
      </c>
      <c r="W21" s="156">
        <f>IF($C21&gt;Input!$D$8,0,W57+W125+W195+W263)</f>
        <v>0</v>
      </c>
      <c r="X21" s="156">
        <f>IF($C21&gt;Input!$D$8,0,X57+X125+X195+X263)</f>
        <v>0</v>
      </c>
      <c r="Y21" s="156">
        <f>IF($C21&gt;Input!$D$8,0,Y57+Y125+Y195+Y263)</f>
        <v>0</v>
      </c>
      <c r="Z21" s="156">
        <f>IF($C21&gt;Input!$D$8,0,Z57+Z125+Z195+Z263)</f>
        <v>0</v>
      </c>
      <c r="AA21" s="1"/>
      <c r="AB21" s="3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  <c r="BF21" s="158"/>
      <c r="BG21" s="158"/>
      <c r="BH21" s="158"/>
      <c r="BI21" s="158"/>
      <c r="BJ21" s="158"/>
      <c r="BK21" s="158"/>
      <c r="BL21" s="158"/>
      <c r="BM21" s="158"/>
      <c r="BN21" s="158"/>
      <c r="BO21" s="158"/>
      <c r="BP21" s="158"/>
      <c r="BQ21" s="158"/>
      <c r="BR21" s="158"/>
      <c r="BS21" s="158"/>
      <c r="BT21" s="158"/>
      <c r="BU21" s="158"/>
    </row>
    <row r="22" spans="1:73" x14ac:dyDescent="0.15">
      <c r="A22" s="1"/>
      <c r="B22" s="20"/>
      <c r="C22" s="156">
        <f t="shared" si="0"/>
        <v>12</v>
      </c>
      <c r="D22" s="2" t="s">
        <v>99</v>
      </c>
      <c r="E22" s="179">
        <f t="shared" si="2"/>
        <v>1</v>
      </c>
      <c r="F22" s="156">
        <f t="shared" si="1"/>
        <v>465.39928855813952</v>
      </c>
      <c r="G22" s="156">
        <f>IF($C22&gt;Input!$D$8,0,G58+G126+G196+G264)</f>
        <v>0</v>
      </c>
      <c r="H22" s="156">
        <f>IF($C22&gt;Input!$D$8,0,H58+H126+H196+H264)</f>
        <v>215.10680827906978</v>
      </c>
      <c r="I22" s="156">
        <f>IF($C22&gt;Input!$D$8,0,I58+I126+I196+I264)</f>
        <v>250.29248027906974</v>
      </c>
      <c r="J22" s="156">
        <f>IF($C22&gt;Input!$D$8,0,J58+J126+J196+J264)</f>
        <v>0</v>
      </c>
      <c r="K22" s="156">
        <f>IF($C22&gt;Input!$D$8,0,K58+K126+K196+K264)</f>
        <v>0</v>
      </c>
      <c r="L22" s="156">
        <f>IF($C22&gt;Input!$D$8,0,L58+L126+L196+L264)</f>
        <v>0</v>
      </c>
      <c r="M22" s="156">
        <f>IF($C22&gt;Input!$D$8,0,M58+M126+M196+M264)</f>
        <v>0</v>
      </c>
      <c r="N22" s="156">
        <f>IF($C22&gt;Input!$D$8,0,N58+N126+N196+N264)</f>
        <v>0</v>
      </c>
      <c r="O22" s="156">
        <f>IF($C22&gt;Input!$D$8,0,O58+O126+O196+O264)</f>
        <v>0</v>
      </c>
      <c r="P22" s="156">
        <f>IF($C22&gt;Input!$D$8,0,P58+P126+P196+P264)</f>
        <v>0</v>
      </c>
      <c r="Q22" s="156">
        <f>IF($C22&gt;Input!$D$8,0,Q58+Q126+Q196+Q264)</f>
        <v>0</v>
      </c>
      <c r="R22" s="156">
        <f>IF($C22&gt;Input!$D$8,0,R58+R126+R196+R264)</f>
        <v>0</v>
      </c>
      <c r="S22" s="156">
        <f>IF($C22&gt;Input!$D$8,0,S58+S126+S196+S264)</f>
        <v>0</v>
      </c>
      <c r="T22" s="156">
        <f>IF($C22&gt;Input!$D$8,0,T58+T126+T196+T264)</f>
        <v>0</v>
      </c>
      <c r="U22" s="156">
        <f>IF($C22&gt;Input!$D$8,0,U58+U126+U196+U264)</f>
        <v>0</v>
      </c>
      <c r="V22" s="156">
        <f>IF($C22&gt;Input!$D$8,0,V58+V126+V196+V264)</f>
        <v>0</v>
      </c>
      <c r="W22" s="156">
        <f>IF($C22&gt;Input!$D$8,0,W58+W126+W196+W264)</f>
        <v>0</v>
      </c>
      <c r="X22" s="156">
        <f>IF($C22&gt;Input!$D$8,0,X58+X126+X196+X264)</f>
        <v>0</v>
      </c>
      <c r="Y22" s="156">
        <f>IF($C22&gt;Input!$D$8,0,Y58+Y126+Y196+Y264)</f>
        <v>0</v>
      </c>
      <c r="Z22" s="156">
        <f>IF($C22&gt;Input!$D$8,0,Z58+Z126+Z196+Z264)</f>
        <v>0</v>
      </c>
      <c r="AA22" s="1"/>
      <c r="AB22" s="3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8"/>
      <c r="BM22" s="158"/>
      <c r="BN22" s="158"/>
      <c r="BO22" s="158"/>
      <c r="BP22" s="158"/>
      <c r="BQ22" s="158"/>
      <c r="BR22" s="158"/>
      <c r="BS22" s="158"/>
      <c r="BT22" s="158"/>
      <c r="BU22" s="158"/>
    </row>
    <row r="23" spans="1:73" x14ac:dyDescent="0.15">
      <c r="A23" s="1"/>
      <c r="B23" s="20"/>
      <c r="C23" s="156">
        <f t="shared" si="0"/>
        <v>13</v>
      </c>
      <c r="D23" s="2" t="s">
        <v>99</v>
      </c>
      <c r="E23" s="179">
        <f t="shared" si="2"/>
        <v>1</v>
      </c>
      <c r="F23" s="156">
        <f t="shared" si="1"/>
        <v>470.67330600000003</v>
      </c>
      <c r="G23" s="156">
        <f>IF($C23&gt;Input!$D$8,0,G59+G127+G197+G265)</f>
        <v>0</v>
      </c>
      <c r="H23" s="156">
        <f>IF($C23&gt;Input!$D$8,0,H59+H127+H197+H265)</f>
        <v>217.621317</v>
      </c>
      <c r="I23" s="156">
        <f>IF($C23&gt;Input!$D$8,0,I59+I127+I197+I265)</f>
        <v>253.05198899999999</v>
      </c>
      <c r="J23" s="156">
        <f>IF($C23&gt;Input!$D$8,0,J59+J127+J197+J265)</f>
        <v>0</v>
      </c>
      <c r="K23" s="156">
        <f>IF($C23&gt;Input!$D$8,0,K59+K127+K197+K265)</f>
        <v>0</v>
      </c>
      <c r="L23" s="156">
        <f>IF($C23&gt;Input!$D$8,0,L59+L127+L197+L265)</f>
        <v>0</v>
      </c>
      <c r="M23" s="156">
        <f>IF($C23&gt;Input!$D$8,0,M59+M127+M197+M265)</f>
        <v>0</v>
      </c>
      <c r="N23" s="156">
        <f>IF($C23&gt;Input!$D$8,0,N59+N127+N197+N265)</f>
        <v>0</v>
      </c>
      <c r="O23" s="156">
        <f>IF($C23&gt;Input!$D$8,0,O59+O127+O197+O265)</f>
        <v>0</v>
      </c>
      <c r="P23" s="156">
        <f>IF($C23&gt;Input!$D$8,0,P59+P127+P197+P265)</f>
        <v>0</v>
      </c>
      <c r="Q23" s="156">
        <f>IF($C23&gt;Input!$D$8,0,Q59+Q127+Q197+Q265)</f>
        <v>0</v>
      </c>
      <c r="R23" s="156">
        <f>IF($C23&gt;Input!$D$8,0,R59+R127+R197+R265)</f>
        <v>0</v>
      </c>
      <c r="S23" s="156">
        <f>IF($C23&gt;Input!$D$8,0,S59+S127+S197+S265)</f>
        <v>0</v>
      </c>
      <c r="T23" s="156">
        <f>IF($C23&gt;Input!$D$8,0,T59+T127+T197+T265)</f>
        <v>0</v>
      </c>
      <c r="U23" s="156">
        <f>IF($C23&gt;Input!$D$8,0,U59+U127+U197+U265)</f>
        <v>0</v>
      </c>
      <c r="V23" s="156">
        <f>IF($C23&gt;Input!$D$8,0,V59+V127+V197+V265)</f>
        <v>0</v>
      </c>
      <c r="W23" s="156">
        <f>IF($C23&gt;Input!$D$8,0,W59+W127+W197+W265)</f>
        <v>0</v>
      </c>
      <c r="X23" s="156">
        <f>IF($C23&gt;Input!$D$8,0,X59+X127+X197+X265)</f>
        <v>0</v>
      </c>
      <c r="Y23" s="156">
        <f>IF($C23&gt;Input!$D$8,0,Y59+Y127+Y197+Y265)</f>
        <v>0</v>
      </c>
      <c r="Z23" s="156">
        <f>IF($C23&gt;Input!$D$8,0,Z59+Z127+Z197+Z265)</f>
        <v>0</v>
      </c>
      <c r="AA23" s="1"/>
      <c r="AB23" s="3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8"/>
      <c r="AX23" s="158"/>
      <c r="AY23" s="158"/>
      <c r="AZ23" s="158"/>
      <c r="BA23" s="158"/>
      <c r="BB23" s="158"/>
      <c r="BC23" s="158"/>
      <c r="BD23" s="158"/>
      <c r="BE23" s="158"/>
      <c r="BF23" s="158"/>
      <c r="BG23" s="158"/>
      <c r="BH23" s="158"/>
      <c r="BI23" s="158"/>
      <c r="BJ23" s="158"/>
      <c r="BK23" s="158"/>
      <c r="BL23" s="158"/>
      <c r="BM23" s="158"/>
      <c r="BN23" s="158"/>
      <c r="BO23" s="158"/>
      <c r="BP23" s="158"/>
      <c r="BQ23" s="158"/>
      <c r="BR23" s="158"/>
      <c r="BS23" s="158"/>
      <c r="BT23" s="158"/>
      <c r="BU23" s="158"/>
    </row>
    <row r="24" spans="1:73" x14ac:dyDescent="0.15">
      <c r="A24" s="1"/>
      <c r="B24" s="20"/>
      <c r="C24" s="156">
        <f t="shared" si="0"/>
        <v>14</v>
      </c>
      <c r="D24" s="2" t="s">
        <v>99</v>
      </c>
      <c r="E24" s="179">
        <f t="shared" si="2"/>
        <v>1</v>
      </c>
      <c r="F24" s="156">
        <f t="shared" si="1"/>
        <v>475.98422344186042</v>
      </c>
      <c r="G24" s="156">
        <f>IF($C24&gt;Input!$D$8,0,G60+G128+G198+G266)</f>
        <v>0</v>
      </c>
      <c r="H24" s="156">
        <f>IF($C24&gt;Input!$D$8,0,H60+H128+H198+H266)</f>
        <v>220.15327572093022</v>
      </c>
      <c r="I24" s="156">
        <f>IF($C24&gt;Input!$D$8,0,I60+I128+I198+I266)</f>
        <v>255.8309477209302</v>
      </c>
      <c r="J24" s="156">
        <f>IF($C24&gt;Input!$D$8,0,J60+J128+J198+J266)</f>
        <v>0</v>
      </c>
      <c r="K24" s="156">
        <f>IF($C24&gt;Input!$D$8,0,K60+K128+K198+K266)</f>
        <v>0</v>
      </c>
      <c r="L24" s="156">
        <f>IF($C24&gt;Input!$D$8,0,L60+L128+L198+L266)</f>
        <v>0</v>
      </c>
      <c r="M24" s="156">
        <f>IF($C24&gt;Input!$D$8,0,M60+M128+M198+M266)</f>
        <v>0</v>
      </c>
      <c r="N24" s="156">
        <f>IF($C24&gt;Input!$D$8,0,N60+N128+N198+N266)</f>
        <v>0</v>
      </c>
      <c r="O24" s="156">
        <f>IF($C24&gt;Input!$D$8,0,O60+O128+O198+O266)</f>
        <v>0</v>
      </c>
      <c r="P24" s="156">
        <f>IF($C24&gt;Input!$D$8,0,P60+P128+P198+P266)</f>
        <v>0</v>
      </c>
      <c r="Q24" s="156">
        <f>IF($C24&gt;Input!$D$8,0,Q60+Q128+Q198+Q266)</f>
        <v>0</v>
      </c>
      <c r="R24" s="156">
        <f>IF($C24&gt;Input!$D$8,0,R60+R128+R198+R266)</f>
        <v>0</v>
      </c>
      <c r="S24" s="156">
        <f>IF($C24&gt;Input!$D$8,0,S60+S128+S198+S266)</f>
        <v>0</v>
      </c>
      <c r="T24" s="156">
        <f>IF($C24&gt;Input!$D$8,0,T60+T128+T198+T266)</f>
        <v>0</v>
      </c>
      <c r="U24" s="156">
        <f>IF($C24&gt;Input!$D$8,0,U60+U128+U198+U266)</f>
        <v>0</v>
      </c>
      <c r="V24" s="156">
        <f>IF($C24&gt;Input!$D$8,0,V60+V128+V198+V266)</f>
        <v>0</v>
      </c>
      <c r="W24" s="156">
        <f>IF($C24&gt;Input!$D$8,0,W60+W128+W198+W266)</f>
        <v>0</v>
      </c>
      <c r="X24" s="156">
        <f>IF($C24&gt;Input!$D$8,0,X60+X128+X198+X266)</f>
        <v>0</v>
      </c>
      <c r="Y24" s="156">
        <f>IF($C24&gt;Input!$D$8,0,Y60+Y128+Y198+Y266)</f>
        <v>0</v>
      </c>
      <c r="Z24" s="156">
        <f>IF($C24&gt;Input!$D$8,0,Z60+Z128+Z198+Z266)</f>
        <v>0</v>
      </c>
      <c r="AA24" s="1"/>
      <c r="AB24" s="3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8"/>
      <c r="BM24" s="158"/>
      <c r="BN24" s="158"/>
      <c r="BO24" s="158"/>
      <c r="BP24" s="158"/>
      <c r="BQ24" s="158"/>
      <c r="BR24" s="158"/>
      <c r="BS24" s="158"/>
      <c r="BT24" s="158"/>
      <c r="BU24" s="158"/>
    </row>
    <row r="25" spans="1:73" x14ac:dyDescent="0.15">
      <c r="A25" s="1"/>
      <c r="B25" s="20"/>
      <c r="C25" s="156">
        <f t="shared" si="0"/>
        <v>15</v>
      </c>
      <c r="D25" s="2" t="s">
        <v>99</v>
      </c>
      <c r="E25" s="179">
        <f t="shared" si="2"/>
        <v>1</v>
      </c>
      <c r="F25" s="156">
        <f t="shared" si="1"/>
        <v>481.33204088372088</v>
      </c>
      <c r="G25" s="156">
        <f>IF($C25&gt;Input!$D$8,0,G61+G129+G199+G267)</f>
        <v>0</v>
      </c>
      <c r="H25" s="156">
        <f>IF($C25&gt;Input!$D$8,0,H61+H129+H199+H267)</f>
        <v>222.70268444186047</v>
      </c>
      <c r="I25" s="156">
        <f>IF($C25&gt;Input!$D$8,0,I61+I129+I199+I267)</f>
        <v>258.62935644186041</v>
      </c>
      <c r="J25" s="156">
        <f>IF($C25&gt;Input!$D$8,0,J61+J129+J199+J267)</f>
        <v>0</v>
      </c>
      <c r="K25" s="156">
        <f>IF($C25&gt;Input!$D$8,0,K61+K129+K199+K267)</f>
        <v>0</v>
      </c>
      <c r="L25" s="156">
        <f>IF($C25&gt;Input!$D$8,0,L61+L129+L199+L267)</f>
        <v>0</v>
      </c>
      <c r="M25" s="156">
        <f>IF($C25&gt;Input!$D$8,0,M61+M129+M199+M267)</f>
        <v>0</v>
      </c>
      <c r="N25" s="156">
        <f>IF($C25&gt;Input!$D$8,0,N61+N129+N199+N267)</f>
        <v>0</v>
      </c>
      <c r="O25" s="156">
        <f>IF($C25&gt;Input!$D$8,0,O61+O129+O199+O267)</f>
        <v>0</v>
      </c>
      <c r="P25" s="156">
        <f>IF($C25&gt;Input!$D$8,0,P61+P129+P199+P267)</f>
        <v>0</v>
      </c>
      <c r="Q25" s="156">
        <f>IF($C25&gt;Input!$D$8,0,Q61+Q129+Q199+Q267)</f>
        <v>0</v>
      </c>
      <c r="R25" s="156">
        <f>IF($C25&gt;Input!$D$8,0,R61+R129+R199+R267)</f>
        <v>0</v>
      </c>
      <c r="S25" s="156">
        <f>IF($C25&gt;Input!$D$8,0,S61+S129+S199+S267)</f>
        <v>0</v>
      </c>
      <c r="T25" s="156">
        <f>IF($C25&gt;Input!$D$8,0,T61+T129+T199+T267)</f>
        <v>0</v>
      </c>
      <c r="U25" s="156">
        <f>IF($C25&gt;Input!$D$8,0,U61+U129+U199+U267)</f>
        <v>0</v>
      </c>
      <c r="V25" s="156">
        <f>IF($C25&gt;Input!$D$8,0,V61+V129+V199+V267)</f>
        <v>0</v>
      </c>
      <c r="W25" s="156">
        <f>IF($C25&gt;Input!$D$8,0,W61+W129+W199+W267)</f>
        <v>0</v>
      </c>
      <c r="X25" s="156">
        <f>IF($C25&gt;Input!$D$8,0,X61+X129+X199+X267)</f>
        <v>0</v>
      </c>
      <c r="Y25" s="156">
        <f>IF($C25&gt;Input!$D$8,0,Y61+Y129+Y199+Y267)</f>
        <v>0</v>
      </c>
      <c r="Z25" s="156">
        <f>IF($C25&gt;Input!$D$8,0,Z61+Z129+Z199+Z267)</f>
        <v>0</v>
      </c>
      <c r="AA25" s="1"/>
      <c r="AB25" s="3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8"/>
      <c r="AZ25" s="158"/>
      <c r="BA25" s="158"/>
      <c r="BB25" s="158"/>
      <c r="BC25" s="158"/>
      <c r="BD25" s="158"/>
      <c r="BE25" s="158"/>
      <c r="BF25" s="158"/>
      <c r="BG25" s="158"/>
      <c r="BH25" s="158"/>
      <c r="BI25" s="158"/>
      <c r="BJ25" s="158"/>
      <c r="BK25" s="158"/>
      <c r="BL25" s="158"/>
      <c r="BM25" s="158"/>
      <c r="BN25" s="158"/>
      <c r="BO25" s="158"/>
      <c r="BP25" s="158"/>
      <c r="BQ25" s="158"/>
      <c r="BR25" s="158"/>
      <c r="BS25" s="158"/>
      <c r="BT25" s="158"/>
      <c r="BU25" s="158"/>
    </row>
    <row r="26" spans="1:73" x14ac:dyDescent="0.15">
      <c r="A26" s="1"/>
      <c r="B26" s="20"/>
      <c r="C26" s="156">
        <f t="shared" si="0"/>
        <v>16</v>
      </c>
      <c r="D26" s="2" t="s">
        <v>99</v>
      </c>
      <c r="E26" s="179">
        <f t="shared" si="2"/>
        <v>1</v>
      </c>
      <c r="F26" s="156">
        <f t="shared" si="1"/>
        <v>486.71675832558134</v>
      </c>
      <c r="G26" s="156">
        <f>IF($C26&gt;Input!$D$8,0,G62+G130+G200+G268)</f>
        <v>0</v>
      </c>
      <c r="H26" s="156">
        <f>IF($C26&gt;Input!$D$8,0,H62+H130+H200+H268)</f>
        <v>225.26954316279068</v>
      </c>
      <c r="I26" s="156">
        <f>IF($C26&gt;Input!$D$8,0,I62+I130+I200+I268)</f>
        <v>261.44721516279066</v>
      </c>
      <c r="J26" s="156">
        <f>IF($C26&gt;Input!$D$8,0,J62+J130+J200+J268)</f>
        <v>0</v>
      </c>
      <c r="K26" s="156">
        <f>IF($C26&gt;Input!$D$8,0,K62+K130+K200+K268)</f>
        <v>0</v>
      </c>
      <c r="L26" s="156">
        <f>IF($C26&gt;Input!$D$8,0,L62+L130+L200+L268)</f>
        <v>0</v>
      </c>
      <c r="M26" s="156">
        <f>IF($C26&gt;Input!$D$8,0,M62+M130+M200+M268)</f>
        <v>0</v>
      </c>
      <c r="N26" s="156">
        <f>IF($C26&gt;Input!$D$8,0,N62+N130+N200+N268)</f>
        <v>0</v>
      </c>
      <c r="O26" s="156">
        <f>IF($C26&gt;Input!$D$8,0,O62+O130+O200+O268)</f>
        <v>0</v>
      </c>
      <c r="P26" s="156">
        <f>IF($C26&gt;Input!$D$8,0,P62+P130+P200+P268)</f>
        <v>0</v>
      </c>
      <c r="Q26" s="156">
        <f>IF($C26&gt;Input!$D$8,0,Q62+Q130+Q200+Q268)</f>
        <v>0</v>
      </c>
      <c r="R26" s="156">
        <f>IF($C26&gt;Input!$D$8,0,R62+R130+R200+R268)</f>
        <v>0</v>
      </c>
      <c r="S26" s="156">
        <f>IF($C26&gt;Input!$D$8,0,S62+S130+S200+S268)</f>
        <v>0</v>
      </c>
      <c r="T26" s="156">
        <f>IF($C26&gt;Input!$D$8,0,T62+T130+T200+T268)</f>
        <v>0</v>
      </c>
      <c r="U26" s="156">
        <f>IF($C26&gt;Input!$D$8,0,U62+U130+U200+U268)</f>
        <v>0</v>
      </c>
      <c r="V26" s="156">
        <f>IF($C26&gt;Input!$D$8,0,V62+V130+V200+V268)</f>
        <v>0</v>
      </c>
      <c r="W26" s="156">
        <f>IF($C26&gt;Input!$D$8,0,W62+W130+W200+W268)</f>
        <v>0</v>
      </c>
      <c r="X26" s="156">
        <f>IF($C26&gt;Input!$D$8,0,X62+X130+X200+X268)</f>
        <v>0</v>
      </c>
      <c r="Y26" s="156">
        <f>IF($C26&gt;Input!$D$8,0,Y62+Y130+Y200+Y268)</f>
        <v>0</v>
      </c>
      <c r="Z26" s="156">
        <f>IF($C26&gt;Input!$D$8,0,Z62+Z130+Z200+Z268)</f>
        <v>0</v>
      </c>
      <c r="AA26" s="1"/>
      <c r="AB26" s="3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  <c r="BP26" s="158"/>
      <c r="BQ26" s="158"/>
      <c r="BR26" s="158"/>
      <c r="BS26" s="158"/>
      <c r="BT26" s="158"/>
      <c r="BU26" s="158"/>
    </row>
    <row r="27" spans="1:73" x14ac:dyDescent="0.15">
      <c r="A27" s="1"/>
      <c r="B27" s="20"/>
      <c r="C27" s="156">
        <f t="shared" si="0"/>
        <v>17</v>
      </c>
      <c r="D27" s="2" t="s">
        <v>99</v>
      </c>
      <c r="E27" s="179">
        <f t="shared" si="2"/>
        <v>1</v>
      </c>
      <c r="F27" s="156">
        <f t="shared" si="1"/>
        <v>492.13837576744186</v>
      </c>
      <c r="G27" s="156">
        <f>IF($C27&gt;Input!$D$8,0,G63+G131+G201+G269)</f>
        <v>0</v>
      </c>
      <c r="H27" s="156">
        <f>IF($C27&gt;Input!$D$8,0,H63+H131+H201+H269)</f>
        <v>227.85385188372095</v>
      </c>
      <c r="I27" s="156">
        <f>IF($C27&gt;Input!$D$8,0,I63+I131+I201+I269)</f>
        <v>264.28452388372091</v>
      </c>
      <c r="J27" s="156">
        <f>IF($C27&gt;Input!$D$8,0,J63+J131+J201+J269)</f>
        <v>0</v>
      </c>
      <c r="K27" s="156">
        <f>IF($C27&gt;Input!$D$8,0,K63+K131+K201+K269)</f>
        <v>0</v>
      </c>
      <c r="L27" s="156">
        <f>IF($C27&gt;Input!$D$8,0,L63+L131+L201+L269)</f>
        <v>0</v>
      </c>
      <c r="M27" s="156">
        <f>IF($C27&gt;Input!$D$8,0,M63+M131+M201+M269)</f>
        <v>0</v>
      </c>
      <c r="N27" s="156">
        <f>IF($C27&gt;Input!$D$8,0,N63+N131+N201+N269)</f>
        <v>0</v>
      </c>
      <c r="O27" s="156">
        <f>IF($C27&gt;Input!$D$8,0,O63+O131+O201+O269)</f>
        <v>0</v>
      </c>
      <c r="P27" s="156">
        <f>IF($C27&gt;Input!$D$8,0,P63+P131+P201+P269)</f>
        <v>0</v>
      </c>
      <c r="Q27" s="156">
        <f>IF($C27&gt;Input!$D$8,0,Q63+Q131+Q201+Q269)</f>
        <v>0</v>
      </c>
      <c r="R27" s="156">
        <f>IF($C27&gt;Input!$D$8,0,R63+R131+R201+R269)</f>
        <v>0</v>
      </c>
      <c r="S27" s="156">
        <f>IF($C27&gt;Input!$D$8,0,S63+S131+S201+S269)</f>
        <v>0</v>
      </c>
      <c r="T27" s="156">
        <f>IF($C27&gt;Input!$D$8,0,T63+T131+T201+T269)</f>
        <v>0</v>
      </c>
      <c r="U27" s="156">
        <f>IF($C27&gt;Input!$D$8,0,U63+U131+U201+U269)</f>
        <v>0</v>
      </c>
      <c r="V27" s="156">
        <f>IF($C27&gt;Input!$D$8,0,V63+V131+V201+V269)</f>
        <v>0</v>
      </c>
      <c r="W27" s="156">
        <f>IF($C27&gt;Input!$D$8,0,W63+W131+W201+W269)</f>
        <v>0</v>
      </c>
      <c r="X27" s="156">
        <f>IF($C27&gt;Input!$D$8,0,X63+X131+X201+X269)</f>
        <v>0</v>
      </c>
      <c r="Y27" s="156">
        <f>IF($C27&gt;Input!$D$8,0,Y63+Y131+Y201+Y269)</f>
        <v>0</v>
      </c>
      <c r="Z27" s="156">
        <f>IF($C27&gt;Input!$D$8,0,Z63+Z131+Z201+Z269)</f>
        <v>0</v>
      </c>
      <c r="AA27" s="1"/>
      <c r="AB27" s="3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8"/>
      <c r="AY27" s="158"/>
      <c r="AZ27" s="158"/>
      <c r="BA27" s="158"/>
      <c r="BB27" s="158"/>
      <c r="BC27" s="158"/>
      <c r="BD27" s="158"/>
      <c r="BE27" s="158"/>
      <c r="BF27" s="158"/>
      <c r="BG27" s="158"/>
      <c r="BH27" s="158"/>
      <c r="BI27" s="158"/>
      <c r="BJ27" s="158"/>
      <c r="BK27" s="158"/>
      <c r="BL27" s="158"/>
      <c r="BM27" s="158"/>
      <c r="BN27" s="158"/>
      <c r="BO27" s="158"/>
      <c r="BP27" s="158"/>
      <c r="BQ27" s="158"/>
      <c r="BR27" s="158"/>
      <c r="BS27" s="158"/>
      <c r="BT27" s="158"/>
      <c r="BU27" s="158"/>
    </row>
    <row r="28" spans="1:73" x14ac:dyDescent="0.15">
      <c r="A28" s="1"/>
      <c r="B28" s="20"/>
      <c r="C28" s="156">
        <f t="shared" si="0"/>
        <v>18</v>
      </c>
      <c r="D28" s="2" t="s">
        <v>99</v>
      </c>
      <c r="E28" s="179">
        <f t="shared" si="2"/>
        <v>1</v>
      </c>
      <c r="F28" s="156">
        <f t="shared" si="1"/>
        <v>497.59689320930227</v>
      </c>
      <c r="G28" s="156">
        <f>IF($C28&gt;Input!$D$8,0,G64+G132+G202+G270)</f>
        <v>0</v>
      </c>
      <c r="H28" s="156">
        <f>IF($C28&gt;Input!$D$8,0,H64+H132+H202+H270)</f>
        <v>230.45561060465116</v>
      </c>
      <c r="I28" s="156">
        <f>IF($C28&gt;Input!$D$8,0,I64+I132+I202+I270)</f>
        <v>267.14128260465111</v>
      </c>
      <c r="J28" s="156">
        <f>IF($C28&gt;Input!$D$8,0,J64+J132+J202+J270)</f>
        <v>0</v>
      </c>
      <c r="K28" s="156">
        <f>IF($C28&gt;Input!$D$8,0,K64+K132+K202+K270)</f>
        <v>0</v>
      </c>
      <c r="L28" s="156">
        <f>IF($C28&gt;Input!$D$8,0,L64+L132+L202+L270)</f>
        <v>0</v>
      </c>
      <c r="M28" s="156">
        <f>IF($C28&gt;Input!$D$8,0,M64+M132+M202+M270)</f>
        <v>0</v>
      </c>
      <c r="N28" s="156">
        <f>IF($C28&gt;Input!$D$8,0,N64+N132+N202+N270)</f>
        <v>0</v>
      </c>
      <c r="O28" s="156">
        <f>IF($C28&gt;Input!$D$8,0,O64+O132+O202+O270)</f>
        <v>0</v>
      </c>
      <c r="P28" s="156">
        <f>IF($C28&gt;Input!$D$8,0,P64+P132+P202+P270)</f>
        <v>0</v>
      </c>
      <c r="Q28" s="156">
        <f>IF($C28&gt;Input!$D$8,0,Q64+Q132+Q202+Q270)</f>
        <v>0</v>
      </c>
      <c r="R28" s="156">
        <f>IF($C28&gt;Input!$D$8,0,R64+R132+R202+R270)</f>
        <v>0</v>
      </c>
      <c r="S28" s="156">
        <f>IF($C28&gt;Input!$D$8,0,S64+S132+S202+S270)</f>
        <v>0</v>
      </c>
      <c r="T28" s="156">
        <f>IF($C28&gt;Input!$D$8,0,T64+T132+T202+T270)</f>
        <v>0</v>
      </c>
      <c r="U28" s="156">
        <f>IF($C28&gt;Input!$D$8,0,U64+U132+U202+U270)</f>
        <v>0</v>
      </c>
      <c r="V28" s="156">
        <f>IF($C28&gt;Input!$D$8,0,V64+V132+V202+V270)</f>
        <v>0</v>
      </c>
      <c r="W28" s="156">
        <f>IF($C28&gt;Input!$D$8,0,W64+W132+W202+W270)</f>
        <v>0</v>
      </c>
      <c r="X28" s="156">
        <f>IF($C28&gt;Input!$D$8,0,X64+X132+X202+X270)</f>
        <v>0</v>
      </c>
      <c r="Y28" s="156">
        <f>IF($C28&gt;Input!$D$8,0,Y64+Y132+Y202+Y270)</f>
        <v>0</v>
      </c>
      <c r="Z28" s="156">
        <f>IF($C28&gt;Input!$D$8,0,Z64+Z132+Z202+Z270)</f>
        <v>0</v>
      </c>
      <c r="AA28" s="1"/>
      <c r="AB28" s="3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  <c r="AX28" s="158"/>
      <c r="AY28" s="158"/>
      <c r="AZ28" s="158"/>
      <c r="BA28" s="158"/>
      <c r="BB28" s="158"/>
      <c r="BC28" s="158"/>
      <c r="BD28" s="158"/>
      <c r="BE28" s="158"/>
      <c r="BF28" s="158"/>
      <c r="BG28" s="158"/>
      <c r="BH28" s="158"/>
      <c r="BI28" s="158"/>
      <c r="BJ28" s="158"/>
      <c r="BK28" s="158"/>
      <c r="BL28" s="158"/>
      <c r="BM28" s="158"/>
      <c r="BN28" s="158"/>
      <c r="BO28" s="158"/>
      <c r="BP28" s="158"/>
      <c r="BQ28" s="158"/>
      <c r="BR28" s="158"/>
      <c r="BS28" s="158"/>
      <c r="BT28" s="158"/>
      <c r="BU28" s="158"/>
    </row>
    <row r="29" spans="1:73" x14ac:dyDescent="0.15">
      <c r="A29" s="1"/>
      <c r="B29" s="20"/>
      <c r="C29" s="156">
        <f t="shared" si="0"/>
        <v>19</v>
      </c>
      <c r="D29" s="2" t="s">
        <v>99</v>
      </c>
      <c r="E29" s="179">
        <f t="shared" si="2"/>
        <v>1</v>
      </c>
      <c r="F29" s="156">
        <f t="shared" si="1"/>
        <v>503.09231065116279</v>
      </c>
      <c r="G29" s="156">
        <f>IF($C29&gt;Input!$D$8,0,G65+G133+G203+G271)</f>
        <v>0</v>
      </c>
      <c r="H29" s="156">
        <f>IF($C29&gt;Input!$D$8,0,H65+H133+H203+H271)</f>
        <v>233.07481932558142</v>
      </c>
      <c r="I29" s="156">
        <f>IF($C29&gt;Input!$D$8,0,I65+I133+I203+I271)</f>
        <v>270.01749132558137</v>
      </c>
      <c r="J29" s="156">
        <f>IF($C29&gt;Input!$D$8,0,J65+J133+J203+J271)</f>
        <v>0</v>
      </c>
      <c r="K29" s="156">
        <f>IF($C29&gt;Input!$D$8,0,K65+K133+K203+K271)</f>
        <v>0</v>
      </c>
      <c r="L29" s="156">
        <f>IF($C29&gt;Input!$D$8,0,L65+L133+L203+L271)</f>
        <v>0</v>
      </c>
      <c r="M29" s="156">
        <f>IF($C29&gt;Input!$D$8,0,M65+M133+M203+M271)</f>
        <v>0</v>
      </c>
      <c r="N29" s="156">
        <f>IF($C29&gt;Input!$D$8,0,N65+N133+N203+N271)</f>
        <v>0</v>
      </c>
      <c r="O29" s="156">
        <f>IF($C29&gt;Input!$D$8,0,O65+O133+O203+O271)</f>
        <v>0</v>
      </c>
      <c r="P29" s="156">
        <f>IF($C29&gt;Input!$D$8,0,P65+P133+P203+P271)</f>
        <v>0</v>
      </c>
      <c r="Q29" s="156">
        <f>IF($C29&gt;Input!$D$8,0,Q65+Q133+Q203+Q271)</f>
        <v>0</v>
      </c>
      <c r="R29" s="156">
        <f>IF($C29&gt;Input!$D$8,0,R65+R133+R203+R271)</f>
        <v>0</v>
      </c>
      <c r="S29" s="156">
        <f>IF($C29&gt;Input!$D$8,0,S65+S133+S203+S271)</f>
        <v>0</v>
      </c>
      <c r="T29" s="156">
        <f>IF($C29&gt;Input!$D$8,0,T65+T133+T203+T271)</f>
        <v>0</v>
      </c>
      <c r="U29" s="156">
        <f>IF($C29&gt;Input!$D$8,0,U65+U133+U203+U271)</f>
        <v>0</v>
      </c>
      <c r="V29" s="156">
        <f>IF($C29&gt;Input!$D$8,0,V65+V133+V203+V271)</f>
        <v>0</v>
      </c>
      <c r="W29" s="156">
        <f>IF($C29&gt;Input!$D$8,0,W65+W133+W203+W271)</f>
        <v>0</v>
      </c>
      <c r="X29" s="156">
        <f>IF($C29&gt;Input!$D$8,0,X65+X133+X203+X271)</f>
        <v>0</v>
      </c>
      <c r="Y29" s="156">
        <f>IF($C29&gt;Input!$D$8,0,Y65+Y133+Y203+Y271)</f>
        <v>0</v>
      </c>
      <c r="Z29" s="156">
        <f>IF($C29&gt;Input!$D$8,0,Z65+Z133+Z203+Z271)</f>
        <v>0</v>
      </c>
      <c r="AA29" s="1"/>
      <c r="AB29" s="3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8"/>
      <c r="AS29" s="158"/>
      <c r="AT29" s="158"/>
      <c r="AU29" s="158"/>
      <c r="AV29" s="158"/>
      <c r="AW29" s="158"/>
      <c r="AX29" s="158"/>
      <c r="AY29" s="158"/>
      <c r="AZ29" s="158"/>
      <c r="BA29" s="158"/>
      <c r="BB29" s="158"/>
      <c r="BC29" s="158"/>
      <c r="BD29" s="158"/>
      <c r="BE29" s="158"/>
      <c r="BF29" s="158"/>
      <c r="BG29" s="158"/>
      <c r="BH29" s="158"/>
      <c r="BI29" s="158"/>
      <c r="BJ29" s="158"/>
      <c r="BK29" s="158"/>
      <c r="BL29" s="158"/>
      <c r="BM29" s="158"/>
      <c r="BN29" s="158"/>
      <c r="BO29" s="158"/>
      <c r="BP29" s="158"/>
      <c r="BQ29" s="158"/>
      <c r="BR29" s="158"/>
      <c r="BS29" s="158"/>
      <c r="BT29" s="158"/>
      <c r="BU29" s="158"/>
    </row>
    <row r="30" spans="1:73" x14ac:dyDescent="0.15">
      <c r="A30" s="1"/>
      <c r="B30" s="20" t="s">
        <v>188</v>
      </c>
      <c r="C30" s="156">
        <f t="shared" si="0"/>
        <v>20</v>
      </c>
      <c r="D30" s="2" t="s">
        <v>99</v>
      </c>
      <c r="E30" s="179">
        <f t="shared" si="2"/>
        <v>1</v>
      </c>
      <c r="F30" s="156">
        <f t="shared" si="1"/>
        <v>508.6246280930232</v>
      </c>
      <c r="G30" s="156">
        <f>IF($C30&gt;Input!$D$8,0,G66+G134+G204+G272)</f>
        <v>0</v>
      </c>
      <c r="H30" s="156">
        <f>IF($C30&gt;Input!$D$8,0,H66+H134+H204+H272)</f>
        <v>235.71147804651162</v>
      </c>
      <c r="I30" s="156">
        <f>IF($C30&gt;Input!$D$8,0,I66+I134+I204+I272)</f>
        <v>272.91315004651159</v>
      </c>
      <c r="J30" s="156">
        <f>IF($C30&gt;Input!$D$8,0,J66+J134+J204+J272)</f>
        <v>0</v>
      </c>
      <c r="K30" s="156">
        <f>IF($C30&gt;Input!$D$8,0,K66+K134+K204+K272)</f>
        <v>0</v>
      </c>
      <c r="L30" s="156">
        <f>IF($C30&gt;Input!$D$8,0,L66+L134+L204+L272)</f>
        <v>0</v>
      </c>
      <c r="M30" s="156">
        <f>IF($C30&gt;Input!$D$8,0,M66+M134+M204+M272)</f>
        <v>0</v>
      </c>
      <c r="N30" s="156">
        <f>IF($C30&gt;Input!$D$8,0,N66+N134+N204+N272)</f>
        <v>0</v>
      </c>
      <c r="O30" s="156">
        <f>IF($C30&gt;Input!$D$8,0,O66+O134+O204+O272)</f>
        <v>0</v>
      </c>
      <c r="P30" s="156">
        <f>IF($C30&gt;Input!$D$8,0,P66+P134+P204+P272)</f>
        <v>0</v>
      </c>
      <c r="Q30" s="156">
        <f>IF($C30&gt;Input!$D$8,0,Q66+Q134+Q204+Q272)</f>
        <v>0</v>
      </c>
      <c r="R30" s="156">
        <f>IF($C30&gt;Input!$D$8,0,R66+R134+R204+R272)</f>
        <v>0</v>
      </c>
      <c r="S30" s="156">
        <f>IF($C30&gt;Input!$D$8,0,S66+S134+S204+S272)</f>
        <v>0</v>
      </c>
      <c r="T30" s="156">
        <f>IF($C30&gt;Input!$D$8,0,T66+T134+T204+T272)</f>
        <v>0</v>
      </c>
      <c r="U30" s="156">
        <f>IF($C30&gt;Input!$D$8,0,U66+U134+U204+U272)</f>
        <v>0</v>
      </c>
      <c r="V30" s="156">
        <f>IF($C30&gt;Input!$D$8,0,V66+V134+V204+V272)</f>
        <v>0</v>
      </c>
      <c r="W30" s="156">
        <f>IF($C30&gt;Input!$D$8,0,W66+W134+W204+W272)</f>
        <v>0</v>
      </c>
      <c r="X30" s="156">
        <f>IF($C30&gt;Input!$D$8,0,X66+X134+X204+X272)</f>
        <v>0</v>
      </c>
      <c r="Y30" s="156">
        <f>IF($C30&gt;Input!$D$8,0,Y66+Y134+Y204+Y272)</f>
        <v>0</v>
      </c>
      <c r="Z30" s="156">
        <f>IF($C30&gt;Input!$D$8,0,Z66+Z134+Z204+Z272)</f>
        <v>0</v>
      </c>
      <c r="AA30" s="1"/>
      <c r="AB30" s="3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58"/>
      <c r="BN30" s="158"/>
      <c r="BO30" s="158"/>
      <c r="BP30" s="158"/>
      <c r="BQ30" s="158"/>
      <c r="BR30" s="158"/>
      <c r="BS30" s="158"/>
      <c r="BT30" s="158"/>
      <c r="BU30" s="158"/>
    </row>
    <row r="31" spans="1:73" x14ac:dyDescent="0.15">
      <c r="A31" s="1"/>
      <c r="B31" s="20"/>
      <c r="C31" s="156">
        <f t="shared" si="0"/>
        <v>21</v>
      </c>
      <c r="D31" s="2" t="s">
        <v>99</v>
      </c>
      <c r="E31" s="179">
        <f t="shared" si="2"/>
        <v>1</v>
      </c>
      <c r="F31" s="156">
        <f t="shared" si="1"/>
        <v>511.1296280930232</v>
      </c>
      <c r="G31" s="156">
        <f>IF($C31&gt;Input!$D$8,0,G67+G135+G205+G273)</f>
        <v>0</v>
      </c>
      <c r="H31" s="156">
        <f>IF($C31&gt;Input!$D$8,0,H67+H135+H205+H273)</f>
        <v>236.83347804651163</v>
      </c>
      <c r="I31" s="156">
        <f>IF($C31&gt;Input!$D$8,0,I67+I135+I205+I273)</f>
        <v>274.29615004651157</v>
      </c>
      <c r="J31" s="156">
        <f>IF($C31&gt;Input!$D$8,0,J67+J135+J205+J273)</f>
        <v>0</v>
      </c>
      <c r="K31" s="156">
        <f>IF($C31&gt;Input!$D$8,0,K67+K135+K205+K273)</f>
        <v>0</v>
      </c>
      <c r="L31" s="156">
        <f>IF($C31&gt;Input!$D$8,0,L67+L135+L205+L273)</f>
        <v>0</v>
      </c>
      <c r="M31" s="156">
        <f>IF($C31&gt;Input!$D$8,0,M67+M135+M205+M273)</f>
        <v>0</v>
      </c>
      <c r="N31" s="156">
        <f>IF($C31&gt;Input!$D$8,0,N67+N135+N205+N273)</f>
        <v>0</v>
      </c>
      <c r="O31" s="156">
        <f>IF($C31&gt;Input!$D$8,0,O67+O135+O205+O273)</f>
        <v>0</v>
      </c>
      <c r="P31" s="156">
        <f>IF($C31&gt;Input!$D$8,0,P67+P135+P205+P273)</f>
        <v>0</v>
      </c>
      <c r="Q31" s="156">
        <f>IF($C31&gt;Input!$D$8,0,Q67+Q135+Q205+Q273)</f>
        <v>0</v>
      </c>
      <c r="R31" s="156">
        <f>IF($C31&gt;Input!$D$8,0,R67+R135+R205+R273)</f>
        <v>0</v>
      </c>
      <c r="S31" s="156">
        <f>IF($C31&gt;Input!$D$8,0,S67+S135+S205+S273)</f>
        <v>0</v>
      </c>
      <c r="T31" s="156">
        <f>IF($C31&gt;Input!$D$8,0,T67+T135+T205+T273)</f>
        <v>0</v>
      </c>
      <c r="U31" s="156">
        <f>IF($C31&gt;Input!$D$8,0,U67+U135+U205+U273)</f>
        <v>0</v>
      </c>
      <c r="V31" s="156">
        <f>IF($C31&gt;Input!$D$8,0,V67+V135+V205+V273)</f>
        <v>0</v>
      </c>
      <c r="W31" s="156">
        <f>IF($C31&gt;Input!$D$8,0,W67+W135+W205+W273)</f>
        <v>0</v>
      </c>
      <c r="X31" s="156">
        <f>IF($C31&gt;Input!$D$8,0,X67+X135+X205+X273)</f>
        <v>0</v>
      </c>
      <c r="Y31" s="156">
        <f>IF($C31&gt;Input!$D$8,0,Y67+Y135+Y205+Y273)</f>
        <v>0</v>
      </c>
      <c r="Z31" s="156">
        <f>IF($C31&gt;Input!$D$8,0,Z67+Z135+Z205+Z273)</f>
        <v>0</v>
      </c>
      <c r="AA31" s="1"/>
      <c r="AB31" s="3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8"/>
      <c r="BG31" s="158"/>
      <c r="BH31" s="158"/>
      <c r="BI31" s="158"/>
      <c r="BJ31" s="158"/>
      <c r="BK31" s="158"/>
      <c r="BL31" s="158"/>
      <c r="BM31" s="158"/>
      <c r="BN31" s="158"/>
      <c r="BO31" s="158"/>
      <c r="BP31" s="158"/>
      <c r="BQ31" s="158"/>
      <c r="BR31" s="158"/>
      <c r="BS31" s="158"/>
      <c r="BT31" s="158"/>
      <c r="BU31" s="158"/>
    </row>
    <row r="32" spans="1:73" x14ac:dyDescent="0.15">
      <c r="A32" s="1"/>
      <c r="B32" s="20"/>
      <c r="C32" s="156">
        <f t="shared" si="0"/>
        <v>22</v>
      </c>
      <c r="D32" s="2" t="s">
        <v>99</v>
      </c>
      <c r="E32" s="179">
        <f t="shared" si="2"/>
        <v>1</v>
      </c>
      <c r="F32" s="156">
        <f t="shared" si="1"/>
        <v>513.64962809302324</v>
      </c>
      <c r="G32" s="156">
        <f>IF($C32&gt;Input!$D$8,0,G68+G136+G206+G274)</f>
        <v>0</v>
      </c>
      <c r="H32" s="156">
        <f>IF($C32&gt;Input!$D$8,0,H68+H136+H206+H274)</f>
        <v>237.96197804651163</v>
      </c>
      <c r="I32" s="156">
        <f>IF($C32&gt;Input!$D$8,0,I68+I136+I206+I274)</f>
        <v>275.68765004651158</v>
      </c>
      <c r="J32" s="156">
        <f>IF($C32&gt;Input!$D$8,0,J68+J136+J206+J274)</f>
        <v>0</v>
      </c>
      <c r="K32" s="156">
        <f>IF($C32&gt;Input!$D$8,0,K68+K136+K206+K274)</f>
        <v>0</v>
      </c>
      <c r="L32" s="156">
        <f>IF($C32&gt;Input!$D$8,0,L68+L136+L206+L274)</f>
        <v>0</v>
      </c>
      <c r="M32" s="156">
        <f>IF($C32&gt;Input!$D$8,0,M68+M136+M206+M274)</f>
        <v>0</v>
      </c>
      <c r="N32" s="156">
        <f>IF($C32&gt;Input!$D$8,0,N68+N136+N206+N274)</f>
        <v>0</v>
      </c>
      <c r="O32" s="156">
        <f>IF($C32&gt;Input!$D$8,0,O68+O136+O206+O274)</f>
        <v>0</v>
      </c>
      <c r="P32" s="156">
        <f>IF($C32&gt;Input!$D$8,0,P68+P136+P206+P274)</f>
        <v>0</v>
      </c>
      <c r="Q32" s="156">
        <f>IF($C32&gt;Input!$D$8,0,Q68+Q136+Q206+Q274)</f>
        <v>0</v>
      </c>
      <c r="R32" s="156">
        <f>IF($C32&gt;Input!$D$8,0,R68+R136+R206+R274)</f>
        <v>0</v>
      </c>
      <c r="S32" s="156">
        <f>IF($C32&gt;Input!$D$8,0,S68+S136+S206+S274)</f>
        <v>0</v>
      </c>
      <c r="T32" s="156">
        <f>IF($C32&gt;Input!$D$8,0,T68+T136+T206+T274)</f>
        <v>0</v>
      </c>
      <c r="U32" s="156">
        <f>IF($C32&gt;Input!$D$8,0,U68+U136+U206+U274)</f>
        <v>0</v>
      </c>
      <c r="V32" s="156">
        <f>IF($C32&gt;Input!$D$8,0,V68+V136+V206+V274)</f>
        <v>0</v>
      </c>
      <c r="W32" s="156">
        <f>IF($C32&gt;Input!$D$8,0,W68+W136+W206+W274)</f>
        <v>0</v>
      </c>
      <c r="X32" s="156">
        <f>IF($C32&gt;Input!$D$8,0,X68+X136+X206+X274)</f>
        <v>0</v>
      </c>
      <c r="Y32" s="156">
        <f>IF($C32&gt;Input!$D$8,0,Y68+Y136+Y206+Y274)</f>
        <v>0</v>
      </c>
      <c r="Z32" s="156">
        <f>IF($C32&gt;Input!$D$8,0,Z68+Z136+Z206+Z274)</f>
        <v>0</v>
      </c>
      <c r="AA32" s="1"/>
      <c r="AB32" s="3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  <c r="BD32" s="158"/>
      <c r="BE32" s="158"/>
      <c r="BF32" s="158"/>
      <c r="BG32" s="158"/>
      <c r="BH32" s="158"/>
      <c r="BI32" s="158"/>
      <c r="BJ32" s="158"/>
      <c r="BK32" s="158"/>
      <c r="BL32" s="158"/>
      <c r="BM32" s="158"/>
      <c r="BN32" s="158"/>
      <c r="BO32" s="158"/>
      <c r="BP32" s="158"/>
      <c r="BQ32" s="158"/>
      <c r="BR32" s="158"/>
      <c r="BS32" s="158"/>
      <c r="BT32" s="158"/>
      <c r="BU32" s="158"/>
    </row>
    <row r="33" spans="1:73" x14ac:dyDescent="0.15">
      <c r="A33" s="1"/>
      <c r="B33" s="20"/>
      <c r="C33" s="156">
        <f t="shared" si="0"/>
        <v>23</v>
      </c>
      <c r="D33" s="2" t="s">
        <v>99</v>
      </c>
      <c r="E33" s="179">
        <f t="shared" si="2"/>
        <v>1</v>
      </c>
      <c r="F33" s="156">
        <f t="shared" si="1"/>
        <v>516.18462809302309</v>
      </c>
      <c r="G33" s="156">
        <f>IF($C33&gt;Input!$D$8,0,G69+G137+G207+G275)</f>
        <v>0</v>
      </c>
      <c r="H33" s="156">
        <f>IF($C33&gt;Input!$D$8,0,H69+H137+H207+H275)</f>
        <v>239.09697804651159</v>
      </c>
      <c r="I33" s="156">
        <f>IF($C33&gt;Input!$D$8,0,I69+I137+I207+I275)</f>
        <v>277.08765004651156</v>
      </c>
      <c r="J33" s="156">
        <f>IF($C33&gt;Input!$D$8,0,J69+J137+J207+J275)</f>
        <v>0</v>
      </c>
      <c r="K33" s="156">
        <f>IF($C33&gt;Input!$D$8,0,K69+K137+K207+K275)</f>
        <v>0</v>
      </c>
      <c r="L33" s="156">
        <f>IF($C33&gt;Input!$D$8,0,L69+L137+L207+L275)</f>
        <v>0</v>
      </c>
      <c r="M33" s="156">
        <f>IF($C33&gt;Input!$D$8,0,M69+M137+M207+M275)</f>
        <v>0</v>
      </c>
      <c r="N33" s="156">
        <f>IF($C33&gt;Input!$D$8,0,N69+N137+N207+N275)</f>
        <v>0</v>
      </c>
      <c r="O33" s="156">
        <f>IF($C33&gt;Input!$D$8,0,O69+O137+O207+O275)</f>
        <v>0</v>
      </c>
      <c r="P33" s="156">
        <f>IF($C33&gt;Input!$D$8,0,P69+P137+P207+P275)</f>
        <v>0</v>
      </c>
      <c r="Q33" s="156">
        <f>IF($C33&gt;Input!$D$8,0,Q69+Q137+Q207+Q275)</f>
        <v>0</v>
      </c>
      <c r="R33" s="156">
        <f>IF($C33&gt;Input!$D$8,0,R69+R137+R207+R275)</f>
        <v>0</v>
      </c>
      <c r="S33" s="156">
        <f>IF($C33&gt;Input!$D$8,0,S69+S137+S207+S275)</f>
        <v>0</v>
      </c>
      <c r="T33" s="156">
        <f>IF($C33&gt;Input!$D$8,0,T69+T137+T207+T275)</f>
        <v>0</v>
      </c>
      <c r="U33" s="156">
        <f>IF($C33&gt;Input!$D$8,0,U69+U137+U207+U275)</f>
        <v>0</v>
      </c>
      <c r="V33" s="156">
        <f>IF($C33&gt;Input!$D$8,0,V69+V137+V207+V275)</f>
        <v>0</v>
      </c>
      <c r="W33" s="156">
        <f>IF($C33&gt;Input!$D$8,0,W69+W137+W207+W275)</f>
        <v>0</v>
      </c>
      <c r="X33" s="156">
        <f>IF($C33&gt;Input!$D$8,0,X69+X137+X207+X275)</f>
        <v>0</v>
      </c>
      <c r="Y33" s="156">
        <f>IF($C33&gt;Input!$D$8,0,Y69+Y137+Y207+Y275)</f>
        <v>0</v>
      </c>
      <c r="Z33" s="156">
        <f>IF($C33&gt;Input!$D$8,0,Z69+Z137+Z207+Z275)</f>
        <v>0</v>
      </c>
      <c r="AA33" s="1"/>
      <c r="AB33" s="3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</row>
    <row r="34" spans="1:73" x14ac:dyDescent="0.15">
      <c r="A34" s="1"/>
      <c r="B34" s="20"/>
      <c r="C34" s="156">
        <f t="shared" si="0"/>
        <v>24</v>
      </c>
      <c r="D34" s="2" t="s">
        <v>99</v>
      </c>
      <c r="E34" s="179">
        <f t="shared" si="2"/>
        <v>1</v>
      </c>
      <c r="F34" s="156">
        <f t="shared" si="1"/>
        <v>518.73462809302316</v>
      </c>
      <c r="G34" s="156">
        <f>IF($C34&gt;Input!$D$8,0,G70+G138+G208+G276)</f>
        <v>0</v>
      </c>
      <c r="H34" s="156">
        <f>IF($C34&gt;Input!$D$8,0,H70+H138+H208+H276)</f>
        <v>240.2384780465116</v>
      </c>
      <c r="I34" s="156">
        <f>IF($C34&gt;Input!$D$8,0,I70+I138+I208+I276)</f>
        <v>278.49615004651156</v>
      </c>
      <c r="J34" s="156">
        <f>IF($C34&gt;Input!$D$8,0,J70+J138+J208+J276)</f>
        <v>0</v>
      </c>
      <c r="K34" s="156">
        <f>IF($C34&gt;Input!$D$8,0,K70+K138+K208+K276)</f>
        <v>0</v>
      </c>
      <c r="L34" s="156">
        <f>IF($C34&gt;Input!$D$8,0,L70+L138+L208+L276)</f>
        <v>0</v>
      </c>
      <c r="M34" s="156">
        <f>IF($C34&gt;Input!$D$8,0,M70+M138+M208+M276)</f>
        <v>0</v>
      </c>
      <c r="N34" s="156">
        <f>IF($C34&gt;Input!$D$8,0,N70+N138+N208+N276)</f>
        <v>0</v>
      </c>
      <c r="O34" s="156">
        <f>IF($C34&gt;Input!$D$8,0,O70+O138+O208+O276)</f>
        <v>0</v>
      </c>
      <c r="P34" s="156">
        <f>IF($C34&gt;Input!$D$8,0,P70+P138+P208+P276)</f>
        <v>0</v>
      </c>
      <c r="Q34" s="156">
        <f>IF($C34&gt;Input!$D$8,0,Q70+Q138+Q208+Q276)</f>
        <v>0</v>
      </c>
      <c r="R34" s="156">
        <f>IF($C34&gt;Input!$D$8,0,R70+R138+R208+R276)</f>
        <v>0</v>
      </c>
      <c r="S34" s="156">
        <f>IF($C34&gt;Input!$D$8,0,S70+S138+S208+S276)</f>
        <v>0</v>
      </c>
      <c r="T34" s="156">
        <f>IF($C34&gt;Input!$D$8,0,T70+T138+T208+T276)</f>
        <v>0</v>
      </c>
      <c r="U34" s="156">
        <f>IF($C34&gt;Input!$D$8,0,U70+U138+U208+U276)</f>
        <v>0</v>
      </c>
      <c r="V34" s="156">
        <f>IF($C34&gt;Input!$D$8,0,V70+V138+V208+V276)</f>
        <v>0</v>
      </c>
      <c r="W34" s="156">
        <f>IF($C34&gt;Input!$D$8,0,W70+W138+W208+W276)</f>
        <v>0</v>
      </c>
      <c r="X34" s="156">
        <f>IF($C34&gt;Input!$D$8,0,X70+X138+X208+X276)</f>
        <v>0</v>
      </c>
      <c r="Y34" s="156">
        <f>IF($C34&gt;Input!$D$8,0,Y70+Y138+Y208+Y276)</f>
        <v>0</v>
      </c>
      <c r="Z34" s="156">
        <f>IF($C34&gt;Input!$D$8,0,Z70+Z138+Z208+Z276)</f>
        <v>0</v>
      </c>
      <c r="AA34" s="1"/>
      <c r="AB34" s="3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8"/>
      <c r="AS34" s="158"/>
      <c r="AT34" s="158"/>
      <c r="AU34" s="158"/>
      <c r="AV34" s="158"/>
      <c r="AW34" s="158"/>
      <c r="AX34" s="158"/>
      <c r="AY34" s="158"/>
      <c r="AZ34" s="158"/>
      <c r="BA34" s="158"/>
      <c r="BB34" s="158"/>
      <c r="BC34" s="158"/>
      <c r="BD34" s="158"/>
      <c r="BE34" s="158"/>
      <c r="BF34" s="158"/>
      <c r="BG34" s="158"/>
      <c r="BH34" s="158"/>
      <c r="BI34" s="158"/>
      <c r="BJ34" s="158"/>
      <c r="BK34" s="158"/>
      <c r="BL34" s="158"/>
      <c r="BM34" s="158"/>
      <c r="BN34" s="158"/>
      <c r="BO34" s="158"/>
      <c r="BP34" s="158"/>
      <c r="BQ34" s="158"/>
      <c r="BR34" s="158"/>
      <c r="BS34" s="158"/>
      <c r="BT34" s="158"/>
      <c r="BU34" s="158"/>
    </row>
    <row r="35" spans="1:73" x14ac:dyDescent="0.15">
      <c r="A35" s="1"/>
      <c r="B35" s="20"/>
      <c r="C35" s="156">
        <f t="shared" si="0"/>
        <v>25</v>
      </c>
      <c r="D35" s="2" t="s">
        <v>99</v>
      </c>
      <c r="E35" s="179">
        <f t="shared" si="2"/>
        <v>1</v>
      </c>
      <c r="F35" s="156">
        <f t="shared" si="1"/>
        <v>521.2996280930231</v>
      </c>
      <c r="G35" s="156">
        <f>IF($C35&gt;Input!$D$8,0,G71+G139+G209+G277)</f>
        <v>0</v>
      </c>
      <c r="H35" s="156">
        <f>IF($C35&gt;Input!$D$8,0,H71+H139+H209+H277)</f>
        <v>241.3864780465116</v>
      </c>
      <c r="I35" s="156">
        <f>IF($C35&gt;Input!$D$8,0,I71+I139+I209+I277)</f>
        <v>279.91315004651153</v>
      </c>
      <c r="J35" s="156">
        <f>IF($C35&gt;Input!$D$8,0,J71+J139+J209+J277)</f>
        <v>0</v>
      </c>
      <c r="K35" s="156">
        <f>IF($C35&gt;Input!$D$8,0,K71+K139+K209+K277)</f>
        <v>0</v>
      </c>
      <c r="L35" s="156">
        <f>IF($C35&gt;Input!$D$8,0,L71+L139+L209+L277)</f>
        <v>0</v>
      </c>
      <c r="M35" s="156">
        <f>IF($C35&gt;Input!$D$8,0,M71+M139+M209+M277)</f>
        <v>0</v>
      </c>
      <c r="N35" s="156">
        <f>IF($C35&gt;Input!$D$8,0,N71+N139+N209+N277)</f>
        <v>0</v>
      </c>
      <c r="O35" s="156">
        <f>IF($C35&gt;Input!$D$8,0,O71+O139+O209+O277)</f>
        <v>0</v>
      </c>
      <c r="P35" s="156">
        <f>IF($C35&gt;Input!$D$8,0,P71+P139+P209+P277)</f>
        <v>0</v>
      </c>
      <c r="Q35" s="156">
        <f>IF($C35&gt;Input!$D$8,0,Q71+Q139+Q209+Q277)</f>
        <v>0</v>
      </c>
      <c r="R35" s="156">
        <f>IF($C35&gt;Input!$D$8,0,R71+R139+R209+R277)</f>
        <v>0</v>
      </c>
      <c r="S35" s="156">
        <f>IF($C35&gt;Input!$D$8,0,S71+S139+S209+S277)</f>
        <v>0</v>
      </c>
      <c r="T35" s="156">
        <f>IF($C35&gt;Input!$D$8,0,T71+T139+T209+T277)</f>
        <v>0</v>
      </c>
      <c r="U35" s="156">
        <f>IF($C35&gt;Input!$D$8,0,U71+U139+U209+U277)</f>
        <v>0</v>
      </c>
      <c r="V35" s="156">
        <f>IF($C35&gt;Input!$D$8,0,V71+V139+V209+V277)</f>
        <v>0</v>
      </c>
      <c r="W35" s="156">
        <f>IF($C35&gt;Input!$D$8,0,W71+W139+W209+W277)</f>
        <v>0</v>
      </c>
      <c r="X35" s="156">
        <f>IF($C35&gt;Input!$D$8,0,X71+X139+X209+X277)</f>
        <v>0</v>
      </c>
      <c r="Y35" s="156">
        <f>IF($C35&gt;Input!$D$8,0,Y71+Y139+Y209+Y277)</f>
        <v>0</v>
      </c>
      <c r="Z35" s="156">
        <f>IF($C35&gt;Input!$D$8,0,Z71+Z139+Z209+Z277)</f>
        <v>0</v>
      </c>
      <c r="AA35" s="1"/>
      <c r="AB35" s="3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  <c r="AV35" s="158"/>
      <c r="AW35" s="158"/>
      <c r="AX35" s="158"/>
      <c r="AY35" s="158"/>
      <c r="AZ35" s="158"/>
      <c r="BA35" s="158"/>
      <c r="BB35" s="158"/>
      <c r="BC35" s="158"/>
      <c r="BD35" s="158"/>
      <c r="BE35" s="158"/>
      <c r="BF35" s="158"/>
      <c r="BG35" s="158"/>
      <c r="BH35" s="158"/>
      <c r="BI35" s="158"/>
      <c r="BJ35" s="158"/>
      <c r="BK35" s="158"/>
      <c r="BL35" s="158"/>
      <c r="BM35" s="158"/>
      <c r="BN35" s="158"/>
      <c r="BO35" s="158"/>
      <c r="BP35" s="158"/>
      <c r="BQ35" s="158"/>
      <c r="BR35" s="158"/>
      <c r="BS35" s="158"/>
      <c r="BT35" s="158"/>
      <c r="BU35" s="158"/>
    </row>
    <row r="36" spans="1:73" x14ac:dyDescent="0.15">
      <c r="A36" s="1"/>
      <c r="B36" s="20"/>
      <c r="C36" s="156">
        <f t="shared" si="0"/>
        <v>26</v>
      </c>
      <c r="D36" s="2" t="s">
        <v>99</v>
      </c>
      <c r="E36" s="179">
        <f t="shared" si="2"/>
        <v>1</v>
      </c>
      <c r="F36" s="156">
        <f t="shared" si="1"/>
        <v>523.87962809302314</v>
      </c>
      <c r="G36" s="156">
        <f>IF($C36&gt;Input!$D$8,0,G72+G140+G210+G278)</f>
        <v>0</v>
      </c>
      <c r="H36" s="156">
        <f>IF($C36&gt;Input!$D$8,0,H72+H140+H210+H278)</f>
        <v>242.54097804651158</v>
      </c>
      <c r="I36" s="156">
        <f>IF($C36&gt;Input!$D$8,0,I72+I140+I210+I278)</f>
        <v>281.33865004651159</v>
      </c>
      <c r="J36" s="156">
        <f>IF($C36&gt;Input!$D$8,0,J72+J140+J210+J278)</f>
        <v>0</v>
      </c>
      <c r="K36" s="156">
        <f>IF($C36&gt;Input!$D$8,0,K72+K140+K210+K278)</f>
        <v>0</v>
      </c>
      <c r="L36" s="156">
        <f>IF($C36&gt;Input!$D$8,0,L72+L140+L210+L278)</f>
        <v>0</v>
      </c>
      <c r="M36" s="156">
        <f>IF($C36&gt;Input!$D$8,0,M72+M140+M210+M278)</f>
        <v>0</v>
      </c>
      <c r="N36" s="156">
        <f>IF($C36&gt;Input!$D$8,0,N72+N140+N210+N278)</f>
        <v>0</v>
      </c>
      <c r="O36" s="156">
        <f>IF($C36&gt;Input!$D$8,0,O72+O140+O210+O278)</f>
        <v>0</v>
      </c>
      <c r="P36" s="156">
        <f>IF($C36&gt;Input!$D$8,0,P72+P140+P210+P278)</f>
        <v>0</v>
      </c>
      <c r="Q36" s="156">
        <f>IF($C36&gt;Input!$D$8,0,Q72+Q140+Q210+Q278)</f>
        <v>0</v>
      </c>
      <c r="R36" s="156">
        <f>IF($C36&gt;Input!$D$8,0,R72+R140+R210+R278)</f>
        <v>0</v>
      </c>
      <c r="S36" s="156">
        <f>IF($C36&gt;Input!$D$8,0,S72+S140+S210+S278)</f>
        <v>0</v>
      </c>
      <c r="T36" s="156">
        <f>IF($C36&gt;Input!$D$8,0,T72+T140+T210+T278)</f>
        <v>0</v>
      </c>
      <c r="U36" s="156">
        <f>IF($C36&gt;Input!$D$8,0,U72+U140+U210+U278)</f>
        <v>0</v>
      </c>
      <c r="V36" s="156">
        <f>IF($C36&gt;Input!$D$8,0,V72+V140+V210+V278)</f>
        <v>0</v>
      </c>
      <c r="W36" s="156">
        <f>IF($C36&gt;Input!$D$8,0,W72+W140+W210+W278)</f>
        <v>0</v>
      </c>
      <c r="X36" s="156">
        <f>IF($C36&gt;Input!$D$8,0,X72+X140+X210+X278)</f>
        <v>0</v>
      </c>
      <c r="Y36" s="156">
        <f>IF($C36&gt;Input!$D$8,0,Y72+Y140+Y210+Y278)</f>
        <v>0</v>
      </c>
      <c r="Z36" s="156">
        <f>IF($C36&gt;Input!$D$8,0,Z72+Z140+Z210+Z278)</f>
        <v>0</v>
      </c>
      <c r="AA36" s="1"/>
      <c r="AB36" s="3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8"/>
      <c r="AS36" s="158"/>
      <c r="AT36" s="158"/>
      <c r="AU36" s="158"/>
      <c r="AV36" s="158"/>
      <c r="AW36" s="158"/>
      <c r="AX36" s="158"/>
      <c r="AY36" s="158"/>
      <c r="AZ36" s="158"/>
      <c r="BA36" s="158"/>
      <c r="BB36" s="158"/>
      <c r="BC36" s="158"/>
      <c r="BD36" s="158"/>
      <c r="BE36" s="158"/>
      <c r="BF36" s="158"/>
      <c r="BG36" s="158"/>
      <c r="BH36" s="158"/>
      <c r="BI36" s="158"/>
      <c r="BJ36" s="158"/>
      <c r="BK36" s="158"/>
      <c r="BL36" s="158"/>
      <c r="BM36" s="158"/>
      <c r="BN36" s="158"/>
      <c r="BO36" s="158"/>
      <c r="BP36" s="158"/>
      <c r="BQ36" s="158"/>
      <c r="BR36" s="158"/>
      <c r="BS36" s="158"/>
      <c r="BT36" s="158"/>
      <c r="BU36" s="158"/>
    </row>
    <row r="37" spans="1:73" x14ac:dyDescent="0.15">
      <c r="A37" s="1"/>
      <c r="B37" s="20"/>
      <c r="C37" s="156">
        <f t="shared" si="0"/>
        <v>27</v>
      </c>
      <c r="D37" s="2" t="s">
        <v>99</v>
      </c>
      <c r="E37" s="179">
        <f t="shared" si="2"/>
        <v>1</v>
      </c>
      <c r="F37" s="156">
        <f t="shared" si="1"/>
        <v>526.47462809302317</v>
      </c>
      <c r="G37" s="156">
        <f>IF($C37&gt;Input!$D$8,0,G73+G141+G211+G279)</f>
        <v>0</v>
      </c>
      <c r="H37" s="156">
        <f>IF($C37&gt;Input!$D$8,0,H73+H141+H211+H279)</f>
        <v>243.70197804651161</v>
      </c>
      <c r="I37" s="156">
        <f>IF($C37&gt;Input!$D$8,0,I73+I141+I211+I279)</f>
        <v>282.77265004651156</v>
      </c>
      <c r="J37" s="156">
        <f>IF($C37&gt;Input!$D$8,0,J73+J141+J211+J279)</f>
        <v>0</v>
      </c>
      <c r="K37" s="156">
        <f>IF($C37&gt;Input!$D$8,0,K73+K141+K211+K279)</f>
        <v>0</v>
      </c>
      <c r="L37" s="156">
        <f>IF($C37&gt;Input!$D$8,0,L73+L141+L211+L279)</f>
        <v>0</v>
      </c>
      <c r="M37" s="156">
        <f>IF($C37&gt;Input!$D$8,0,M73+M141+M211+M279)</f>
        <v>0</v>
      </c>
      <c r="N37" s="156">
        <f>IF($C37&gt;Input!$D$8,0,N73+N141+N211+N279)</f>
        <v>0</v>
      </c>
      <c r="O37" s="156">
        <f>IF($C37&gt;Input!$D$8,0,O73+O141+O211+O279)</f>
        <v>0</v>
      </c>
      <c r="P37" s="156">
        <f>IF($C37&gt;Input!$D$8,0,P73+P141+P211+P279)</f>
        <v>0</v>
      </c>
      <c r="Q37" s="156">
        <f>IF($C37&gt;Input!$D$8,0,Q73+Q141+Q211+Q279)</f>
        <v>0</v>
      </c>
      <c r="R37" s="156">
        <f>IF($C37&gt;Input!$D$8,0,R73+R141+R211+R279)</f>
        <v>0</v>
      </c>
      <c r="S37" s="156">
        <f>IF($C37&gt;Input!$D$8,0,S73+S141+S211+S279)</f>
        <v>0</v>
      </c>
      <c r="T37" s="156">
        <f>IF($C37&gt;Input!$D$8,0,T73+T141+T211+T279)</f>
        <v>0</v>
      </c>
      <c r="U37" s="156">
        <f>IF($C37&gt;Input!$D$8,0,U73+U141+U211+U279)</f>
        <v>0</v>
      </c>
      <c r="V37" s="156">
        <f>IF($C37&gt;Input!$D$8,0,V73+V141+V211+V279)</f>
        <v>0</v>
      </c>
      <c r="W37" s="156">
        <f>IF($C37&gt;Input!$D$8,0,W73+W141+W211+W279)</f>
        <v>0</v>
      </c>
      <c r="X37" s="156">
        <f>IF($C37&gt;Input!$D$8,0,X73+X141+X211+X279)</f>
        <v>0</v>
      </c>
      <c r="Y37" s="156">
        <f>IF($C37&gt;Input!$D$8,0,Y73+Y141+Y211+Y279)</f>
        <v>0</v>
      </c>
      <c r="Z37" s="156">
        <f>IF($C37&gt;Input!$D$8,0,Z73+Z141+Z211+Z279)</f>
        <v>0</v>
      </c>
      <c r="AA37" s="1"/>
      <c r="AB37" s="3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8"/>
      <c r="AS37" s="158"/>
      <c r="AT37" s="158"/>
      <c r="AU37" s="158"/>
      <c r="AV37" s="158"/>
      <c r="AW37" s="158"/>
      <c r="AX37" s="158"/>
      <c r="AY37" s="158"/>
      <c r="AZ37" s="158"/>
      <c r="BA37" s="158"/>
      <c r="BB37" s="158"/>
      <c r="BC37" s="158"/>
      <c r="BD37" s="158"/>
      <c r="BE37" s="158"/>
      <c r="BF37" s="158"/>
      <c r="BG37" s="158"/>
      <c r="BH37" s="158"/>
      <c r="BI37" s="158"/>
      <c r="BJ37" s="158"/>
      <c r="BK37" s="158"/>
      <c r="BL37" s="158"/>
      <c r="BM37" s="158"/>
      <c r="BN37" s="158"/>
      <c r="BO37" s="158"/>
      <c r="BP37" s="158"/>
      <c r="BQ37" s="158"/>
      <c r="BR37" s="158"/>
      <c r="BS37" s="158"/>
      <c r="BT37" s="158"/>
      <c r="BU37" s="158"/>
    </row>
    <row r="38" spans="1:73" x14ac:dyDescent="0.15">
      <c r="A38" s="1"/>
      <c r="B38" s="20"/>
      <c r="C38" s="156">
        <f t="shared" si="0"/>
        <v>28</v>
      </c>
      <c r="D38" s="2" t="s">
        <v>99</v>
      </c>
      <c r="E38" s="179">
        <f t="shared" si="2"/>
        <v>1</v>
      </c>
      <c r="F38" s="156">
        <f t="shared" si="1"/>
        <v>529.08462809302318</v>
      </c>
      <c r="G38" s="156">
        <f>IF($C38&gt;Input!$D$8,0,G74+G142+G212+G280)</f>
        <v>0</v>
      </c>
      <c r="H38" s="156">
        <f>IF($C38&gt;Input!$D$8,0,H74+H142+H212+H280)</f>
        <v>244.86947804651157</v>
      </c>
      <c r="I38" s="156">
        <f>IF($C38&gt;Input!$D$8,0,I74+I142+I212+I280)</f>
        <v>284.21515004651155</v>
      </c>
      <c r="J38" s="156">
        <f>IF($C38&gt;Input!$D$8,0,J74+J142+J212+J280)</f>
        <v>0</v>
      </c>
      <c r="K38" s="156">
        <f>IF($C38&gt;Input!$D$8,0,K74+K142+K212+K280)</f>
        <v>0</v>
      </c>
      <c r="L38" s="156">
        <f>IF($C38&gt;Input!$D$8,0,L74+L142+L212+L280)</f>
        <v>0</v>
      </c>
      <c r="M38" s="156">
        <f>IF($C38&gt;Input!$D$8,0,M74+M142+M212+M280)</f>
        <v>0</v>
      </c>
      <c r="N38" s="156">
        <f>IF($C38&gt;Input!$D$8,0,N74+N142+N212+N280)</f>
        <v>0</v>
      </c>
      <c r="O38" s="156">
        <f>IF($C38&gt;Input!$D$8,0,O74+O142+O212+O280)</f>
        <v>0</v>
      </c>
      <c r="P38" s="156">
        <f>IF($C38&gt;Input!$D$8,0,P74+P142+P212+P280)</f>
        <v>0</v>
      </c>
      <c r="Q38" s="156">
        <f>IF($C38&gt;Input!$D$8,0,Q74+Q142+Q212+Q280)</f>
        <v>0</v>
      </c>
      <c r="R38" s="156">
        <f>IF($C38&gt;Input!$D$8,0,R74+R142+R212+R280)</f>
        <v>0</v>
      </c>
      <c r="S38" s="156">
        <f>IF($C38&gt;Input!$D$8,0,S74+S142+S212+S280)</f>
        <v>0</v>
      </c>
      <c r="T38" s="156">
        <f>IF($C38&gt;Input!$D$8,0,T74+T142+T212+T280)</f>
        <v>0</v>
      </c>
      <c r="U38" s="156">
        <f>IF($C38&gt;Input!$D$8,0,U74+U142+U212+U280)</f>
        <v>0</v>
      </c>
      <c r="V38" s="156">
        <f>IF($C38&gt;Input!$D$8,0,V74+V142+V212+V280)</f>
        <v>0</v>
      </c>
      <c r="W38" s="156">
        <f>IF($C38&gt;Input!$D$8,0,W74+W142+W212+W280)</f>
        <v>0</v>
      </c>
      <c r="X38" s="156">
        <f>IF($C38&gt;Input!$D$8,0,X74+X142+X212+X280)</f>
        <v>0</v>
      </c>
      <c r="Y38" s="156">
        <f>IF($C38&gt;Input!$D$8,0,Y74+Y142+Y212+Y280)</f>
        <v>0</v>
      </c>
      <c r="Z38" s="156">
        <f>IF($C38&gt;Input!$D$8,0,Z74+Z142+Z212+Z280)</f>
        <v>0</v>
      </c>
      <c r="AA38" s="1"/>
      <c r="AB38" s="3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8"/>
      <c r="AS38" s="158"/>
      <c r="AT38" s="158"/>
      <c r="AU38" s="158"/>
      <c r="AV38" s="158"/>
      <c r="AW38" s="158"/>
      <c r="AX38" s="158"/>
      <c r="AY38" s="158"/>
      <c r="AZ38" s="158"/>
      <c r="BA38" s="158"/>
      <c r="BB38" s="158"/>
      <c r="BC38" s="158"/>
      <c r="BD38" s="158"/>
      <c r="BE38" s="158"/>
      <c r="BF38" s="158"/>
      <c r="BG38" s="158"/>
      <c r="BH38" s="158"/>
      <c r="BI38" s="158"/>
      <c r="BJ38" s="158"/>
      <c r="BK38" s="158"/>
      <c r="BL38" s="158"/>
      <c r="BM38" s="158"/>
      <c r="BN38" s="158"/>
      <c r="BO38" s="158"/>
      <c r="BP38" s="158"/>
      <c r="BQ38" s="158"/>
      <c r="BR38" s="158"/>
      <c r="BS38" s="158"/>
      <c r="BT38" s="158"/>
      <c r="BU38" s="158"/>
    </row>
    <row r="39" spans="1:73" x14ac:dyDescent="0.15">
      <c r="A39" s="1"/>
      <c r="B39" s="20"/>
      <c r="C39" s="156">
        <f t="shared" si="0"/>
        <v>29</v>
      </c>
      <c r="D39" s="2" t="s">
        <v>99</v>
      </c>
      <c r="E39" s="179">
        <f t="shared" si="2"/>
        <v>1</v>
      </c>
      <c r="F39" s="156">
        <f t="shared" si="1"/>
        <v>531.70962809302318</v>
      </c>
      <c r="G39" s="156">
        <f>IF($C39&gt;Input!$D$8,0,G75+G143+G213+G281)</f>
        <v>0</v>
      </c>
      <c r="H39" s="156">
        <f>IF($C39&gt;Input!$D$8,0,H75+H143+H213+H281)</f>
        <v>246.04347804651161</v>
      </c>
      <c r="I39" s="156">
        <f>IF($C39&gt;Input!$D$8,0,I75+I143+I213+I281)</f>
        <v>285.66615004651152</v>
      </c>
      <c r="J39" s="156">
        <f>IF($C39&gt;Input!$D$8,0,J75+J143+J213+J281)</f>
        <v>0</v>
      </c>
      <c r="K39" s="156">
        <f>IF($C39&gt;Input!$D$8,0,K75+K143+K213+K281)</f>
        <v>0</v>
      </c>
      <c r="L39" s="156">
        <f>IF($C39&gt;Input!$D$8,0,L75+L143+L213+L281)</f>
        <v>0</v>
      </c>
      <c r="M39" s="156">
        <f>IF($C39&gt;Input!$D$8,0,M75+M143+M213+M281)</f>
        <v>0</v>
      </c>
      <c r="N39" s="156">
        <f>IF($C39&gt;Input!$D$8,0,N75+N143+N213+N281)</f>
        <v>0</v>
      </c>
      <c r="O39" s="156">
        <f>IF($C39&gt;Input!$D$8,0,O75+O143+O213+O281)</f>
        <v>0</v>
      </c>
      <c r="P39" s="156">
        <f>IF($C39&gt;Input!$D$8,0,P75+P143+P213+P281)</f>
        <v>0</v>
      </c>
      <c r="Q39" s="156">
        <f>IF($C39&gt;Input!$D$8,0,Q75+Q143+Q213+Q281)</f>
        <v>0</v>
      </c>
      <c r="R39" s="156">
        <f>IF($C39&gt;Input!$D$8,0,R75+R143+R213+R281)</f>
        <v>0</v>
      </c>
      <c r="S39" s="156">
        <f>IF($C39&gt;Input!$D$8,0,S75+S143+S213+S281)</f>
        <v>0</v>
      </c>
      <c r="T39" s="156">
        <f>IF($C39&gt;Input!$D$8,0,T75+T143+T213+T281)</f>
        <v>0</v>
      </c>
      <c r="U39" s="156">
        <f>IF($C39&gt;Input!$D$8,0,U75+U143+U213+U281)</f>
        <v>0</v>
      </c>
      <c r="V39" s="156">
        <f>IF($C39&gt;Input!$D$8,0,V75+V143+V213+V281)</f>
        <v>0</v>
      </c>
      <c r="W39" s="156">
        <f>IF($C39&gt;Input!$D$8,0,W75+W143+W213+W281)</f>
        <v>0</v>
      </c>
      <c r="X39" s="156">
        <f>IF($C39&gt;Input!$D$8,0,X75+X143+X213+X281)</f>
        <v>0</v>
      </c>
      <c r="Y39" s="156">
        <f>IF($C39&gt;Input!$D$8,0,Y75+Y143+Y213+Y281)</f>
        <v>0</v>
      </c>
      <c r="Z39" s="156">
        <f>IF($C39&gt;Input!$D$8,0,Z75+Z143+Z213+Z281)</f>
        <v>0</v>
      </c>
      <c r="AA39" s="1"/>
      <c r="AB39" s="3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8"/>
      <c r="AS39" s="158"/>
      <c r="AT39" s="158"/>
      <c r="AU39" s="158"/>
      <c r="AV39" s="158"/>
      <c r="AW39" s="158"/>
      <c r="AX39" s="158"/>
      <c r="AY39" s="158"/>
      <c r="AZ39" s="158"/>
      <c r="BA39" s="158"/>
      <c r="BB39" s="158"/>
      <c r="BC39" s="158"/>
      <c r="BD39" s="158"/>
      <c r="BE39" s="158"/>
      <c r="BF39" s="158"/>
      <c r="BG39" s="158"/>
      <c r="BH39" s="158"/>
      <c r="BI39" s="158"/>
      <c r="BJ39" s="158"/>
      <c r="BK39" s="158"/>
      <c r="BL39" s="158"/>
      <c r="BM39" s="158"/>
      <c r="BN39" s="158"/>
      <c r="BO39" s="158"/>
      <c r="BP39" s="158"/>
      <c r="BQ39" s="158"/>
      <c r="BR39" s="158"/>
      <c r="BS39" s="158"/>
      <c r="BT39" s="158"/>
      <c r="BU39" s="158"/>
    </row>
    <row r="40" spans="1:73" x14ac:dyDescent="0.15">
      <c r="A40" s="1"/>
      <c r="B40" s="20" t="s">
        <v>189</v>
      </c>
      <c r="C40" s="156">
        <f t="shared" si="0"/>
        <v>30</v>
      </c>
      <c r="D40" s="2" t="s">
        <v>99</v>
      </c>
      <c r="E40" s="179">
        <f t="shared" si="2"/>
        <v>1</v>
      </c>
      <c r="F40" s="156">
        <f t="shared" si="1"/>
        <v>534.34962809302328</v>
      </c>
      <c r="G40" s="156">
        <f>IF($C40&gt;Input!$D$8,0,G76+G144+G214+G282)</f>
        <v>0</v>
      </c>
      <c r="H40" s="156">
        <f>IF($C40&gt;Input!$D$8,0,H76+H144+H214+H282)</f>
        <v>247.22397804651163</v>
      </c>
      <c r="I40" s="156">
        <f>IF($C40&gt;Input!$D$8,0,I76+I144+I214+I282)</f>
        <v>287.12565004651162</v>
      </c>
      <c r="J40" s="156">
        <f>IF($C40&gt;Input!$D$8,0,J76+J144+J214+J282)</f>
        <v>0</v>
      </c>
      <c r="K40" s="156">
        <f>IF($C40&gt;Input!$D$8,0,K76+K144+K214+K282)</f>
        <v>0</v>
      </c>
      <c r="L40" s="156">
        <f>IF($C40&gt;Input!$D$8,0,L76+L144+L214+L282)</f>
        <v>0</v>
      </c>
      <c r="M40" s="156">
        <f>IF($C40&gt;Input!$D$8,0,M76+M144+M214+M282)</f>
        <v>0</v>
      </c>
      <c r="N40" s="156">
        <f>IF($C40&gt;Input!$D$8,0,N76+N144+N214+N282)</f>
        <v>0</v>
      </c>
      <c r="O40" s="156">
        <f>IF($C40&gt;Input!$D$8,0,O76+O144+O214+O282)</f>
        <v>0</v>
      </c>
      <c r="P40" s="156">
        <f>IF($C40&gt;Input!$D$8,0,P76+P144+P214+P282)</f>
        <v>0</v>
      </c>
      <c r="Q40" s="156">
        <f>IF($C40&gt;Input!$D$8,0,Q76+Q144+Q214+Q282)</f>
        <v>0</v>
      </c>
      <c r="R40" s="156">
        <f>IF($C40&gt;Input!$D$8,0,R76+R144+R214+R282)</f>
        <v>0</v>
      </c>
      <c r="S40" s="156">
        <f>IF($C40&gt;Input!$D$8,0,S76+S144+S214+S282)</f>
        <v>0</v>
      </c>
      <c r="T40" s="156">
        <f>IF($C40&gt;Input!$D$8,0,T76+T144+T214+T282)</f>
        <v>0</v>
      </c>
      <c r="U40" s="156">
        <f>IF($C40&gt;Input!$D$8,0,U76+U144+U214+U282)</f>
        <v>0</v>
      </c>
      <c r="V40" s="156">
        <f>IF($C40&gt;Input!$D$8,0,V76+V144+V214+V282)</f>
        <v>0</v>
      </c>
      <c r="W40" s="156">
        <f>IF($C40&gt;Input!$D$8,0,W76+W144+W214+W282)</f>
        <v>0</v>
      </c>
      <c r="X40" s="156">
        <f>IF($C40&gt;Input!$D$8,0,X76+X144+X214+X282)</f>
        <v>0</v>
      </c>
      <c r="Y40" s="156">
        <f>IF($C40&gt;Input!$D$8,0,Y76+Y144+Y214+Y282)</f>
        <v>0</v>
      </c>
      <c r="Z40" s="156">
        <f>IF($C40&gt;Input!$D$8,0,Z76+Z144+Z214+Z282)</f>
        <v>0</v>
      </c>
      <c r="AA40" s="1"/>
      <c r="AB40" s="3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8"/>
      <c r="AS40" s="158"/>
      <c r="AT40" s="158"/>
      <c r="AU40" s="158"/>
      <c r="AV40" s="158"/>
      <c r="AW40" s="158"/>
      <c r="AX40" s="158"/>
      <c r="AY40" s="158"/>
      <c r="AZ40" s="158"/>
      <c r="BA40" s="158"/>
      <c r="BB40" s="158"/>
      <c r="BC40" s="158"/>
      <c r="BD40" s="158"/>
      <c r="BE40" s="158"/>
      <c r="BF40" s="158"/>
      <c r="BG40" s="158"/>
      <c r="BH40" s="158"/>
      <c r="BI40" s="158"/>
      <c r="BJ40" s="158"/>
      <c r="BK40" s="158"/>
      <c r="BL40" s="158"/>
      <c r="BM40" s="158"/>
      <c r="BN40" s="158"/>
      <c r="BO40" s="158"/>
      <c r="BP40" s="158"/>
      <c r="BQ40" s="158"/>
      <c r="BR40" s="158"/>
      <c r="BS40" s="158"/>
      <c r="BT40" s="158"/>
      <c r="BU40" s="158"/>
    </row>
    <row r="41" spans="1:73" x14ac:dyDescent="0.15">
      <c r="A41" s="1"/>
      <c r="B41" s="1"/>
      <c r="C41" s="2"/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3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8"/>
      <c r="AS41" s="158"/>
      <c r="AT41" s="158"/>
      <c r="AU41" s="158"/>
      <c r="AV41" s="158"/>
      <c r="AW41" s="158"/>
      <c r="AX41" s="158"/>
      <c r="AY41" s="158"/>
      <c r="AZ41" s="158"/>
      <c r="BA41" s="158"/>
      <c r="BB41" s="158"/>
      <c r="BC41" s="158"/>
      <c r="BD41" s="158"/>
      <c r="BE41" s="158"/>
      <c r="BF41" s="158"/>
      <c r="BG41" s="158"/>
      <c r="BH41" s="158"/>
      <c r="BI41" s="158"/>
      <c r="BJ41" s="158"/>
      <c r="BK41" s="158"/>
      <c r="BL41" s="158"/>
      <c r="BM41" s="158"/>
      <c r="BN41" s="158"/>
      <c r="BO41" s="158"/>
      <c r="BP41" s="158"/>
      <c r="BQ41" s="158"/>
      <c r="BR41" s="158"/>
      <c r="BS41" s="158"/>
      <c r="BT41" s="158"/>
      <c r="BU41" s="158"/>
    </row>
    <row r="42" spans="1:73" x14ac:dyDescent="0.15">
      <c r="A42" s="1"/>
      <c r="B42" s="170" t="s">
        <v>194</v>
      </c>
      <c r="C42" s="171"/>
      <c r="D42" s="171"/>
      <c r="E42" s="171"/>
      <c r="F42" s="168"/>
      <c r="G42" s="168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"/>
      <c r="AB42" s="3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9"/>
      <c r="BB42" s="159"/>
      <c r="BC42" s="159"/>
      <c r="BD42" s="159"/>
      <c r="BE42" s="159"/>
      <c r="BF42" s="158"/>
      <c r="BG42" s="158"/>
      <c r="BH42" s="158"/>
      <c r="BI42" s="158"/>
      <c r="BJ42" s="158"/>
      <c r="BK42" s="158"/>
      <c r="BL42" s="158"/>
      <c r="BM42" s="158"/>
      <c r="BN42" s="158"/>
      <c r="BO42" s="158"/>
      <c r="BP42" s="158"/>
      <c r="BQ42" s="158"/>
      <c r="BR42" s="158"/>
      <c r="BS42" s="158"/>
      <c r="BT42" s="158"/>
      <c r="BU42" s="158"/>
    </row>
    <row r="43" spans="1:73" x14ac:dyDescent="0.15">
      <c r="A43" s="1"/>
      <c r="B43" s="20"/>
      <c r="C43" s="156"/>
      <c r="D43" s="2"/>
      <c r="E43" s="1"/>
      <c r="F43" s="156"/>
      <c r="G43" s="156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"/>
      <c r="AB43" s="3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8"/>
      <c r="BN43" s="158"/>
      <c r="BO43" s="158"/>
      <c r="BP43" s="158"/>
      <c r="BQ43" s="158"/>
      <c r="BR43" s="158"/>
      <c r="BS43" s="158"/>
      <c r="BT43" s="158"/>
      <c r="BU43" s="158"/>
    </row>
    <row r="44" spans="1:73" x14ac:dyDescent="0.15">
      <c r="A44" s="1"/>
      <c r="B44" s="177" t="str">
        <f>Valg!C98</f>
        <v>Ingen indgreb</v>
      </c>
      <c r="C44" s="156"/>
      <c r="D44" s="2" t="str">
        <f>Valg!C87</f>
        <v>Twinrør</v>
      </c>
      <c r="E44" s="1" t="str">
        <f>Valg!C93</f>
        <v>Serie 3</v>
      </c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"/>
      <c r="AB44" s="3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8"/>
      <c r="BN44" s="158"/>
      <c r="BO44" s="158"/>
      <c r="BP44" s="158"/>
      <c r="BQ44" s="158"/>
      <c r="BR44" s="158"/>
      <c r="BS44" s="158"/>
      <c r="BT44" s="158"/>
      <c r="BU44" s="158"/>
    </row>
    <row r="45" spans="1:73" x14ac:dyDescent="0.15">
      <c r="A45" s="1"/>
      <c r="B45" s="20"/>
      <c r="C45" s="156"/>
      <c r="D45" s="2"/>
      <c r="E45" s="179" t="s">
        <v>213</v>
      </c>
      <c r="F45" s="156" t="s">
        <v>11</v>
      </c>
      <c r="G45" s="156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"/>
      <c r="AB45" s="3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8"/>
      <c r="BN45" s="158"/>
      <c r="BO45" s="158"/>
      <c r="BP45" s="158"/>
      <c r="BQ45" s="158"/>
      <c r="BR45" s="158"/>
      <c r="BS45" s="158"/>
      <c r="BT45" s="158"/>
      <c r="BU45" s="158"/>
    </row>
    <row r="46" spans="1:73" x14ac:dyDescent="0.15">
      <c r="A46" s="1"/>
      <c r="B46" s="20" t="s">
        <v>187</v>
      </c>
      <c r="C46" s="156">
        <f>Eksist!C46</f>
        <v>0</v>
      </c>
      <c r="D46" s="2" t="s">
        <v>99</v>
      </c>
      <c r="E46" s="188">
        <f>Eksist!E46</f>
        <v>1</v>
      </c>
      <c r="F46" s="156">
        <f>SUM(G46:Z46)</f>
        <v>0</v>
      </c>
      <c r="G46" s="156">
        <f>IF($C46&lt;Input!$D$48,VLOOKUP($C46,Eksist!$C$46:'Eksist'!$Z$76,G$3), VLOOKUP($C46,Muffe!$C$46:'Muffe'!$Z$76,G$3)*Muffe!$E$2+VLOOKUP($C46,Eksist!$C$46:'Eksist'!$Z$76,G$3)*Eksist!$E$2)</f>
        <v>0</v>
      </c>
      <c r="H46" s="156">
        <f>IF($C46&lt;Input!$D$48,VLOOKUP($C46,Eksist!$C$46:'Eksist'!$Z$76,H$3), VLOOKUP($C46,Muffe!$C$46:'Muffe'!$Z$76,H$3)*Muffe!$E$3+VLOOKUP($C46,Eksist!$C$46:'Eksist'!$Z$76,H$3)*Eksist!$E$3)</f>
        <v>0</v>
      </c>
      <c r="I46" s="156">
        <f>IF($C46&lt;Input!$D$48,VLOOKUP($C46,Eksist!$C$46:'Eksist'!$Z$76,I$3), VLOOKUP($C46,Muffe!$C$46:'Muffe'!$Z$76,I$3)*Muffe!$E$3+VLOOKUP($C46,Eksist!$C$46:'Eksist'!$Z$76,I$3)*Eksist!$E$3)</f>
        <v>0</v>
      </c>
      <c r="J46" s="156">
        <f>IF($C46&lt;Input!$D$48,VLOOKUP($C46,Eksist!$C$46:'Eksist'!$Z$76,J$3), VLOOKUP($C46,Muffe!$C$46:'Muffe'!$Z$76,J$3)*Muffe!$E$3+VLOOKUP($C46,Eksist!$C$46:'Eksist'!$Z$76,J$3)*Eksist!$E$3)</f>
        <v>0</v>
      </c>
      <c r="K46" s="156">
        <f>IF($C46&lt;Input!$D$48,VLOOKUP($C46,Eksist!$C$46:'Eksist'!$Z$76,K$3), VLOOKUP($C46,Muffe!$C$46:'Muffe'!$Z$76,K$3)*Muffe!$E$3+VLOOKUP($C46,Eksist!$C$46:'Eksist'!$Z$76,K$3)*Eksist!$E$3)</f>
        <v>0</v>
      </c>
      <c r="L46" s="156">
        <f>IF($C46&lt;Input!$D$48,VLOOKUP($C46,Eksist!$C$46:'Eksist'!$Z$76,L$3), VLOOKUP($C46,Muffe!$C$46:'Muffe'!$Z$76,L$3)*Muffe!$E$3+VLOOKUP($C46,Eksist!$C$46:'Eksist'!$Z$76,L$3)*Eksist!$E$3)</f>
        <v>0</v>
      </c>
      <c r="M46" s="156">
        <f>IF($C46&lt;Input!$D$48,VLOOKUP($C46,Eksist!$C$46:'Eksist'!$Z$76,M$3), VLOOKUP($C46,Muffe!$C$46:'Muffe'!$Z$76,M$3)*Muffe!$E$3+VLOOKUP($C46,Eksist!$C$46:'Eksist'!$Z$76,M$3)*Eksist!$E$3)</f>
        <v>0</v>
      </c>
      <c r="N46" s="156">
        <f>IF($C46&lt;Input!$D$48,VLOOKUP($C46,Eksist!$C$46:'Eksist'!$Z$76,N$3), VLOOKUP($C46,Muffe!$C$46:'Muffe'!$Z$76,N$3)*Muffe!$E$3+VLOOKUP($C46,Eksist!$C$46:'Eksist'!$Z$76,N$3)*Eksist!$E$3)</f>
        <v>0</v>
      </c>
      <c r="O46" s="156">
        <f>IF($C46&lt;Input!$D$48,VLOOKUP($C46,Eksist!$C$46:'Eksist'!$Z$76,O$3), VLOOKUP($C46,Muffe!$C$46:'Muffe'!$Z$76,O$3)*Muffe!$E$3+VLOOKUP($C46,Eksist!$C$46:'Eksist'!$Z$76,O$3)*Eksist!$E$3)</f>
        <v>0</v>
      </c>
      <c r="P46" s="156">
        <f>IF($C46&lt;Input!$D$48,VLOOKUP($C46,Eksist!$C$46:'Eksist'!$Z$76,P$3), VLOOKUP($C46,Muffe!$C$46:'Muffe'!$Z$76,P$3)*Muffe!$E$3+VLOOKUP($C46,Eksist!$C$46:'Eksist'!$Z$76,P$3)*Eksist!$E$3)</f>
        <v>0</v>
      </c>
      <c r="Q46" s="156">
        <f>IF($C46&lt;Input!$D$48,VLOOKUP($C46,Eksist!$C$46:'Eksist'!$Z$76,Q$3), VLOOKUP($C46,Muffe!$C$46:'Muffe'!$Z$76,Q$3)*Muffe!$E$3+VLOOKUP($C46,Eksist!$C$46:'Eksist'!$Z$76,Q$3)*Eksist!$E$3)</f>
        <v>0</v>
      </c>
      <c r="R46" s="156">
        <f>IF($C46&lt;Input!$D$48,VLOOKUP($C46,Eksist!$C$46:'Eksist'!$Z$76,R$3), VLOOKUP($C46,Muffe!$C$46:'Muffe'!$Z$76,R$3)*Muffe!$E$3+VLOOKUP($C46,Eksist!$C$46:'Eksist'!$Z$76,R$3)*Eksist!$E$3)</f>
        <v>0</v>
      </c>
      <c r="S46" s="156">
        <f>IF($C46&lt;Input!$D$48,VLOOKUP($C46,Eksist!$C$46:'Eksist'!$Z$76,S$3), VLOOKUP($C46,Muffe!$C$46:'Muffe'!$Z$76,S$3)*Muffe!$E$3+VLOOKUP($C46,Eksist!$C$46:'Eksist'!$Z$76,S$3)*Eksist!$E$3)</f>
        <v>0</v>
      </c>
      <c r="T46" s="156">
        <f>IF($C46&lt;Input!$D$48,VLOOKUP($C46,Eksist!$C$46:'Eksist'!$Z$76,T$3), VLOOKUP($C46,Muffe!$C$46:'Muffe'!$Z$76,T$3)*Muffe!$E$3+VLOOKUP($C46,Eksist!$C$46:'Eksist'!$Z$76,T$3)*Eksist!$E$3)</f>
        <v>0</v>
      </c>
      <c r="U46" s="156">
        <f>IF($C46&lt;Input!$D$48,VLOOKUP($C46,Eksist!$C$46:'Eksist'!$Z$76,U$3), VLOOKUP($C46,Muffe!$C$46:'Muffe'!$Z$76,U$3)*Muffe!$E$3+VLOOKUP($C46,Eksist!$C$46:'Eksist'!$Z$76,U$3)*Eksist!$E$3)</f>
        <v>0</v>
      </c>
      <c r="V46" s="156">
        <f>IF($C46&lt;Input!$D$48,VLOOKUP($C46,Eksist!$C$46:'Eksist'!$Z$76,V$3), VLOOKUP($C46,Muffe!$C$46:'Muffe'!$Z$76,V$3)*Muffe!$E$3+VLOOKUP($C46,Eksist!$C$46:'Eksist'!$Z$76,V$3)*Eksist!$E$3)</f>
        <v>0</v>
      </c>
      <c r="W46" s="156">
        <f>IF($C46&lt;Input!$D$48,VLOOKUP($C46,Eksist!$C$46:'Eksist'!$Z$76,W$3), VLOOKUP($C46,Muffe!$C$46:'Muffe'!$Z$76,W$3)*Muffe!$E$3+VLOOKUP($C46,Eksist!$C$46:'Eksist'!$Z$76,W$3)*Eksist!$E$3)</f>
        <v>0</v>
      </c>
      <c r="X46" s="156">
        <f>IF($C46&lt;Input!$D$48,VLOOKUP($C46,Eksist!$C$46:'Eksist'!$Z$76,X$3), VLOOKUP($C46,Muffe!$C$46:'Muffe'!$Z$76,X$3)*Muffe!$E$3+VLOOKUP($C46,Eksist!$C$46:'Eksist'!$Z$76,X$3)*Eksist!$E$3)</f>
        <v>0</v>
      </c>
      <c r="Y46" s="156">
        <f>IF($C46&lt;Input!$D$48,VLOOKUP($C46,Eksist!$C$46:'Eksist'!$Z$76,Y$3), VLOOKUP($C46,Muffe!$C$46:'Muffe'!$Z$76,Y$3)*Muffe!$E$3+VLOOKUP($C46,Eksist!$C$46:'Eksist'!$Z$76,Y$3)*Eksist!$E$3)</f>
        <v>0</v>
      </c>
      <c r="Z46" s="156">
        <f>IF($C46&lt;Input!$D$48,VLOOKUP($C46,Eksist!$C$46:'Eksist'!$Z$76,Z$3), VLOOKUP($C46,Muffe!$C$46:'Muffe'!$Z$76,Z$3)*Muffe!$E$3+VLOOKUP($C46,Eksist!$C$46:'Eksist'!$Z$76,Z$3)*Eksist!$E$3)</f>
        <v>0</v>
      </c>
      <c r="AA46" s="1"/>
      <c r="AB46" s="3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8"/>
      <c r="BN46" s="158"/>
      <c r="BO46" s="158"/>
      <c r="BP46" s="158"/>
      <c r="BQ46" s="158"/>
      <c r="BR46" s="158"/>
      <c r="BS46" s="158"/>
      <c r="BT46" s="158"/>
      <c r="BU46" s="158"/>
    </row>
    <row r="47" spans="1:73" x14ac:dyDescent="0.15">
      <c r="A47" s="1"/>
      <c r="B47" s="20"/>
      <c r="C47" s="156">
        <f>Eksist!C47</f>
        <v>1</v>
      </c>
      <c r="D47" s="2" t="s">
        <v>99</v>
      </c>
      <c r="E47" s="188">
        <f>Eksist!E47</f>
        <v>1</v>
      </c>
      <c r="F47" s="156">
        <f>SUM(G47:Z47)</f>
        <v>0</v>
      </c>
      <c r="G47" s="156">
        <f>IF($C47&lt;Input!$D$48,VLOOKUP($C47,Eksist!$C$46:'Eksist'!$Z$76,G$3), VLOOKUP($C47,Muffe!$C$46:'Muffe'!$Z$76,G$3)*Muffe!$E$2+VLOOKUP($C47,Eksist!$C$46:'Eksist'!$Z$76,G$3)*Eksist!$E$2)</f>
        <v>0</v>
      </c>
      <c r="H47" s="156">
        <f>IF($C47&lt;Input!$D$48,VLOOKUP($C47,Eksist!$C$46:'Eksist'!$Z$76,H$3), VLOOKUP($C47,Muffe!$C$46:'Muffe'!$Z$76,H$3)*Muffe!$E$3+VLOOKUP($C47,Eksist!$C$46:'Eksist'!$Z$76,H$3)*Eksist!$E$3)</f>
        <v>0</v>
      </c>
      <c r="I47" s="156">
        <f>IF($C47&lt;Input!$D$48,VLOOKUP($C47,Eksist!$C$46:'Eksist'!$Z$76,I$3), VLOOKUP($C47,Muffe!$C$46:'Muffe'!$Z$76,I$3)*Muffe!$E$3+VLOOKUP($C47,Eksist!$C$46:'Eksist'!$Z$76,I$3)*Eksist!$E$3)</f>
        <v>0</v>
      </c>
      <c r="J47" s="156">
        <f>IF($C47&lt;Input!$D$48,VLOOKUP($C47,Eksist!$C$46:'Eksist'!$Z$76,J$3), VLOOKUP($C47,Muffe!$C$46:'Muffe'!$Z$76,J$3)*Muffe!$E$3+VLOOKUP($C47,Eksist!$C$46:'Eksist'!$Z$76,J$3)*Eksist!$E$3)</f>
        <v>0</v>
      </c>
      <c r="K47" s="156">
        <f>IF($C47&lt;Input!$D$48,VLOOKUP($C47,Eksist!$C$46:'Eksist'!$Z$76,K$3), VLOOKUP($C47,Muffe!$C$46:'Muffe'!$Z$76,K$3)*Muffe!$E$3+VLOOKUP($C47,Eksist!$C$46:'Eksist'!$Z$76,K$3)*Eksist!$E$3)</f>
        <v>0</v>
      </c>
      <c r="L47" s="156">
        <f>IF($C47&lt;Input!$D$48,VLOOKUP($C47,Eksist!$C$46:'Eksist'!$Z$76,L$3), VLOOKUP($C47,Muffe!$C$46:'Muffe'!$Z$76,L$3)*Muffe!$E$3+VLOOKUP($C47,Eksist!$C$46:'Eksist'!$Z$76,L$3)*Eksist!$E$3)</f>
        <v>0</v>
      </c>
      <c r="M47" s="156">
        <f>IF($C47&lt;Input!$D$48,VLOOKUP($C47,Eksist!$C$46:'Eksist'!$Z$76,M$3), VLOOKUP($C47,Muffe!$C$46:'Muffe'!$Z$76,M$3)*Muffe!$E$3+VLOOKUP($C47,Eksist!$C$46:'Eksist'!$Z$76,M$3)*Eksist!$E$3)</f>
        <v>0</v>
      </c>
      <c r="N47" s="156">
        <f>IF($C47&lt;Input!$D$48,VLOOKUP($C47,Eksist!$C$46:'Eksist'!$Z$76,N$3), VLOOKUP($C47,Muffe!$C$46:'Muffe'!$Z$76,N$3)*Muffe!$E$3+VLOOKUP($C47,Eksist!$C$46:'Eksist'!$Z$76,N$3)*Eksist!$E$3)</f>
        <v>0</v>
      </c>
      <c r="O47" s="156">
        <f>IF($C47&lt;Input!$D$48,VLOOKUP($C47,Eksist!$C$46:'Eksist'!$Z$76,O$3), VLOOKUP($C47,Muffe!$C$46:'Muffe'!$Z$76,O$3)*Muffe!$E$3+VLOOKUP($C47,Eksist!$C$46:'Eksist'!$Z$76,O$3)*Eksist!$E$3)</f>
        <v>0</v>
      </c>
      <c r="P47" s="156">
        <f>IF($C47&lt;Input!$D$48,VLOOKUP($C47,Eksist!$C$46:'Eksist'!$Z$76,P$3), VLOOKUP($C47,Muffe!$C$46:'Muffe'!$Z$76,P$3)*Muffe!$E$3+VLOOKUP($C47,Eksist!$C$46:'Eksist'!$Z$76,P$3)*Eksist!$E$3)</f>
        <v>0</v>
      </c>
      <c r="Q47" s="156">
        <f>IF($C47&lt;Input!$D$48,VLOOKUP($C47,Eksist!$C$46:'Eksist'!$Z$76,Q$3), VLOOKUP($C47,Muffe!$C$46:'Muffe'!$Z$76,Q$3)*Muffe!$E$3+VLOOKUP($C47,Eksist!$C$46:'Eksist'!$Z$76,Q$3)*Eksist!$E$3)</f>
        <v>0</v>
      </c>
      <c r="R47" s="156">
        <f>IF($C47&lt;Input!$D$48,VLOOKUP($C47,Eksist!$C$46:'Eksist'!$Z$76,R$3), VLOOKUP($C47,Muffe!$C$46:'Muffe'!$Z$76,R$3)*Muffe!$E$3+VLOOKUP($C47,Eksist!$C$46:'Eksist'!$Z$76,R$3)*Eksist!$E$3)</f>
        <v>0</v>
      </c>
      <c r="S47" s="156">
        <f>IF($C47&lt;Input!$D$48,VLOOKUP($C47,Eksist!$C$46:'Eksist'!$Z$76,S$3), VLOOKUP($C47,Muffe!$C$46:'Muffe'!$Z$76,S$3)*Muffe!$E$3+VLOOKUP($C47,Eksist!$C$46:'Eksist'!$Z$76,S$3)*Eksist!$E$3)</f>
        <v>0</v>
      </c>
      <c r="T47" s="156">
        <f>IF($C47&lt;Input!$D$48,VLOOKUP($C47,Eksist!$C$46:'Eksist'!$Z$76,T$3), VLOOKUP($C47,Muffe!$C$46:'Muffe'!$Z$76,T$3)*Muffe!$E$3+VLOOKUP($C47,Eksist!$C$46:'Eksist'!$Z$76,T$3)*Eksist!$E$3)</f>
        <v>0</v>
      </c>
      <c r="U47" s="156">
        <f>IF($C47&lt;Input!$D$48,VLOOKUP($C47,Eksist!$C$46:'Eksist'!$Z$76,U$3), VLOOKUP($C47,Muffe!$C$46:'Muffe'!$Z$76,U$3)*Muffe!$E$3+VLOOKUP($C47,Eksist!$C$46:'Eksist'!$Z$76,U$3)*Eksist!$E$3)</f>
        <v>0</v>
      </c>
      <c r="V47" s="156">
        <f>IF($C47&lt;Input!$D$48,VLOOKUP($C47,Eksist!$C$46:'Eksist'!$Z$76,V$3), VLOOKUP($C47,Muffe!$C$46:'Muffe'!$Z$76,V$3)*Muffe!$E$3+VLOOKUP($C47,Eksist!$C$46:'Eksist'!$Z$76,V$3)*Eksist!$E$3)</f>
        <v>0</v>
      </c>
      <c r="W47" s="156">
        <f>IF($C47&lt;Input!$D$48,VLOOKUP($C47,Eksist!$C$46:'Eksist'!$Z$76,W$3), VLOOKUP($C47,Muffe!$C$46:'Muffe'!$Z$76,W$3)*Muffe!$E$3+VLOOKUP($C47,Eksist!$C$46:'Eksist'!$Z$76,W$3)*Eksist!$E$3)</f>
        <v>0</v>
      </c>
      <c r="X47" s="156">
        <f>IF($C47&lt;Input!$D$48,VLOOKUP($C47,Eksist!$C$46:'Eksist'!$Z$76,X$3), VLOOKUP($C47,Muffe!$C$46:'Muffe'!$Z$76,X$3)*Muffe!$E$3+VLOOKUP($C47,Eksist!$C$46:'Eksist'!$Z$76,X$3)*Eksist!$E$3)</f>
        <v>0</v>
      </c>
      <c r="Y47" s="156">
        <f>IF($C47&lt;Input!$D$48,VLOOKUP($C47,Eksist!$C$46:'Eksist'!$Z$76,Y$3), VLOOKUP($C47,Muffe!$C$46:'Muffe'!$Z$76,Y$3)*Muffe!$E$3+VLOOKUP($C47,Eksist!$C$46:'Eksist'!$Z$76,Y$3)*Eksist!$E$3)</f>
        <v>0</v>
      </c>
      <c r="Z47" s="156">
        <f>IF($C47&lt;Input!$D$48,VLOOKUP($C47,Eksist!$C$46:'Eksist'!$Z$76,Z$3), VLOOKUP($C47,Muffe!$C$46:'Muffe'!$Z$76,Z$3)*Muffe!$E$3+VLOOKUP($C47,Eksist!$C$46:'Eksist'!$Z$76,Z$3)*Eksist!$E$3)</f>
        <v>0</v>
      </c>
      <c r="AA47" s="1"/>
      <c r="AB47" s="156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58"/>
      <c r="BN47" s="158"/>
      <c r="BO47" s="158"/>
      <c r="BP47" s="158"/>
      <c r="BQ47" s="158"/>
      <c r="BR47" s="158"/>
      <c r="BS47" s="158"/>
      <c r="BT47" s="158"/>
      <c r="BU47" s="158"/>
    </row>
    <row r="48" spans="1:73" x14ac:dyDescent="0.15">
      <c r="A48" s="1"/>
      <c r="B48" s="20"/>
      <c r="C48" s="156">
        <f>Eksist!C48</f>
        <v>2</v>
      </c>
      <c r="D48" s="2" t="s">
        <v>99</v>
      </c>
      <c r="E48" s="188">
        <f>Eksist!E48</f>
        <v>1</v>
      </c>
      <c r="F48" s="156">
        <f t="shared" ref="F48:F76" si="3">SUM(G48:Z48)</f>
        <v>0</v>
      </c>
      <c r="G48" s="156">
        <f>IF($C48&lt;Input!$D$48,VLOOKUP($C48,Eksist!$C$46:'Eksist'!$Z$76,G$3), VLOOKUP($C48,Muffe!$C$46:'Muffe'!$Z$76,G$3)*Muffe!$E$2+VLOOKUP($C48,Eksist!$C$46:'Eksist'!$Z$76,G$3)*Eksist!$E$2)</f>
        <v>0</v>
      </c>
      <c r="H48" s="156">
        <f>IF($C48&lt;Input!$D$48,VLOOKUP($C48,Eksist!$C$46:'Eksist'!$Z$76,H$3), VLOOKUP($C48,Muffe!$C$46:'Muffe'!$Z$76,H$3)*Muffe!$E$3+VLOOKUP($C48,Eksist!$C$46:'Eksist'!$Z$76,H$3)*Eksist!$E$3)</f>
        <v>0</v>
      </c>
      <c r="I48" s="156">
        <f>IF($C48&lt;Input!$D$48,VLOOKUP($C48,Eksist!$C$46:'Eksist'!$Z$76,I$3), VLOOKUP($C48,Muffe!$C$46:'Muffe'!$Z$76,I$3)*Muffe!$E$3+VLOOKUP($C48,Eksist!$C$46:'Eksist'!$Z$76,I$3)*Eksist!$E$3)</f>
        <v>0</v>
      </c>
      <c r="J48" s="156">
        <f>IF($C48&lt;Input!$D$48,VLOOKUP($C48,Eksist!$C$46:'Eksist'!$Z$76,J$3), VLOOKUP($C48,Muffe!$C$46:'Muffe'!$Z$76,J$3)*Muffe!$E$3+VLOOKUP($C48,Eksist!$C$46:'Eksist'!$Z$76,J$3)*Eksist!$E$3)</f>
        <v>0</v>
      </c>
      <c r="K48" s="156">
        <f>IF($C48&lt;Input!$D$48,VLOOKUP($C48,Eksist!$C$46:'Eksist'!$Z$76,K$3), VLOOKUP($C48,Muffe!$C$46:'Muffe'!$Z$76,K$3)*Muffe!$E$3+VLOOKUP($C48,Eksist!$C$46:'Eksist'!$Z$76,K$3)*Eksist!$E$3)</f>
        <v>0</v>
      </c>
      <c r="L48" s="156">
        <f>IF($C48&lt;Input!$D$48,VLOOKUP($C48,Eksist!$C$46:'Eksist'!$Z$76,L$3), VLOOKUP($C48,Muffe!$C$46:'Muffe'!$Z$76,L$3)*Muffe!$E$3+VLOOKUP($C48,Eksist!$C$46:'Eksist'!$Z$76,L$3)*Eksist!$E$3)</f>
        <v>0</v>
      </c>
      <c r="M48" s="156">
        <f>IF($C48&lt;Input!$D$48,VLOOKUP($C48,Eksist!$C$46:'Eksist'!$Z$76,M$3), VLOOKUP($C48,Muffe!$C$46:'Muffe'!$Z$76,M$3)*Muffe!$E$3+VLOOKUP($C48,Eksist!$C$46:'Eksist'!$Z$76,M$3)*Eksist!$E$3)</f>
        <v>0</v>
      </c>
      <c r="N48" s="156">
        <f>IF($C48&lt;Input!$D$48,VLOOKUP($C48,Eksist!$C$46:'Eksist'!$Z$76,N$3), VLOOKUP($C48,Muffe!$C$46:'Muffe'!$Z$76,N$3)*Muffe!$E$3+VLOOKUP($C48,Eksist!$C$46:'Eksist'!$Z$76,N$3)*Eksist!$E$3)</f>
        <v>0</v>
      </c>
      <c r="O48" s="156">
        <f>IF($C48&lt;Input!$D$48,VLOOKUP($C48,Eksist!$C$46:'Eksist'!$Z$76,O$3), VLOOKUP($C48,Muffe!$C$46:'Muffe'!$Z$76,O$3)*Muffe!$E$3+VLOOKUP($C48,Eksist!$C$46:'Eksist'!$Z$76,O$3)*Eksist!$E$3)</f>
        <v>0</v>
      </c>
      <c r="P48" s="156">
        <f>IF($C48&lt;Input!$D$48,VLOOKUP($C48,Eksist!$C$46:'Eksist'!$Z$76,P$3), VLOOKUP($C48,Muffe!$C$46:'Muffe'!$Z$76,P$3)*Muffe!$E$3+VLOOKUP($C48,Eksist!$C$46:'Eksist'!$Z$76,P$3)*Eksist!$E$3)</f>
        <v>0</v>
      </c>
      <c r="Q48" s="156">
        <f>IF($C48&lt;Input!$D$48,VLOOKUP($C48,Eksist!$C$46:'Eksist'!$Z$76,Q$3), VLOOKUP($C48,Muffe!$C$46:'Muffe'!$Z$76,Q$3)*Muffe!$E$3+VLOOKUP($C48,Eksist!$C$46:'Eksist'!$Z$76,Q$3)*Eksist!$E$3)</f>
        <v>0</v>
      </c>
      <c r="R48" s="156">
        <f>IF($C48&lt;Input!$D$48,VLOOKUP($C48,Eksist!$C$46:'Eksist'!$Z$76,R$3), VLOOKUP($C48,Muffe!$C$46:'Muffe'!$Z$76,R$3)*Muffe!$E$3+VLOOKUP($C48,Eksist!$C$46:'Eksist'!$Z$76,R$3)*Eksist!$E$3)</f>
        <v>0</v>
      </c>
      <c r="S48" s="156">
        <f>IF($C48&lt;Input!$D$48,VLOOKUP($C48,Eksist!$C$46:'Eksist'!$Z$76,S$3), VLOOKUP($C48,Muffe!$C$46:'Muffe'!$Z$76,S$3)*Muffe!$E$3+VLOOKUP($C48,Eksist!$C$46:'Eksist'!$Z$76,S$3)*Eksist!$E$3)</f>
        <v>0</v>
      </c>
      <c r="T48" s="156">
        <f>IF($C48&lt;Input!$D$48,VLOOKUP($C48,Eksist!$C$46:'Eksist'!$Z$76,T$3), VLOOKUP($C48,Muffe!$C$46:'Muffe'!$Z$76,T$3)*Muffe!$E$3+VLOOKUP($C48,Eksist!$C$46:'Eksist'!$Z$76,T$3)*Eksist!$E$3)</f>
        <v>0</v>
      </c>
      <c r="U48" s="156">
        <f>IF($C48&lt;Input!$D$48,VLOOKUP($C48,Eksist!$C$46:'Eksist'!$Z$76,U$3), VLOOKUP($C48,Muffe!$C$46:'Muffe'!$Z$76,U$3)*Muffe!$E$3+VLOOKUP($C48,Eksist!$C$46:'Eksist'!$Z$76,U$3)*Eksist!$E$3)</f>
        <v>0</v>
      </c>
      <c r="V48" s="156">
        <f>IF($C48&lt;Input!$D$48,VLOOKUP($C48,Eksist!$C$46:'Eksist'!$Z$76,V$3), VLOOKUP($C48,Muffe!$C$46:'Muffe'!$Z$76,V$3)*Muffe!$E$3+VLOOKUP($C48,Eksist!$C$46:'Eksist'!$Z$76,V$3)*Eksist!$E$3)</f>
        <v>0</v>
      </c>
      <c r="W48" s="156">
        <f>IF($C48&lt;Input!$D$48,VLOOKUP($C48,Eksist!$C$46:'Eksist'!$Z$76,W$3), VLOOKUP($C48,Muffe!$C$46:'Muffe'!$Z$76,W$3)*Muffe!$E$3+VLOOKUP($C48,Eksist!$C$46:'Eksist'!$Z$76,W$3)*Eksist!$E$3)</f>
        <v>0</v>
      </c>
      <c r="X48" s="156">
        <f>IF($C48&lt;Input!$D$48,VLOOKUP($C48,Eksist!$C$46:'Eksist'!$Z$76,X$3), VLOOKUP($C48,Muffe!$C$46:'Muffe'!$Z$76,X$3)*Muffe!$E$3+VLOOKUP($C48,Eksist!$C$46:'Eksist'!$Z$76,X$3)*Eksist!$E$3)</f>
        <v>0</v>
      </c>
      <c r="Y48" s="156">
        <f>IF($C48&lt;Input!$D$48,VLOOKUP($C48,Eksist!$C$46:'Eksist'!$Z$76,Y$3), VLOOKUP($C48,Muffe!$C$46:'Muffe'!$Z$76,Y$3)*Muffe!$E$3+VLOOKUP($C48,Eksist!$C$46:'Eksist'!$Z$76,Y$3)*Eksist!$E$3)</f>
        <v>0</v>
      </c>
      <c r="Z48" s="156">
        <f>IF($C48&lt;Input!$D$48,VLOOKUP($C48,Eksist!$C$46:'Eksist'!$Z$76,Z$3), VLOOKUP($C48,Muffe!$C$46:'Muffe'!$Z$76,Z$3)*Muffe!$E$3+VLOOKUP($C48,Eksist!$C$46:'Eksist'!$Z$76,Z$3)*Eksist!$E$3)</f>
        <v>0</v>
      </c>
      <c r="AA48" s="1"/>
      <c r="AB48" s="156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58"/>
      <c r="BN48" s="158"/>
      <c r="BO48" s="158"/>
      <c r="BP48" s="158"/>
      <c r="BQ48" s="158"/>
      <c r="BR48" s="158"/>
      <c r="BS48" s="158"/>
      <c r="BT48" s="158"/>
      <c r="BU48" s="158"/>
    </row>
    <row r="49" spans="1:73" x14ac:dyDescent="0.15">
      <c r="A49" s="1"/>
      <c r="B49" s="20"/>
      <c r="C49" s="156">
        <f>Eksist!C49</f>
        <v>3</v>
      </c>
      <c r="D49" s="2" t="s">
        <v>99</v>
      </c>
      <c r="E49" s="188">
        <f>Eksist!E49</f>
        <v>1</v>
      </c>
      <c r="F49" s="156">
        <f t="shared" si="3"/>
        <v>0</v>
      </c>
      <c r="G49" s="156">
        <f>IF($C49&lt;Input!$D$48,VLOOKUP($C49,Eksist!$C$46:'Eksist'!$Z$76,G$3), VLOOKUP($C49,Muffe!$C$46:'Muffe'!$Z$76,G$3)*Muffe!$E$2+VLOOKUP($C49,Eksist!$C$46:'Eksist'!$Z$76,G$3)*Eksist!$E$2)</f>
        <v>0</v>
      </c>
      <c r="H49" s="156">
        <f>IF($C49&lt;Input!$D$48,VLOOKUP($C49,Eksist!$C$46:'Eksist'!$Z$76,H$3), VLOOKUP($C49,Muffe!$C$46:'Muffe'!$Z$76,H$3)*Muffe!$E$3+VLOOKUP($C49,Eksist!$C$46:'Eksist'!$Z$76,H$3)*Eksist!$E$3)</f>
        <v>0</v>
      </c>
      <c r="I49" s="156">
        <f>IF($C49&lt;Input!$D$48,VLOOKUP($C49,Eksist!$C$46:'Eksist'!$Z$76,I$3), VLOOKUP($C49,Muffe!$C$46:'Muffe'!$Z$76,I$3)*Muffe!$E$3+VLOOKUP($C49,Eksist!$C$46:'Eksist'!$Z$76,I$3)*Eksist!$E$3)</f>
        <v>0</v>
      </c>
      <c r="J49" s="156">
        <f>IF($C49&lt;Input!$D$48,VLOOKUP($C49,Eksist!$C$46:'Eksist'!$Z$76,J$3), VLOOKUP($C49,Muffe!$C$46:'Muffe'!$Z$76,J$3)*Muffe!$E$3+VLOOKUP($C49,Eksist!$C$46:'Eksist'!$Z$76,J$3)*Eksist!$E$3)</f>
        <v>0</v>
      </c>
      <c r="K49" s="156">
        <f>IF($C49&lt;Input!$D$48,VLOOKUP($C49,Eksist!$C$46:'Eksist'!$Z$76,K$3), VLOOKUP($C49,Muffe!$C$46:'Muffe'!$Z$76,K$3)*Muffe!$E$3+VLOOKUP($C49,Eksist!$C$46:'Eksist'!$Z$76,K$3)*Eksist!$E$3)</f>
        <v>0</v>
      </c>
      <c r="L49" s="156">
        <f>IF($C49&lt;Input!$D$48,VLOOKUP($C49,Eksist!$C$46:'Eksist'!$Z$76,L$3), VLOOKUP($C49,Muffe!$C$46:'Muffe'!$Z$76,L$3)*Muffe!$E$3+VLOOKUP($C49,Eksist!$C$46:'Eksist'!$Z$76,L$3)*Eksist!$E$3)</f>
        <v>0</v>
      </c>
      <c r="M49" s="156">
        <f>IF($C49&lt;Input!$D$48,VLOOKUP($C49,Eksist!$C$46:'Eksist'!$Z$76,M$3), VLOOKUP($C49,Muffe!$C$46:'Muffe'!$Z$76,M$3)*Muffe!$E$3+VLOOKUP($C49,Eksist!$C$46:'Eksist'!$Z$76,M$3)*Eksist!$E$3)</f>
        <v>0</v>
      </c>
      <c r="N49" s="156">
        <f>IF($C49&lt;Input!$D$48,VLOOKUP($C49,Eksist!$C$46:'Eksist'!$Z$76,N$3), VLOOKUP($C49,Muffe!$C$46:'Muffe'!$Z$76,N$3)*Muffe!$E$3+VLOOKUP($C49,Eksist!$C$46:'Eksist'!$Z$76,N$3)*Eksist!$E$3)</f>
        <v>0</v>
      </c>
      <c r="O49" s="156">
        <f>IF($C49&lt;Input!$D$48,VLOOKUP($C49,Eksist!$C$46:'Eksist'!$Z$76,O$3), VLOOKUP($C49,Muffe!$C$46:'Muffe'!$Z$76,O$3)*Muffe!$E$3+VLOOKUP($C49,Eksist!$C$46:'Eksist'!$Z$76,O$3)*Eksist!$E$3)</f>
        <v>0</v>
      </c>
      <c r="P49" s="156">
        <f>IF($C49&lt;Input!$D$48,VLOOKUP($C49,Eksist!$C$46:'Eksist'!$Z$76,P$3), VLOOKUP($C49,Muffe!$C$46:'Muffe'!$Z$76,P$3)*Muffe!$E$3+VLOOKUP($C49,Eksist!$C$46:'Eksist'!$Z$76,P$3)*Eksist!$E$3)</f>
        <v>0</v>
      </c>
      <c r="Q49" s="156">
        <f>IF($C49&lt;Input!$D$48,VLOOKUP($C49,Eksist!$C$46:'Eksist'!$Z$76,Q$3), VLOOKUP($C49,Muffe!$C$46:'Muffe'!$Z$76,Q$3)*Muffe!$E$3+VLOOKUP($C49,Eksist!$C$46:'Eksist'!$Z$76,Q$3)*Eksist!$E$3)</f>
        <v>0</v>
      </c>
      <c r="R49" s="156">
        <f>IF($C49&lt;Input!$D$48,VLOOKUP($C49,Eksist!$C$46:'Eksist'!$Z$76,R$3), VLOOKUP($C49,Muffe!$C$46:'Muffe'!$Z$76,R$3)*Muffe!$E$3+VLOOKUP($C49,Eksist!$C$46:'Eksist'!$Z$76,R$3)*Eksist!$E$3)</f>
        <v>0</v>
      </c>
      <c r="S49" s="156">
        <f>IF($C49&lt;Input!$D$48,VLOOKUP($C49,Eksist!$C$46:'Eksist'!$Z$76,S$3), VLOOKUP($C49,Muffe!$C$46:'Muffe'!$Z$76,S$3)*Muffe!$E$3+VLOOKUP($C49,Eksist!$C$46:'Eksist'!$Z$76,S$3)*Eksist!$E$3)</f>
        <v>0</v>
      </c>
      <c r="T49" s="156">
        <f>IF($C49&lt;Input!$D$48,VLOOKUP($C49,Eksist!$C$46:'Eksist'!$Z$76,T$3), VLOOKUP($C49,Muffe!$C$46:'Muffe'!$Z$76,T$3)*Muffe!$E$3+VLOOKUP($C49,Eksist!$C$46:'Eksist'!$Z$76,T$3)*Eksist!$E$3)</f>
        <v>0</v>
      </c>
      <c r="U49" s="156">
        <f>IF($C49&lt;Input!$D$48,VLOOKUP($C49,Eksist!$C$46:'Eksist'!$Z$76,U$3), VLOOKUP($C49,Muffe!$C$46:'Muffe'!$Z$76,U$3)*Muffe!$E$3+VLOOKUP($C49,Eksist!$C$46:'Eksist'!$Z$76,U$3)*Eksist!$E$3)</f>
        <v>0</v>
      </c>
      <c r="V49" s="156">
        <f>IF($C49&lt;Input!$D$48,VLOOKUP($C49,Eksist!$C$46:'Eksist'!$Z$76,V$3), VLOOKUP($C49,Muffe!$C$46:'Muffe'!$Z$76,V$3)*Muffe!$E$3+VLOOKUP($C49,Eksist!$C$46:'Eksist'!$Z$76,V$3)*Eksist!$E$3)</f>
        <v>0</v>
      </c>
      <c r="W49" s="156">
        <f>IF($C49&lt;Input!$D$48,VLOOKUP($C49,Eksist!$C$46:'Eksist'!$Z$76,W$3), VLOOKUP($C49,Muffe!$C$46:'Muffe'!$Z$76,W$3)*Muffe!$E$3+VLOOKUP($C49,Eksist!$C$46:'Eksist'!$Z$76,W$3)*Eksist!$E$3)</f>
        <v>0</v>
      </c>
      <c r="X49" s="156">
        <f>IF($C49&lt;Input!$D$48,VLOOKUP($C49,Eksist!$C$46:'Eksist'!$Z$76,X$3), VLOOKUP($C49,Muffe!$C$46:'Muffe'!$Z$76,X$3)*Muffe!$E$3+VLOOKUP($C49,Eksist!$C$46:'Eksist'!$Z$76,X$3)*Eksist!$E$3)</f>
        <v>0</v>
      </c>
      <c r="Y49" s="156">
        <f>IF($C49&lt;Input!$D$48,VLOOKUP($C49,Eksist!$C$46:'Eksist'!$Z$76,Y$3), VLOOKUP($C49,Muffe!$C$46:'Muffe'!$Z$76,Y$3)*Muffe!$E$3+VLOOKUP($C49,Eksist!$C$46:'Eksist'!$Z$76,Y$3)*Eksist!$E$3)</f>
        <v>0</v>
      </c>
      <c r="Z49" s="156">
        <f>IF($C49&lt;Input!$D$48,VLOOKUP($C49,Eksist!$C$46:'Eksist'!$Z$76,Z$3), VLOOKUP($C49,Muffe!$C$46:'Muffe'!$Z$76,Z$3)*Muffe!$E$3+VLOOKUP($C49,Eksist!$C$46:'Eksist'!$Z$76,Z$3)*Eksist!$E$3)</f>
        <v>0</v>
      </c>
      <c r="AA49" s="1"/>
      <c r="AB49" s="156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58"/>
      <c r="BN49" s="158"/>
      <c r="BO49" s="158"/>
      <c r="BP49" s="158"/>
      <c r="BQ49" s="158"/>
      <c r="BR49" s="158"/>
      <c r="BS49" s="158"/>
      <c r="BT49" s="158"/>
      <c r="BU49" s="158"/>
    </row>
    <row r="50" spans="1:73" x14ac:dyDescent="0.15">
      <c r="A50" s="1"/>
      <c r="B50" s="20"/>
      <c r="C50" s="156">
        <f>Eksist!C50</f>
        <v>4</v>
      </c>
      <c r="D50" s="2" t="s">
        <v>99</v>
      </c>
      <c r="E50" s="188">
        <f>Eksist!E50</f>
        <v>1</v>
      </c>
      <c r="F50" s="156">
        <f t="shared" si="3"/>
        <v>0</v>
      </c>
      <c r="G50" s="156">
        <f>IF($C50&lt;Input!$D$48,VLOOKUP($C50,Eksist!$C$46:'Eksist'!$Z$76,G$3), VLOOKUP($C50,Muffe!$C$46:'Muffe'!$Z$76,G$3)*Muffe!$E$2+VLOOKUP($C50,Eksist!$C$46:'Eksist'!$Z$76,G$3)*Eksist!$E$2)</f>
        <v>0</v>
      </c>
      <c r="H50" s="156">
        <f>IF($C50&lt;Input!$D$48,VLOOKUP($C50,Eksist!$C$46:'Eksist'!$Z$76,H$3), VLOOKUP($C50,Muffe!$C$46:'Muffe'!$Z$76,H$3)*Muffe!$E$3+VLOOKUP($C50,Eksist!$C$46:'Eksist'!$Z$76,H$3)*Eksist!$E$3)</f>
        <v>0</v>
      </c>
      <c r="I50" s="156">
        <f>IF($C50&lt;Input!$D$48,VLOOKUP($C50,Eksist!$C$46:'Eksist'!$Z$76,I$3), VLOOKUP($C50,Muffe!$C$46:'Muffe'!$Z$76,I$3)*Muffe!$E$3+VLOOKUP($C50,Eksist!$C$46:'Eksist'!$Z$76,I$3)*Eksist!$E$3)</f>
        <v>0</v>
      </c>
      <c r="J50" s="156">
        <f>IF($C50&lt;Input!$D$48,VLOOKUP($C50,Eksist!$C$46:'Eksist'!$Z$76,J$3), VLOOKUP($C50,Muffe!$C$46:'Muffe'!$Z$76,J$3)*Muffe!$E$3+VLOOKUP($C50,Eksist!$C$46:'Eksist'!$Z$76,J$3)*Eksist!$E$3)</f>
        <v>0</v>
      </c>
      <c r="K50" s="156">
        <f>IF($C50&lt;Input!$D$48,VLOOKUP($C50,Eksist!$C$46:'Eksist'!$Z$76,K$3), VLOOKUP($C50,Muffe!$C$46:'Muffe'!$Z$76,K$3)*Muffe!$E$3+VLOOKUP($C50,Eksist!$C$46:'Eksist'!$Z$76,K$3)*Eksist!$E$3)</f>
        <v>0</v>
      </c>
      <c r="L50" s="156">
        <f>IF($C50&lt;Input!$D$48,VLOOKUP($C50,Eksist!$C$46:'Eksist'!$Z$76,L$3), VLOOKUP($C50,Muffe!$C$46:'Muffe'!$Z$76,L$3)*Muffe!$E$3+VLOOKUP($C50,Eksist!$C$46:'Eksist'!$Z$76,L$3)*Eksist!$E$3)</f>
        <v>0</v>
      </c>
      <c r="M50" s="156">
        <f>IF($C50&lt;Input!$D$48,VLOOKUP($C50,Eksist!$C$46:'Eksist'!$Z$76,M$3), VLOOKUP($C50,Muffe!$C$46:'Muffe'!$Z$76,M$3)*Muffe!$E$3+VLOOKUP($C50,Eksist!$C$46:'Eksist'!$Z$76,M$3)*Eksist!$E$3)</f>
        <v>0</v>
      </c>
      <c r="N50" s="156">
        <f>IF($C50&lt;Input!$D$48,VLOOKUP($C50,Eksist!$C$46:'Eksist'!$Z$76,N$3), VLOOKUP($C50,Muffe!$C$46:'Muffe'!$Z$76,N$3)*Muffe!$E$3+VLOOKUP($C50,Eksist!$C$46:'Eksist'!$Z$76,N$3)*Eksist!$E$3)</f>
        <v>0</v>
      </c>
      <c r="O50" s="156">
        <f>IF($C50&lt;Input!$D$48,VLOOKUP($C50,Eksist!$C$46:'Eksist'!$Z$76,O$3), VLOOKUP($C50,Muffe!$C$46:'Muffe'!$Z$76,O$3)*Muffe!$E$3+VLOOKUP($C50,Eksist!$C$46:'Eksist'!$Z$76,O$3)*Eksist!$E$3)</f>
        <v>0</v>
      </c>
      <c r="P50" s="156">
        <f>IF($C50&lt;Input!$D$48,VLOOKUP($C50,Eksist!$C$46:'Eksist'!$Z$76,P$3), VLOOKUP($C50,Muffe!$C$46:'Muffe'!$Z$76,P$3)*Muffe!$E$3+VLOOKUP($C50,Eksist!$C$46:'Eksist'!$Z$76,P$3)*Eksist!$E$3)</f>
        <v>0</v>
      </c>
      <c r="Q50" s="156">
        <f>IF($C50&lt;Input!$D$48,VLOOKUP($C50,Eksist!$C$46:'Eksist'!$Z$76,Q$3), VLOOKUP($C50,Muffe!$C$46:'Muffe'!$Z$76,Q$3)*Muffe!$E$3+VLOOKUP($C50,Eksist!$C$46:'Eksist'!$Z$76,Q$3)*Eksist!$E$3)</f>
        <v>0</v>
      </c>
      <c r="R50" s="156">
        <f>IF($C50&lt;Input!$D$48,VLOOKUP($C50,Eksist!$C$46:'Eksist'!$Z$76,R$3), VLOOKUP($C50,Muffe!$C$46:'Muffe'!$Z$76,R$3)*Muffe!$E$3+VLOOKUP($C50,Eksist!$C$46:'Eksist'!$Z$76,R$3)*Eksist!$E$3)</f>
        <v>0</v>
      </c>
      <c r="S50" s="156">
        <f>IF($C50&lt;Input!$D$48,VLOOKUP($C50,Eksist!$C$46:'Eksist'!$Z$76,S$3), VLOOKUP($C50,Muffe!$C$46:'Muffe'!$Z$76,S$3)*Muffe!$E$3+VLOOKUP($C50,Eksist!$C$46:'Eksist'!$Z$76,S$3)*Eksist!$E$3)</f>
        <v>0</v>
      </c>
      <c r="T50" s="156">
        <f>IF($C50&lt;Input!$D$48,VLOOKUP($C50,Eksist!$C$46:'Eksist'!$Z$76,T$3), VLOOKUP($C50,Muffe!$C$46:'Muffe'!$Z$76,T$3)*Muffe!$E$3+VLOOKUP($C50,Eksist!$C$46:'Eksist'!$Z$76,T$3)*Eksist!$E$3)</f>
        <v>0</v>
      </c>
      <c r="U50" s="156">
        <f>IF($C50&lt;Input!$D$48,VLOOKUP($C50,Eksist!$C$46:'Eksist'!$Z$76,U$3), VLOOKUP($C50,Muffe!$C$46:'Muffe'!$Z$76,U$3)*Muffe!$E$3+VLOOKUP($C50,Eksist!$C$46:'Eksist'!$Z$76,U$3)*Eksist!$E$3)</f>
        <v>0</v>
      </c>
      <c r="V50" s="156">
        <f>IF($C50&lt;Input!$D$48,VLOOKUP($C50,Eksist!$C$46:'Eksist'!$Z$76,V$3), VLOOKUP($C50,Muffe!$C$46:'Muffe'!$Z$76,V$3)*Muffe!$E$3+VLOOKUP($C50,Eksist!$C$46:'Eksist'!$Z$76,V$3)*Eksist!$E$3)</f>
        <v>0</v>
      </c>
      <c r="W50" s="156">
        <f>IF($C50&lt;Input!$D$48,VLOOKUP($C50,Eksist!$C$46:'Eksist'!$Z$76,W$3), VLOOKUP($C50,Muffe!$C$46:'Muffe'!$Z$76,W$3)*Muffe!$E$3+VLOOKUP($C50,Eksist!$C$46:'Eksist'!$Z$76,W$3)*Eksist!$E$3)</f>
        <v>0</v>
      </c>
      <c r="X50" s="156">
        <f>IF($C50&lt;Input!$D$48,VLOOKUP($C50,Eksist!$C$46:'Eksist'!$Z$76,X$3), VLOOKUP($C50,Muffe!$C$46:'Muffe'!$Z$76,X$3)*Muffe!$E$3+VLOOKUP($C50,Eksist!$C$46:'Eksist'!$Z$76,X$3)*Eksist!$E$3)</f>
        <v>0</v>
      </c>
      <c r="Y50" s="156">
        <f>IF($C50&lt;Input!$D$48,VLOOKUP($C50,Eksist!$C$46:'Eksist'!$Z$76,Y$3), VLOOKUP($C50,Muffe!$C$46:'Muffe'!$Z$76,Y$3)*Muffe!$E$3+VLOOKUP($C50,Eksist!$C$46:'Eksist'!$Z$76,Y$3)*Eksist!$E$3)</f>
        <v>0</v>
      </c>
      <c r="Z50" s="156">
        <f>IF($C50&lt;Input!$D$48,VLOOKUP($C50,Eksist!$C$46:'Eksist'!$Z$76,Z$3), VLOOKUP($C50,Muffe!$C$46:'Muffe'!$Z$76,Z$3)*Muffe!$E$3+VLOOKUP($C50,Eksist!$C$46:'Eksist'!$Z$76,Z$3)*Eksist!$E$3)</f>
        <v>0</v>
      </c>
      <c r="AA50" s="1"/>
      <c r="AB50" s="156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58"/>
      <c r="BN50" s="158"/>
      <c r="BO50" s="158"/>
      <c r="BP50" s="158"/>
      <c r="BQ50" s="158"/>
      <c r="BR50" s="158"/>
      <c r="BS50" s="158"/>
      <c r="BT50" s="158"/>
      <c r="BU50" s="158"/>
    </row>
    <row r="51" spans="1:73" x14ac:dyDescent="0.15">
      <c r="A51" s="1"/>
      <c r="B51" s="20"/>
      <c r="C51" s="156">
        <f>Eksist!C51</f>
        <v>5</v>
      </c>
      <c r="D51" s="2" t="s">
        <v>99</v>
      </c>
      <c r="E51" s="188">
        <f>Eksist!E51</f>
        <v>1</v>
      </c>
      <c r="F51" s="156">
        <f>SUM(G51:Z51)</f>
        <v>0</v>
      </c>
      <c r="G51" s="156">
        <f>IF($C51&lt;Input!$D$48,VLOOKUP($C51,Eksist!$C$46:'Eksist'!$Z$76,G$3), VLOOKUP($C51,Muffe!$C$46:'Muffe'!$Z$76,G$3)*Muffe!$E$2+VLOOKUP($C51,Eksist!$C$46:'Eksist'!$Z$76,G$3)*Eksist!$E$2)</f>
        <v>0</v>
      </c>
      <c r="H51" s="156">
        <f>IF($C51&lt;Input!$D$48,VLOOKUP($C51,Eksist!$C$46:'Eksist'!$Z$76,H$3), VLOOKUP($C51,Muffe!$C$46:'Muffe'!$Z$76,H$3)*Muffe!$E$3+VLOOKUP($C51,Eksist!$C$46:'Eksist'!$Z$76,H$3)*Eksist!$E$3)</f>
        <v>0</v>
      </c>
      <c r="I51" s="156">
        <f>IF($C51&lt;Input!$D$48,VLOOKUP($C51,Eksist!$C$46:'Eksist'!$Z$76,I$3), VLOOKUP($C51,Muffe!$C$46:'Muffe'!$Z$76,I$3)*Muffe!$E$3+VLOOKUP($C51,Eksist!$C$46:'Eksist'!$Z$76,I$3)*Eksist!$E$3)</f>
        <v>0</v>
      </c>
      <c r="J51" s="156">
        <f>IF($C51&lt;Input!$D$48,VLOOKUP($C51,Eksist!$C$46:'Eksist'!$Z$76,J$3), VLOOKUP($C51,Muffe!$C$46:'Muffe'!$Z$76,J$3)*Muffe!$E$3+VLOOKUP($C51,Eksist!$C$46:'Eksist'!$Z$76,J$3)*Eksist!$E$3)</f>
        <v>0</v>
      </c>
      <c r="K51" s="156">
        <f>IF($C51&lt;Input!$D$48,VLOOKUP($C51,Eksist!$C$46:'Eksist'!$Z$76,K$3), VLOOKUP($C51,Muffe!$C$46:'Muffe'!$Z$76,K$3)*Muffe!$E$3+VLOOKUP($C51,Eksist!$C$46:'Eksist'!$Z$76,K$3)*Eksist!$E$3)</f>
        <v>0</v>
      </c>
      <c r="L51" s="156">
        <f>IF($C51&lt;Input!$D$48,VLOOKUP($C51,Eksist!$C$46:'Eksist'!$Z$76,L$3), VLOOKUP($C51,Muffe!$C$46:'Muffe'!$Z$76,L$3)*Muffe!$E$3+VLOOKUP($C51,Eksist!$C$46:'Eksist'!$Z$76,L$3)*Eksist!$E$3)</f>
        <v>0</v>
      </c>
      <c r="M51" s="156">
        <f>IF($C51&lt;Input!$D$48,VLOOKUP($C51,Eksist!$C$46:'Eksist'!$Z$76,M$3), VLOOKUP($C51,Muffe!$C$46:'Muffe'!$Z$76,M$3)*Muffe!$E$3+VLOOKUP($C51,Eksist!$C$46:'Eksist'!$Z$76,M$3)*Eksist!$E$3)</f>
        <v>0</v>
      </c>
      <c r="N51" s="156">
        <f>IF($C51&lt;Input!$D$48,VLOOKUP($C51,Eksist!$C$46:'Eksist'!$Z$76,N$3), VLOOKUP($C51,Muffe!$C$46:'Muffe'!$Z$76,N$3)*Muffe!$E$3+VLOOKUP($C51,Eksist!$C$46:'Eksist'!$Z$76,N$3)*Eksist!$E$3)</f>
        <v>0</v>
      </c>
      <c r="O51" s="156">
        <f>IF($C51&lt;Input!$D$48,VLOOKUP($C51,Eksist!$C$46:'Eksist'!$Z$76,O$3), VLOOKUP($C51,Muffe!$C$46:'Muffe'!$Z$76,O$3)*Muffe!$E$3+VLOOKUP($C51,Eksist!$C$46:'Eksist'!$Z$76,O$3)*Eksist!$E$3)</f>
        <v>0</v>
      </c>
      <c r="P51" s="156">
        <f>IF($C51&lt;Input!$D$48,VLOOKUP($C51,Eksist!$C$46:'Eksist'!$Z$76,P$3), VLOOKUP($C51,Muffe!$C$46:'Muffe'!$Z$76,P$3)*Muffe!$E$3+VLOOKUP($C51,Eksist!$C$46:'Eksist'!$Z$76,P$3)*Eksist!$E$3)</f>
        <v>0</v>
      </c>
      <c r="Q51" s="156">
        <f>IF($C51&lt;Input!$D$48,VLOOKUP($C51,Eksist!$C$46:'Eksist'!$Z$76,Q$3), VLOOKUP($C51,Muffe!$C$46:'Muffe'!$Z$76,Q$3)*Muffe!$E$3+VLOOKUP($C51,Eksist!$C$46:'Eksist'!$Z$76,Q$3)*Eksist!$E$3)</f>
        <v>0</v>
      </c>
      <c r="R51" s="156">
        <f>IF($C51&lt;Input!$D$48,VLOOKUP($C51,Eksist!$C$46:'Eksist'!$Z$76,R$3), VLOOKUP($C51,Muffe!$C$46:'Muffe'!$Z$76,R$3)*Muffe!$E$3+VLOOKUP($C51,Eksist!$C$46:'Eksist'!$Z$76,R$3)*Eksist!$E$3)</f>
        <v>0</v>
      </c>
      <c r="S51" s="156">
        <f>IF($C51&lt;Input!$D$48,VLOOKUP($C51,Eksist!$C$46:'Eksist'!$Z$76,S$3), VLOOKUP($C51,Muffe!$C$46:'Muffe'!$Z$76,S$3)*Muffe!$E$3+VLOOKUP($C51,Eksist!$C$46:'Eksist'!$Z$76,S$3)*Eksist!$E$3)</f>
        <v>0</v>
      </c>
      <c r="T51" s="156">
        <f>IF($C51&lt;Input!$D$48,VLOOKUP($C51,Eksist!$C$46:'Eksist'!$Z$76,T$3), VLOOKUP($C51,Muffe!$C$46:'Muffe'!$Z$76,T$3)*Muffe!$E$3+VLOOKUP($C51,Eksist!$C$46:'Eksist'!$Z$76,T$3)*Eksist!$E$3)</f>
        <v>0</v>
      </c>
      <c r="U51" s="156">
        <f>IF($C51&lt;Input!$D$48,VLOOKUP($C51,Eksist!$C$46:'Eksist'!$Z$76,U$3), VLOOKUP($C51,Muffe!$C$46:'Muffe'!$Z$76,U$3)*Muffe!$E$3+VLOOKUP($C51,Eksist!$C$46:'Eksist'!$Z$76,U$3)*Eksist!$E$3)</f>
        <v>0</v>
      </c>
      <c r="V51" s="156">
        <f>IF($C51&lt;Input!$D$48,VLOOKUP($C51,Eksist!$C$46:'Eksist'!$Z$76,V$3), VLOOKUP($C51,Muffe!$C$46:'Muffe'!$Z$76,V$3)*Muffe!$E$3+VLOOKUP($C51,Eksist!$C$46:'Eksist'!$Z$76,V$3)*Eksist!$E$3)</f>
        <v>0</v>
      </c>
      <c r="W51" s="156">
        <f>IF($C51&lt;Input!$D$48,VLOOKUP($C51,Eksist!$C$46:'Eksist'!$Z$76,W$3), VLOOKUP($C51,Muffe!$C$46:'Muffe'!$Z$76,W$3)*Muffe!$E$3+VLOOKUP($C51,Eksist!$C$46:'Eksist'!$Z$76,W$3)*Eksist!$E$3)</f>
        <v>0</v>
      </c>
      <c r="X51" s="156">
        <f>IF($C51&lt;Input!$D$48,VLOOKUP($C51,Eksist!$C$46:'Eksist'!$Z$76,X$3), VLOOKUP($C51,Muffe!$C$46:'Muffe'!$Z$76,X$3)*Muffe!$E$3+VLOOKUP($C51,Eksist!$C$46:'Eksist'!$Z$76,X$3)*Eksist!$E$3)</f>
        <v>0</v>
      </c>
      <c r="Y51" s="156">
        <f>IF($C51&lt;Input!$D$48,VLOOKUP($C51,Eksist!$C$46:'Eksist'!$Z$76,Y$3), VLOOKUP($C51,Muffe!$C$46:'Muffe'!$Z$76,Y$3)*Muffe!$E$3+VLOOKUP($C51,Eksist!$C$46:'Eksist'!$Z$76,Y$3)*Eksist!$E$3)</f>
        <v>0</v>
      </c>
      <c r="Z51" s="156">
        <f>IF($C51&lt;Input!$D$48,VLOOKUP($C51,Eksist!$C$46:'Eksist'!$Z$76,Z$3), VLOOKUP($C51,Muffe!$C$46:'Muffe'!$Z$76,Z$3)*Muffe!$E$3+VLOOKUP($C51,Eksist!$C$46:'Eksist'!$Z$76,Z$3)*Eksist!$E$3)</f>
        <v>0</v>
      </c>
      <c r="AA51" s="1"/>
      <c r="AB51" s="156"/>
      <c r="AC51" s="158"/>
      <c r="AD51" s="158"/>
      <c r="AE51" s="158"/>
      <c r="AF51" s="158"/>
      <c r="AG51" s="158"/>
      <c r="AH51" s="158"/>
      <c r="AI51" s="158"/>
      <c r="AJ51" s="158"/>
      <c r="AK51" s="158"/>
      <c r="AL51" s="158"/>
      <c r="AM51" s="158"/>
      <c r="AN51" s="158"/>
      <c r="AO51" s="158"/>
      <c r="AP51" s="158"/>
      <c r="AQ51" s="158"/>
      <c r="AR51" s="158"/>
      <c r="AS51" s="158"/>
      <c r="AT51" s="158"/>
      <c r="AU51" s="158"/>
      <c r="AV51" s="158"/>
      <c r="AW51" s="158"/>
      <c r="AX51" s="158"/>
      <c r="AY51" s="158"/>
      <c r="AZ51" s="158"/>
      <c r="BA51" s="158"/>
      <c r="BB51" s="158"/>
      <c r="BC51" s="158"/>
      <c r="BD51" s="158"/>
      <c r="BE51" s="158"/>
      <c r="BF51" s="158"/>
      <c r="BG51" s="158"/>
      <c r="BH51" s="158"/>
      <c r="BI51" s="158"/>
      <c r="BJ51" s="158"/>
      <c r="BK51" s="158"/>
      <c r="BL51" s="158"/>
      <c r="BM51" s="158"/>
      <c r="BN51" s="158"/>
      <c r="BO51" s="158"/>
      <c r="BP51" s="158"/>
      <c r="BQ51" s="158"/>
      <c r="BR51" s="158"/>
      <c r="BS51" s="158"/>
      <c r="BT51" s="158"/>
      <c r="BU51" s="158"/>
    </row>
    <row r="52" spans="1:73" x14ac:dyDescent="0.15">
      <c r="A52" s="1"/>
      <c r="B52" s="20"/>
      <c r="C52" s="156">
        <f>Eksist!C52</f>
        <v>6</v>
      </c>
      <c r="D52" s="2" t="s">
        <v>99</v>
      </c>
      <c r="E52" s="188">
        <f>Eksist!E52</f>
        <v>1</v>
      </c>
      <c r="F52" s="156">
        <f t="shared" si="3"/>
        <v>0</v>
      </c>
      <c r="G52" s="156">
        <f>IF($C52&lt;Input!$D$48,VLOOKUP($C52,Eksist!$C$46:'Eksist'!$Z$76,G$3), VLOOKUP($C52,Muffe!$C$46:'Muffe'!$Z$76,G$3)*Muffe!$E$2+VLOOKUP($C52,Eksist!$C$46:'Eksist'!$Z$76,G$3)*Eksist!$E$2)</f>
        <v>0</v>
      </c>
      <c r="H52" s="156">
        <f>IF($C52&lt;Input!$D$48,VLOOKUP($C52,Eksist!$C$46:'Eksist'!$Z$76,H$3), VLOOKUP($C52,Muffe!$C$46:'Muffe'!$Z$76,H$3)*Muffe!$E$3+VLOOKUP($C52,Eksist!$C$46:'Eksist'!$Z$76,H$3)*Eksist!$E$3)</f>
        <v>0</v>
      </c>
      <c r="I52" s="156">
        <f>IF($C52&lt;Input!$D$48,VLOOKUP($C52,Eksist!$C$46:'Eksist'!$Z$76,I$3), VLOOKUP($C52,Muffe!$C$46:'Muffe'!$Z$76,I$3)*Muffe!$E$3+VLOOKUP($C52,Eksist!$C$46:'Eksist'!$Z$76,I$3)*Eksist!$E$3)</f>
        <v>0</v>
      </c>
      <c r="J52" s="156">
        <f>IF($C52&lt;Input!$D$48,VLOOKUP($C52,Eksist!$C$46:'Eksist'!$Z$76,J$3), VLOOKUP($C52,Muffe!$C$46:'Muffe'!$Z$76,J$3)*Muffe!$E$3+VLOOKUP($C52,Eksist!$C$46:'Eksist'!$Z$76,J$3)*Eksist!$E$3)</f>
        <v>0</v>
      </c>
      <c r="K52" s="156">
        <f>IF($C52&lt;Input!$D$48,VLOOKUP($C52,Eksist!$C$46:'Eksist'!$Z$76,K$3), VLOOKUP($C52,Muffe!$C$46:'Muffe'!$Z$76,K$3)*Muffe!$E$3+VLOOKUP($C52,Eksist!$C$46:'Eksist'!$Z$76,K$3)*Eksist!$E$3)</f>
        <v>0</v>
      </c>
      <c r="L52" s="156">
        <f>IF($C52&lt;Input!$D$48,VLOOKUP($C52,Eksist!$C$46:'Eksist'!$Z$76,L$3), VLOOKUP($C52,Muffe!$C$46:'Muffe'!$Z$76,L$3)*Muffe!$E$3+VLOOKUP($C52,Eksist!$C$46:'Eksist'!$Z$76,L$3)*Eksist!$E$3)</f>
        <v>0</v>
      </c>
      <c r="M52" s="156">
        <f>IF($C52&lt;Input!$D$48,VLOOKUP($C52,Eksist!$C$46:'Eksist'!$Z$76,M$3), VLOOKUP($C52,Muffe!$C$46:'Muffe'!$Z$76,M$3)*Muffe!$E$3+VLOOKUP($C52,Eksist!$C$46:'Eksist'!$Z$76,M$3)*Eksist!$E$3)</f>
        <v>0</v>
      </c>
      <c r="N52" s="156">
        <f>IF($C52&lt;Input!$D$48,VLOOKUP($C52,Eksist!$C$46:'Eksist'!$Z$76,N$3), VLOOKUP($C52,Muffe!$C$46:'Muffe'!$Z$76,N$3)*Muffe!$E$3+VLOOKUP($C52,Eksist!$C$46:'Eksist'!$Z$76,N$3)*Eksist!$E$3)</f>
        <v>0</v>
      </c>
      <c r="O52" s="156">
        <f>IF($C52&lt;Input!$D$48,VLOOKUP($C52,Eksist!$C$46:'Eksist'!$Z$76,O$3), VLOOKUP($C52,Muffe!$C$46:'Muffe'!$Z$76,O$3)*Muffe!$E$3+VLOOKUP($C52,Eksist!$C$46:'Eksist'!$Z$76,O$3)*Eksist!$E$3)</f>
        <v>0</v>
      </c>
      <c r="P52" s="156">
        <f>IF($C52&lt;Input!$D$48,VLOOKUP($C52,Eksist!$C$46:'Eksist'!$Z$76,P$3), VLOOKUP($C52,Muffe!$C$46:'Muffe'!$Z$76,P$3)*Muffe!$E$3+VLOOKUP($C52,Eksist!$C$46:'Eksist'!$Z$76,P$3)*Eksist!$E$3)</f>
        <v>0</v>
      </c>
      <c r="Q52" s="156">
        <f>IF($C52&lt;Input!$D$48,VLOOKUP($C52,Eksist!$C$46:'Eksist'!$Z$76,Q$3), VLOOKUP($C52,Muffe!$C$46:'Muffe'!$Z$76,Q$3)*Muffe!$E$3+VLOOKUP($C52,Eksist!$C$46:'Eksist'!$Z$76,Q$3)*Eksist!$E$3)</f>
        <v>0</v>
      </c>
      <c r="R52" s="156">
        <f>IF($C52&lt;Input!$D$48,VLOOKUP($C52,Eksist!$C$46:'Eksist'!$Z$76,R$3), VLOOKUP($C52,Muffe!$C$46:'Muffe'!$Z$76,R$3)*Muffe!$E$3+VLOOKUP($C52,Eksist!$C$46:'Eksist'!$Z$76,R$3)*Eksist!$E$3)</f>
        <v>0</v>
      </c>
      <c r="S52" s="156">
        <f>IF($C52&lt;Input!$D$48,VLOOKUP($C52,Eksist!$C$46:'Eksist'!$Z$76,S$3), VLOOKUP($C52,Muffe!$C$46:'Muffe'!$Z$76,S$3)*Muffe!$E$3+VLOOKUP($C52,Eksist!$C$46:'Eksist'!$Z$76,S$3)*Eksist!$E$3)</f>
        <v>0</v>
      </c>
      <c r="T52" s="156">
        <f>IF($C52&lt;Input!$D$48,VLOOKUP($C52,Eksist!$C$46:'Eksist'!$Z$76,T$3), VLOOKUP($C52,Muffe!$C$46:'Muffe'!$Z$76,T$3)*Muffe!$E$3+VLOOKUP($C52,Eksist!$C$46:'Eksist'!$Z$76,T$3)*Eksist!$E$3)</f>
        <v>0</v>
      </c>
      <c r="U52" s="156">
        <f>IF($C52&lt;Input!$D$48,VLOOKUP($C52,Eksist!$C$46:'Eksist'!$Z$76,U$3), VLOOKUP($C52,Muffe!$C$46:'Muffe'!$Z$76,U$3)*Muffe!$E$3+VLOOKUP($C52,Eksist!$C$46:'Eksist'!$Z$76,U$3)*Eksist!$E$3)</f>
        <v>0</v>
      </c>
      <c r="V52" s="156">
        <f>IF($C52&lt;Input!$D$48,VLOOKUP($C52,Eksist!$C$46:'Eksist'!$Z$76,V$3), VLOOKUP($C52,Muffe!$C$46:'Muffe'!$Z$76,V$3)*Muffe!$E$3+VLOOKUP($C52,Eksist!$C$46:'Eksist'!$Z$76,V$3)*Eksist!$E$3)</f>
        <v>0</v>
      </c>
      <c r="W52" s="156">
        <f>IF($C52&lt;Input!$D$48,VLOOKUP($C52,Eksist!$C$46:'Eksist'!$Z$76,W$3), VLOOKUP($C52,Muffe!$C$46:'Muffe'!$Z$76,W$3)*Muffe!$E$3+VLOOKUP($C52,Eksist!$C$46:'Eksist'!$Z$76,W$3)*Eksist!$E$3)</f>
        <v>0</v>
      </c>
      <c r="X52" s="156">
        <f>IF($C52&lt;Input!$D$48,VLOOKUP($C52,Eksist!$C$46:'Eksist'!$Z$76,X$3), VLOOKUP($C52,Muffe!$C$46:'Muffe'!$Z$76,X$3)*Muffe!$E$3+VLOOKUP($C52,Eksist!$C$46:'Eksist'!$Z$76,X$3)*Eksist!$E$3)</f>
        <v>0</v>
      </c>
      <c r="Y52" s="156">
        <f>IF($C52&lt;Input!$D$48,VLOOKUP($C52,Eksist!$C$46:'Eksist'!$Z$76,Y$3), VLOOKUP($C52,Muffe!$C$46:'Muffe'!$Z$76,Y$3)*Muffe!$E$3+VLOOKUP($C52,Eksist!$C$46:'Eksist'!$Z$76,Y$3)*Eksist!$E$3)</f>
        <v>0</v>
      </c>
      <c r="Z52" s="156">
        <f>IF($C52&lt;Input!$D$48,VLOOKUP($C52,Eksist!$C$46:'Eksist'!$Z$76,Z$3), VLOOKUP($C52,Muffe!$C$46:'Muffe'!$Z$76,Z$3)*Muffe!$E$3+VLOOKUP($C52,Eksist!$C$46:'Eksist'!$Z$76,Z$3)*Eksist!$E$3)</f>
        <v>0</v>
      </c>
      <c r="AA52" s="1"/>
      <c r="AB52" s="156"/>
      <c r="AC52" s="158"/>
      <c r="AD52" s="158"/>
      <c r="AE52" s="158"/>
      <c r="AF52" s="158"/>
      <c r="AG52" s="158"/>
      <c r="AH52" s="158"/>
      <c r="AI52" s="158"/>
      <c r="AJ52" s="158"/>
      <c r="AK52" s="158"/>
      <c r="AL52" s="158"/>
      <c r="AM52" s="158"/>
      <c r="AN52" s="158"/>
      <c r="AO52" s="158"/>
      <c r="AP52" s="158"/>
      <c r="AQ52" s="158"/>
      <c r="AR52" s="158"/>
      <c r="AS52" s="158"/>
      <c r="AT52" s="158"/>
      <c r="AU52" s="158"/>
      <c r="AV52" s="158"/>
      <c r="AW52" s="158"/>
      <c r="AX52" s="158"/>
      <c r="AY52" s="158"/>
      <c r="AZ52" s="158"/>
      <c r="BA52" s="158"/>
      <c r="BB52" s="158"/>
      <c r="BC52" s="158"/>
      <c r="BD52" s="158"/>
      <c r="BE52" s="158"/>
      <c r="BF52" s="158"/>
      <c r="BG52" s="158"/>
      <c r="BH52" s="158"/>
      <c r="BI52" s="158"/>
      <c r="BJ52" s="158"/>
      <c r="BK52" s="158"/>
      <c r="BL52" s="158"/>
      <c r="BM52" s="158"/>
      <c r="BN52" s="158"/>
      <c r="BO52" s="158"/>
      <c r="BP52" s="158"/>
      <c r="BQ52" s="158"/>
      <c r="BR52" s="158"/>
      <c r="BS52" s="158"/>
      <c r="BT52" s="158"/>
      <c r="BU52" s="158"/>
    </row>
    <row r="53" spans="1:73" x14ac:dyDescent="0.15">
      <c r="A53" s="1"/>
      <c r="B53" s="20"/>
      <c r="C53" s="156">
        <f>Eksist!C53</f>
        <v>7</v>
      </c>
      <c r="D53" s="2" t="s">
        <v>99</v>
      </c>
      <c r="E53" s="188">
        <f>Eksist!E53</f>
        <v>1</v>
      </c>
      <c r="F53" s="156">
        <f t="shared" si="3"/>
        <v>0</v>
      </c>
      <c r="G53" s="156">
        <f>IF($C53&lt;Input!$D$48,VLOOKUP($C53,Eksist!$C$46:'Eksist'!$Z$76,G$3), VLOOKUP($C53,Muffe!$C$46:'Muffe'!$Z$76,G$3)*Muffe!$E$2+VLOOKUP($C53,Eksist!$C$46:'Eksist'!$Z$76,G$3)*Eksist!$E$2)</f>
        <v>0</v>
      </c>
      <c r="H53" s="156">
        <f>IF($C53&lt;Input!$D$48,VLOOKUP($C53,Eksist!$C$46:'Eksist'!$Z$76,H$3), VLOOKUP($C53,Muffe!$C$46:'Muffe'!$Z$76,H$3)*Muffe!$E$3+VLOOKUP($C53,Eksist!$C$46:'Eksist'!$Z$76,H$3)*Eksist!$E$3)</f>
        <v>0</v>
      </c>
      <c r="I53" s="156">
        <f>IF($C53&lt;Input!$D$48,VLOOKUP($C53,Eksist!$C$46:'Eksist'!$Z$76,I$3), VLOOKUP($C53,Muffe!$C$46:'Muffe'!$Z$76,I$3)*Muffe!$E$3+VLOOKUP($C53,Eksist!$C$46:'Eksist'!$Z$76,I$3)*Eksist!$E$3)</f>
        <v>0</v>
      </c>
      <c r="J53" s="156">
        <f>IF($C53&lt;Input!$D$48,VLOOKUP($C53,Eksist!$C$46:'Eksist'!$Z$76,J$3), VLOOKUP($C53,Muffe!$C$46:'Muffe'!$Z$76,J$3)*Muffe!$E$3+VLOOKUP($C53,Eksist!$C$46:'Eksist'!$Z$76,J$3)*Eksist!$E$3)</f>
        <v>0</v>
      </c>
      <c r="K53" s="156">
        <f>IF($C53&lt;Input!$D$48,VLOOKUP($C53,Eksist!$C$46:'Eksist'!$Z$76,K$3), VLOOKUP($C53,Muffe!$C$46:'Muffe'!$Z$76,K$3)*Muffe!$E$3+VLOOKUP($C53,Eksist!$C$46:'Eksist'!$Z$76,K$3)*Eksist!$E$3)</f>
        <v>0</v>
      </c>
      <c r="L53" s="156">
        <f>IF($C53&lt;Input!$D$48,VLOOKUP($C53,Eksist!$C$46:'Eksist'!$Z$76,L$3), VLOOKUP($C53,Muffe!$C$46:'Muffe'!$Z$76,L$3)*Muffe!$E$3+VLOOKUP($C53,Eksist!$C$46:'Eksist'!$Z$76,L$3)*Eksist!$E$3)</f>
        <v>0</v>
      </c>
      <c r="M53" s="156">
        <f>IF($C53&lt;Input!$D$48,VLOOKUP($C53,Eksist!$C$46:'Eksist'!$Z$76,M$3), VLOOKUP($C53,Muffe!$C$46:'Muffe'!$Z$76,M$3)*Muffe!$E$3+VLOOKUP($C53,Eksist!$C$46:'Eksist'!$Z$76,M$3)*Eksist!$E$3)</f>
        <v>0</v>
      </c>
      <c r="N53" s="156">
        <f>IF($C53&lt;Input!$D$48,VLOOKUP($C53,Eksist!$C$46:'Eksist'!$Z$76,N$3), VLOOKUP($C53,Muffe!$C$46:'Muffe'!$Z$76,N$3)*Muffe!$E$3+VLOOKUP($C53,Eksist!$C$46:'Eksist'!$Z$76,N$3)*Eksist!$E$3)</f>
        <v>0</v>
      </c>
      <c r="O53" s="156">
        <f>IF($C53&lt;Input!$D$48,VLOOKUP($C53,Eksist!$C$46:'Eksist'!$Z$76,O$3), VLOOKUP($C53,Muffe!$C$46:'Muffe'!$Z$76,O$3)*Muffe!$E$3+VLOOKUP($C53,Eksist!$C$46:'Eksist'!$Z$76,O$3)*Eksist!$E$3)</f>
        <v>0</v>
      </c>
      <c r="P53" s="156">
        <f>IF($C53&lt;Input!$D$48,VLOOKUP($C53,Eksist!$C$46:'Eksist'!$Z$76,P$3), VLOOKUP($C53,Muffe!$C$46:'Muffe'!$Z$76,P$3)*Muffe!$E$3+VLOOKUP($C53,Eksist!$C$46:'Eksist'!$Z$76,P$3)*Eksist!$E$3)</f>
        <v>0</v>
      </c>
      <c r="Q53" s="156">
        <f>IF($C53&lt;Input!$D$48,VLOOKUP($C53,Eksist!$C$46:'Eksist'!$Z$76,Q$3), VLOOKUP($C53,Muffe!$C$46:'Muffe'!$Z$76,Q$3)*Muffe!$E$3+VLOOKUP($C53,Eksist!$C$46:'Eksist'!$Z$76,Q$3)*Eksist!$E$3)</f>
        <v>0</v>
      </c>
      <c r="R53" s="156">
        <f>IF($C53&lt;Input!$D$48,VLOOKUP($C53,Eksist!$C$46:'Eksist'!$Z$76,R$3), VLOOKUP($C53,Muffe!$C$46:'Muffe'!$Z$76,R$3)*Muffe!$E$3+VLOOKUP($C53,Eksist!$C$46:'Eksist'!$Z$76,R$3)*Eksist!$E$3)</f>
        <v>0</v>
      </c>
      <c r="S53" s="156">
        <f>IF($C53&lt;Input!$D$48,VLOOKUP($C53,Eksist!$C$46:'Eksist'!$Z$76,S$3), VLOOKUP($C53,Muffe!$C$46:'Muffe'!$Z$76,S$3)*Muffe!$E$3+VLOOKUP($C53,Eksist!$C$46:'Eksist'!$Z$76,S$3)*Eksist!$E$3)</f>
        <v>0</v>
      </c>
      <c r="T53" s="156">
        <f>IF($C53&lt;Input!$D$48,VLOOKUP($C53,Eksist!$C$46:'Eksist'!$Z$76,T$3), VLOOKUP($C53,Muffe!$C$46:'Muffe'!$Z$76,T$3)*Muffe!$E$3+VLOOKUP($C53,Eksist!$C$46:'Eksist'!$Z$76,T$3)*Eksist!$E$3)</f>
        <v>0</v>
      </c>
      <c r="U53" s="156">
        <f>IF($C53&lt;Input!$D$48,VLOOKUP($C53,Eksist!$C$46:'Eksist'!$Z$76,U$3), VLOOKUP($C53,Muffe!$C$46:'Muffe'!$Z$76,U$3)*Muffe!$E$3+VLOOKUP($C53,Eksist!$C$46:'Eksist'!$Z$76,U$3)*Eksist!$E$3)</f>
        <v>0</v>
      </c>
      <c r="V53" s="156">
        <f>IF($C53&lt;Input!$D$48,VLOOKUP($C53,Eksist!$C$46:'Eksist'!$Z$76,V$3), VLOOKUP($C53,Muffe!$C$46:'Muffe'!$Z$76,V$3)*Muffe!$E$3+VLOOKUP($C53,Eksist!$C$46:'Eksist'!$Z$76,V$3)*Eksist!$E$3)</f>
        <v>0</v>
      </c>
      <c r="W53" s="156">
        <f>IF($C53&lt;Input!$D$48,VLOOKUP($C53,Eksist!$C$46:'Eksist'!$Z$76,W$3), VLOOKUP($C53,Muffe!$C$46:'Muffe'!$Z$76,W$3)*Muffe!$E$3+VLOOKUP($C53,Eksist!$C$46:'Eksist'!$Z$76,W$3)*Eksist!$E$3)</f>
        <v>0</v>
      </c>
      <c r="X53" s="156">
        <f>IF($C53&lt;Input!$D$48,VLOOKUP($C53,Eksist!$C$46:'Eksist'!$Z$76,X$3), VLOOKUP($C53,Muffe!$C$46:'Muffe'!$Z$76,X$3)*Muffe!$E$3+VLOOKUP($C53,Eksist!$C$46:'Eksist'!$Z$76,X$3)*Eksist!$E$3)</f>
        <v>0</v>
      </c>
      <c r="Y53" s="156">
        <f>IF($C53&lt;Input!$D$48,VLOOKUP($C53,Eksist!$C$46:'Eksist'!$Z$76,Y$3), VLOOKUP($C53,Muffe!$C$46:'Muffe'!$Z$76,Y$3)*Muffe!$E$3+VLOOKUP($C53,Eksist!$C$46:'Eksist'!$Z$76,Y$3)*Eksist!$E$3)</f>
        <v>0</v>
      </c>
      <c r="Z53" s="156">
        <f>IF($C53&lt;Input!$D$48,VLOOKUP($C53,Eksist!$C$46:'Eksist'!$Z$76,Z$3), VLOOKUP($C53,Muffe!$C$46:'Muffe'!$Z$76,Z$3)*Muffe!$E$3+VLOOKUP($C53,Eksist!$C$46:'Eksist'!$Z$76,Z$3)*Eksist!$E$3)</f>
        <v>0</v>
      </c>
      <c r="AA53" s="1"/>
      <c r="AB53" s="156"/>
      <c r="AC53" s="158"/>
      <c r="AD53" s="158"/>
      <c r="AE53" s="158"/>
      <c r="AF53" s="158"/>
      <c r="AG53" s="158"/>
      <c r="AH53" s="158"/>
      <c r="AI53" s="158"/>
      <c r="AJ53" s="158"/>
      <c r="AK53" s="158"/>
      <c r="AL53" s="158"/>
      <c r="AM53" s="158"/>
      <c r="AN53" s="158"/>
      <c r="AO53" s="158"/>
      <c r="AP53" s="158"/>
      <c r="AQ53" s="158"/>
      <c r="AR53" s="158"/>
      <c r="AS53" s="158"/>
      <c r="AT53" s="158"/>
      <c r="AU53" s="158"/>
      <c r="AV53" s="158"/>
      <c r="AW53" s="158"/>
      <c r="AX53" s="158"/>
      <c r="AY53" s="158"/>
      <c r="AZ53" s="158"/>
      <c r="BA53" s="158"/>
      <c r="BB53" s="158"/>
      <c r="BC53" s="158"/>
      <c r="BD53" s="158"/>
      <c r="BE53" s="158"/>
      <c r="BF53" s="158"/>
      <c r="BG53" s="158"/>
      <c r="BH53" s="158"/>
      <c r="BI53" s="158"/>
      <c r="BJ53" s="158"/>
      <c r="BK53" s="158"/>
      <c r="BL53" s="158"/>
      <c r="BM53" s="158"/>
      <c r="BN53" s="158"/>
      <c r="BO53" s="158"/>
      <c r="BP53" s="158"/>
      <c r="BQ53" s="158"/>
      <c r="BR53" s="158"/>
      <c r="BS53" s="158"/>
      <c r="BT53" s="158"/>
      <c r="BU53" s="158"/>
    </row>
    <row r="54" spans="1:73" x14ac:dyDescent="0.15">
      <c r="A54" s="1"/>
      <c r="B54" s="20"/>
      <c r="C54" s="156">
        <f>Eksist!C54</f>
        <v>8</v>
      </c>
      <c r="D54" s="2" t="s">
        <v>99</v>
      </c>
      <c r="E54" s="188">
        <f>Eksist!E54</f>
        <v>1</v>
      </c>
      <c r="F54" s="156">
        <f t="shared" si="3"/>
        <v>0</v>
      </c>
      <c r="G54" s="156">
        <f>IF($C54&lt;Input!$D$48,VLOOKUP($C54,Eksist!$C$46:'Eksist'!$Z$76,G$3), VLOOKUP($C54,Muffe!$C$46:'Muffe'!$Z$76,G$3)*Muffe!$E$2+VLOOKUP($C54,Eksist!$C$46:'Eksist'!$Z$76,G$3)*Eksist!$E$2)</f>
        <v>0</v>
      </c>
      <c r="H54" s="156">
        <f>IF($C54&lt;Input!$D$48,VLOOKUP($C54,Eksist!$C$46:'Eksist'!$Z$76,H$3), VLOOKUP($C54,Muffe!$C$46:'Muffe'!$Z$76,H$3)*Muffe!$E$3+VLOOKUP($C54,Eksist!$C$46:'Eksist'!$Z$76,H$3)*Eksist!$E$3)</f>
        <v>0</v>
      </c>
      <c r="I54" s="156">
        <f>IF($C54&lt;Input!$D$48,VLOOKUP($C54,Eksist!$C$46:'Eksist'!$Z$76,I$3), VLOOKUP($C54,Muffe!$C$46:'Muffe'!$Z$76,I$3)*Muffe!$E$3+VLOOKUP($C54,Eksist!$C$46:'Eksist'!$Z$76,I$3)*Eksist!$E$3)</f>
        <v>0</v>
      </c>
      <c r="J54" s="156">
        <f>IF($C54&lt;Input!$D$48,VLOOKUP($C54,Eksist!$C$46:'Eksist'!$Z$76,J$3), VLOOKUP($C54,Muffe!$C$46:'Muffe'!$Z$76,J$3)*Muffe!$E$3+VLOOKUP($C54,Eksist!$C$46:'Eksist'!$Z$76,J$3)*Eksist!$E$3)</f>
        <v>0</v>
      </c>
      <c r="K54" s="156">
        <f>IF($C54&lt;Input!$D$48,VLOOKUP($C54,Eksist!$C$46:'Eksist'!$Z$76,K$3), VLOOKUP($C54,Muffe!$C$46:'Muffe'!$Z$76,K$3)*Muffe!$E$3+VLOOKUP($C54,Eksist!$C$46:'Eksist'!$Z$76,K$3)*Eksist!$E$3)</f>
        <v>0</v>
      </c>
      <c r="L54" s="156">
        <f>IF($C54&lt;Input!$D$48,VLOOKUP($C54,Eksist!$C$46:'Eksist'!$Z$76,L$3), VLOOKUP($C54,Muffe!$C$46:'Muffe'!$Z$76,L$3)*Muffe!$E$3+VLOOKUP($C54,Eksist!$C$46:'Eksist'!$Z$76,L$3)*Eksist!$E$3)</f>
        <v>0</v>
      </c>
      <c r="M54" s="156">
        <f>IF($C54&lt;Input!$D$48,VLOOKUP($C54,Eksist!$C$46:'Eksist'!$Z$76,M$3), VLOOKUP($C54,Muffe!$C$46:'Muffe'!$Z$76,M$3)*Muffe!$E$3+VLOOKUP($C54,Eksist!$C$46:'Eksist'!$Z$76,M$3)*Eksist!$E$3)</f>
        <v>0</v>
      </c>
      <c r="N54" s="156">
        <f>IF($C54&lt;Input!$D$48,VLOOKUP($C54,Eksist!$C$46:'Eksist'!$Z$76,N$3), VLOOKUP($C54,Muffe!$C$46:'Muffe'!$Z$76,N$3)*Muffe!$E$3+VLOOKUP($C54,Eksist!$C$46:'Eksist'!$Z$76,N$3)*Eksist!$E$3)</f>
        <v>0</v>
      </c>
      <c r="O54" s="156">
        <f>IF($C54&lt;Input!$D$48,VLOOKUP($C54,Eksist!$C$46:'Eksist'!$Z$76,O$3), VLOOKUP($C54,Muffe!$C$46:'Muffe'!$Z$76,O$3)*Muffe!$E$3+VLOOKUP($C54,Eksist!$C$46:'Eksist'!$Z$76,O$3)*Eksist!$E$3)</f>
        <v>0</v>
      </c>
      <c r="P54" s="156">
        <f>IF($C54&lt;Input!$D$48,VLOOKUP($C54,Eksist!$C$46:'Eksist'!$Z$76,P$3), VLOOKUP($C54,Muffe!$C$46:'Muffe'!$Z$76,P$3)*Muffe!$E$3+VLOOKUP($C54,Eksist!$C$46:'Eksist'!$Z$76,P$3)*Eksist!$E$3)</f>
        <v>0</v>
      </c>
      <c r="Q54" s="156">
        <f>IF($C54&lt;Input!$D$48,VLOOKUP($C54,Eksist!$C$46:'Eksist'!$Z$76,Q$3), VLOOKUP($C54,Muffe!$C$46:'Muffe'!$Z$76,Q$3)*Muffe!$E$3+VLOOKUP($C54,Eksist!$C$46:'Eksist'!$Z$76,Q$3)*Eksist!$E$3)</f>
        <v>0</v>
      </c>
      <c r="R54" s="156">
        <f>IF($C54&lt;Input!$D$48,VLOOKUP($C54,Eksist!$C$46:'Eksist'!$Z$76,R$3), VLOOKUP($C54,Muffe!$C$46:'Muffe'!$Z$76,R$3)*Muffe!$E$3+VLOOKUP($C54,Eksist!$C$46:'Eksist'!$Z$76,R$3)*Eksist!$E$3)</f>
        <v>0</v>
      </c>
      <c r="S54" s="156">
        <f>IF($C54&lt;Input!$D$48,VLOOKUP($C54,Eksist!$C$46:'Eksist'!$Z$76,S$3), VLOOKUP($C54,Muffe!$C$46:'Muffe'!$Z$76,S$3)*Muffe!$E$3+VLOOKUP($C54,Eksist!$C$46:'Eksist'!$Z$76,S$3)*Eksist!$E$3)</f>
        <v>0</v>
      </c>
      <c r="T54" s="156">
        <f>IF($C54&lt;Input!$D$48,VLOOKUP($C54,Eksist!$C$46:'Eksist'!$Z$76,T$3), VLOOKUP($C54,Muffe!$C$46:'Muffe'!$Z$76,T$3)*Muffe!$E$3+VLOOKUP($C54,Eksist!$C$46:'Eksist'!$Z$76,T$3)*Eksist!$E$3)</f>
        <v>0</v>
      </c>
      <c r="U54" s="156">
        <f>IF($C54&lt;Input!$D$48,VLOOKUP($C54,Eksist!$C$46:'Eksist'!$Z$76,U$3), VLOOKUP($C54,Muffe!$C$46:'Muffe'!$Z$76,U$3)*Muffe!$E$3+VLOOKUP($C54,Eksist!$C$46:'Eksist'!$Z$76,U$3)*Eksist!$E$3)</f>
        <v>0</v>
      </c>
      <c r="V54" s="156">
        <f>IF($C54&lt;Input!$D$48,VLOOKUP($C54,Eksist!$C$46:'Eksist'!$Z$76,V$3), VLOOKUP($C54,Muffe!$C$46:'Muffe'!$Z$76,V$3)*Muffe!$E$3+VLOOKUP($C54,Eksist!$C$46:'Eksist'!$Z$76,V$3)*Eksist!$E$3)</f>
        <v>0</v>
      </c>
      <c r="W54" s="156">
        <f>IF($C54&lt;Input!$D$48,VLOOKUP($C54,Eksist!$C$46:'Eksist'!$Z$76,W$3), VLOOKUP($C54,Muffe!$C$46:'Muffe'!$Z$76,W$3)*Muffe!$E$3+VLOOKUP($C54,Eksist!$C$46:'Eksist'!$Z$76,W$3)*Eksist!$E$3)</f>
        <v>0</v>
      </c>
      <c r="X54" s="156">
        <f>IF($C54&lt;Input!$D$48,VLOOKUP($C54,Eksist!$C$46:'Eksist'!$Z$76,X$3), VLOOKUP($C54,Muffe!$C$46:'Muffe'!$Z$76,X$3)*Muffe!$E$3+VLOOKUP($C54,Eksist!$C$46:'Eksist'!$Z$76,X$3)*Eksist!$E$3)</f>
        <v>0</v>
      </c>
      <c r="Y54" s="156">
        <f>IF($C54&lt;Input!$D$48,VLOOKUP($C54,Eksist!$C$46:'Eksist'!$Z$76,Y$3), VLOOKUP($C54,Muffe!$C$46:'Muffe'!$Z$76,Y$3)*Muffe!$E$3+VLOOKUP($C54,Eksist!$C$46:'Eksist'!$Z$76,Y$3)*Eksist!$E$3)</f>
        <v>0</v>
      </c>
      <c r="Z54" s="156">
        <f>IF($C54&lt;Input!$D$48,VLOOKUP($C54,Eksist!$C$46:'Eksist'!$Z$76,Z$3), VLOOKUP($C54,Muffe!$C$46:'Muffe'!$Z$76,Z$3)*Muffe!$E$3+VLOOKUP($C54,Eksist!$C$46:'Eksist'!$Z$76,Z$3)*Eksist!$E$3)</f>
        <v>0</v>
      </c>
      <c r="AA54" s="1"/>
      <c r="AB54" s="156"/>
      <c r="AC54" s="158"/>
      <c r="AD54" s="158"/>
      <c r="AE54" s="158"/>
      <c r="AF54" s="158"/>
      <c r="AG54" s="158"/>
      <c r="AH54" s="158"/>
      <c r="AI54" s="158"/>
      <c r="AJ54" s="158"/>
      <c r="AK54" s="158"/>
      <c r="AL54" s="158"/>
      <c r="AM54" s="158"/>
      <c r="AN54" s="158"/>
      <c r="AO54" s="158"/>
      <c r="AP54" s="158"/>
      <c r="AQ54" s="158"/>
      <c r="AR54" s="158"/>
      <c r="AS54" s="158"/>
      <c r="AT54" s="158"/>
      <c r="AU54" s="158"/>
      <c r="AV54" s="158"/>
      <c r="AW54" s="158"/>
      <c r="AX54" s="158"/>
      <c r="AY54" s="158"/>
      <c r="AZ54" s="158"/>
      <c r="BA54" s="158"/>
      <c r="BB54" s="158"/>
      <c r="BC54" s="158"/>
      <c r="BD54" s="158"/>
      <c r="BE54" s="158"/>
      <c r="BF54" s="158"/>
      <c r="BG54" s="158"/>
      <c r="BH54" s="158"/>
      <c r="BI54" s="158"/>
      <c r="BJ54" s="158"/>
      <c r="BK54" s="158"/>
      <c r="BL54" s="158"/>
      <c r="BM54" s="158"/>
      <c r="BN54" s="158"/>
      <c r="BO54" s="158"/>
      <c r="BP54" s="158"/>
      <c r="BQ54" s="158"/>
      <c r="BR54" s="158"/>
      <c r="BS54" s="158"/>
      <c r="BT54" s="158"/>
      <c r="BU54" s="158"/>
    </row>
    <row r="55" spans="1:73" x14ac:dyDescent="0.15">
      <c r="A55" s="1"/>
      <c r="B55" s="20"/>
      <c r="C55" s="156">
        <f>Eksist!C55</f>
        <v>9</v>
      </c>
      <c r="D55" s="2" t="s">
        <v>99</v>
      </c>
      <c r="E55" s="188">
        <f>Eksist!E55</f>
        <v>1</v>
      </c>
      <c r="F55" s="156">
        <f t="shared" si="3"/>
        <v>0</v>
      </c>
      <c r="G55" s="156">
        <f>IF($C55&lt;Input!$D$48,VLOOKUP($C55,Eksist!$C$46:'Eksist'!$Z$76,G$3), VLOOKUP($C55,Muffe!$C$46:'Muffe'!$Z$76,G$3)*Muffe!$E$2+VLOOKUP($C55,Eksist!$C$46:'Eksist'!$Z$76,G$3)*Eksist!$E$2)</f>
        <v>0</v>
      </c>
      <c r="H55" s="156">
        <f>IF($C55&lt;Input!$D$48,VLOOKUP($C55,Eksist!$C$46:'Eksist'!$Z$76,H$3), VLOOKUP($C55,Muffe!$C$46:'Muffe'!$Z$76,H$3)*Muffe!$E$3+VLOOKUP($C55,Eksist!$C$46:'Eksist'!$Z$76,H$3)*Eksist!$E$3)</f>
        <v>0</v>
      </c>
      <c r="I55" s="156">
        <f>IF($C55&lt;Input!$D$48,VLOOKUP($C55,Eksist!$C$46:'Eksist'!$Z$76,I$3), VLOOKUP($C55,Muffe!$C$46:'Muffe'!$Z$76,I$3)*Muffe!$E$3+VLOOKUP($C55,Eksist!$C$46:'Eksist'!$Z$76,I$3)*Eksist!$E$3)</f>
        <v>0</v>
      </c>
      <c r="J55" s="156">
        <f>IF($C55&lt;Input!$D$48,VLOOKUP($C55,Eksist!$C$46:'Eksist'!$Z$76,J$3), VLOOKUP($C55,Muffe!$C$46:'Muffe'!$Z$76,J$3)*Muffe!$E$3+VLOOKUP($C55,Eksist!$C$46:'Eksist'!$Z$76,J$3)*Eksist!$E$3)</f>
        <v>0</v>
      </c>
      <c r="K55" s="156">
        <f>IF($C55&lt;Input!$D$48,VLOOKUP($C55,Eksist!$C$46:'Eksist'!$Z$76,K$3), VLOOKUP($C55,Muffe!$C$46:'Muffe'!$Z$76,K$3)*Muffe!$E$3+VLOOKUP($C55,Eksist!$C$46:'Eksist'!$Z$76,K$3)*Eksist!$E$3)</f>
        <v>0</v>
      </c>
      <c r="L55" s="156">
        <f>IF($C55&lt;Input!$D$48,VLOOKUP($C55,Eksist!$C$46:'Eksist'!$Z$76,L$3), VLOOKUP($C55,Muffe!$C$46:'Muffe'!$Z$76,L$3)*Muffe!$E$3+VLOOKUP($C55,Eksist!$C$46:'Eksist'!$Z$76,L$3)*Eksist!$E$3)</f>
        <v>0</v>
      </c>
      <c r="M55" s="156">
        <f>IF($C55&lt;Input!$D$48,VLOOKUP($C55,Eksist!$C$46:'Eksist'!$Z$76,M$3), VLOOKUP($C55,Muffe!$C$46:'Muffe'!$Z$76,M$3)*Muffe!$E$3+VLOOKUP($C55,Eksist!$C$46:'Eksist'!$Z$76,M$3)*Eksist!$E$3)</f>
        <v>0</v>
      </c>
      <c r="N55" s="156">
        <f>IF($C55&lt;Input!$D$48,VLOOKUP($C55,Eksist!$C$46:'Eksist'!$Z$76,N$3), VLOOKUP($C55,Muffe!$C$46:'Muffe'!$Z$76,N$3)*Muffe!$E$3+VLOOKUP($C55,Eksist!$C$46:'Eksist'!$Z$76,N$3)*Eksist!$E$3)</f>
        <v>0</v>
      </c>
      <c r="O55" s="156">
        <f>IF($C55&lt;Input!$D$48,VLOOKUP($C55,Eksist!$C$46:'Eksist'!$Z$76,O$3), VLOOKUP($C55,Muffe!$C$46:'Muffe'!$Z$76,O$3)*Muffe!$E$3+VLOOKUP($C55,Eksist!$C$46:'Eksist'!$Z$76,O$3)*Eksist!$E$3)</f>
        <v>0</v>
      </c>
      <c r="P55" s="156">
        <f>IF($C55&lt;Input!$D$48,VLOOKUP($C55,Eksist!$C$46:'Eksist'!$Z$76,P$3), VLOOKUP($C55,Muffe!$C$46:'Muffe'!$Z$76,P$3)*Muffe!$E$3+VLOOKUP($C55,Eksist!$C$46:'Eksist'!$Z$76,P$3)*Eksist!$E$3)</f>
        <v>0</v>
      </c>
      <c r="Q55" s="156">
        <f>IF($C55&lt;Input!$D$48,VLOOKUP($C55,Eksist!$C$46:'Eksist'!$Z$76,Q$3), VLOOKUP($C55,Muffe!$C$46:'Muffe'!$Z$76,Q$3)*Muffe!$E$3+VLOOKUP($C55,Eksist!$C$46:'Eksist'!$Z$76,Q$3)*Eksist!$E$3)</f>
        <v>0</v>
      </c>
      <c r="R55" s="156">
        <f>IF($C55&lt;Input!$D$48,VLOOKUP($C55,Eksist!$C$46:'Eksist'!$Z$76,R$3), VLOOKUP($C55,Muffe!$C$46:'Muffe'!$Z$76,R$3)*Muffe!$E$3+VLOOKUP($C55,Eksist!$C$46:'Eksist'!$Z$76,R$3)*Eksist!$E$3)</f>
        <v>0</v>
      </c>
      <c r="S55" s="156">
        <f>IF($C55&lt;Input!$D$48,VLOOKUP($C55,Eksist!$C$46:'Eksist'!$Z$76,S$3), VLOOKUP($C55,Muffe!$C$46:'Muffe'!$Z$76,S$3)*Muffe!$E$3+VLOOKUP($C55,Eksist!$C$46:'Eksist'!$Z$76,S$3)*Eksist!$E$3)</f>
        <v>0</v>
      </c>
      <c r="T55" s="156">
        <f>IF($C55&lt;Input!$D$48,VLOOKUP($C55,Eksist!$C$46:'Eksist'!$Z$76,T$3), VLOOKUP($C55,Muffe!$C$46:'Muffe'!$Z$76,T$3)*Muffe!$E$3+VLOOKUP($C55,Eksist!$C$46:'Eksist'!$Z$76,T$3)*Eksist!$E$3)</f>
        <v>0</v>
      </c>
      <c r="U55" s="156">
        <f>IF($C55&lt;Input!$D$48,VLOOKUP($C55,Eksist!$C$46:'Eksist'!$Z$76,U$3), VLOOKUP($C55,Muffe!$C$46:'Muffe'!$Z$76,U$3)*Muffe!$E$3+VLOOKUP($C55,Eksist!$C$46:'Eksist'!$Z$76,U$3)*Eksist!$E$3)</f>
        <v>0</v>
      </c>
      <c r="V55" s="156">
        <f>IF($C55&lt;Input!$D$48,VLOOKUP($C55,Eksist!$C$46:'Eksist'!$Z$76,V$3), VLOOKUP($C55,Muffe!$C$46:'Muffe'!$Z$76,V$3)*Muffe!$E$3+VLOOKUP($C55,Eksist!$C$46:'Eksist'!$Z$76,V$3)*Eksist!$E$3)</f>
        <v>0</v>
      </c>
      <c r="W55" s="156">
        <f>IF($C55&lt;Input!$D$48,VLOOKUP($C55,Eksist!$C$46:'Eksist'!$Z$76,W$3), VLOOKUP($C55,Muffe!$C$46:'Muffe'!$Z$76,W$3)*Muffe!$E$3+VLOOKUP($C55,Eksist!$C$46:'Eksist'!$Z$76,W$3)*Eksist!$E$3)</f>
        <v>0</v>
      </c>
      <c r="X55" s="156">
        <f>IF($C55&lt;Input!$D$48,VLOOKUP($C55,Eksist!$C$46:'Eksist'!$Z$76,X$3), VLOOKUP($C55,Muffe!$C$46:'Muffe'!$Z$76,X$3)*Muffe!$E$3+VLOOKUP($C55,Eksist!$C$46:'Eksist'!$Z$76,X$3)*Eksist!$E$3)</f>
        <v>0</v>
      </c>
      <c r="Y55" s="156">
        <f>IF($C55&lt;Input!$D$48,VLOOKUP($C55,Eksist!$C$46:'Eksist'!$Z$76,Y$3), VLOOKUP($C55,Muffe!$C$46:'Muffe'!$Z$76,Y$3)*Muffe!$E$3+VLOOKUP($C55,Eksist!$C$46:'Eksist'!$Z$76,Y$3)*Eksist!$E$3)</f>
        <v>0</v>
      </c>
      <c r="Z55" s="156">
        <f>IF($C55&lt;Input!$D$48,VLOOKUP($C55,Eksist!$C$46:'Eksist'!$Z$76,Z$3), VLOOKUP($C55,Muffe!$C$46:'Muffe'!$Z$76,Z$3)*Muffe!$E$3+VLOOKUP($C55,Eksist!$C$46:'Eksist'!$Z$76,Z$3)*Eksist!$E$3)</f>
        <v>0</v>
      </c>
      <c r="AA55" s="1"/>
      <c r="AB55" s="156"/>
      <c r="AC55" s="158"/>
      <c r="AD55" s="158"/>
      <c r="AE55" s="158"/>
      <c r="AF55" s="158"/>
      <c r="AG55" s="158"/>
      <c r="AH55" s="158"/>
      <c r="AI55" s="158"/>
      <c r="AJ55" s="158"/>
      <c r="AK55" s="158"/>
      <c r="AL55" s="158"/>
      <c r="AM55" s="158"/>
      <c r="AN55" s="158"/>
      <c r="AO55" s="158"/>
      <c r="AP55" s="158"/>
      <c r="AQ55" s="158"/>
      <c r="AR55" s="158"/>
      <c r="AS55" s="158"/>
      <c r="AT55" s="158"/>
      <c r="AU55" s="158"/>
      <c r="AV55" s="158"/>
      <c r="AW55" s="158"/>
      <c r="AX55" s="158"/>
      <c r="AY55" s="158"/>
      <c r="AZ55" s="158"/>
      <c r="BA55" s="158"/>
      <c r="BB55" s="158"/>
      <c r="BC55" s="158"/>
      <c r="BD55" s="158"/>
      <c r="BE55" s="158"/>
      <c r="BF55" s="158"/>
      <c r="BG55" s="158"/>
      <c r="BH55" s="158"/>
      <c r="BI55" s="158"/>
      <c r="BJ55" s="158"/>
      <c r="BK55" s="158"/>
      <c r="BL55" s="158"/>
      <c r="BM55" s="158"/>
      <c r="BN55" s="158"/>
      <c r="BO55" s="158"/>
      <c r="BP55" s="158"/>
      <c r="BQ55" s="158"/>
      <c r="BR55" s="158"/>
      <c r="BS55" s="158"/>
      <c r="BT55" s="158"/>
      <c r="BU55" s="158"/>
    </row>
    <row r="56" spans="1:73" x14ac:dyDescent="0.15">
      <c r="A56" s="1"/>
      <c r="B56" s="20" t="s">
        <v>186</v>
      </c>
      <c r="C56" s="156">
        <f>Eksist!C56</f>
        <v>10</v>
      </c>
      <c r="D56" s="2" t="s">
        <v>99</v>
      </c>
      <c r="E56" s="188">
        <f>Eksist!E56</f>
        <v>1</v>
      </c>
      <c r="F56" s="156">
        <f t="shared" si="3"/>
        <v>0</v>
      </c>
      <c r="G56" s="156">
        <f>IF($C56&lt;Input!$D$48,VLOOKUP($C56,Eksist!$C$46:'Eksist'!$Z$76,G$3), VLOOKUP($C56,Muffe!$C$46:'Muffe'!$Z$76,G$3)*Muffe!$E$2+VLOOKUP($C56,Eksist!$C$46:'Eksist'!$Z$76,G$3)*Eksist!$E$2)</f>
        <v>0</v>
      </c>
      <c r="H56" s="156">
        <f>IF($C56&lt;Input!$D$48,VLOOKUP($C56,Eksist!$C$46:'Eksist'!$Z$76,H$3), VLOOKUP($C56,Muffe!$C$46:'Muffe'!$Z$76,H$3)*Muffe!$E$3+VLOOKUP($C56,Eksist!$C$46:'Eksist'!$Z$76,H$3)*Eksist!$E$3)</f>
        <v>0</v>
      </c>
      <c r="I56" s="156">
        <f>IF($C56&lt;Input!$D$48,VLOOKUP($C56,Eksist!$C$46:'Eksist'!$Z$76,I$3), VLOOKUP($C56,Muffe!$C$46:'Muffe'!$Z$76,I$3)*Muffe!$E$3+VLOOKUP($C56,Eksist!$C$46:'Eksist'!$Z$76,I$3)*Eksist!$E$3)</f>
        <v>0</v>
      </c>
      <c r="J56" s="156">
        <f>IF($C56&lt;Input!$D$48,VLOOKUP($C56,Eksist!$C$46:'Eksist'!$Z$76,J$3), VLOOKUP($C56,Muffe!$C$46:'Muffe'!$Z$76,J$3)*Muffe!$E$3+VLOOKUP($C56,Eksist!$C$46:'Eksist'!$Z$76,J$3)*Eksist!$E$3)</f>
        <v>0</v>
      </c>
      <c r="K56" s="156">
        <f>IF($C56&lt;Input!$D$48,VLOOKUP($C56,Eksist!$C$46:'Eksist'!$Z$76,K$3), VLOOKUP($C56,Muffe!$C$46:'Muffe'!$Z$76,K$3)*Muffe!$E$3+VLOOKUP($C56,Eksist!$C$46:'Eksist'!$Z$76,K$3)*Eksist!$E$3)</f>
        <v>0</v>
      </c>
      <c r="L56" s="156">
        <f>IF($C56&lt;Input!$D$48,VLOOKUP($C56,Eksist!$C$46:'Eksist'!$Z$76,L$3), VLOOKUP($C56,Muffe!$C$46:'Muffe'!$Z$76,L$3)*Muffe!$E$3+VLOOKUP($C56,Eksist!$C$46:'Eksist'!$Z$76,L$3)*Eksist!$E$3)</f>
        <v>0</v>
      </c>
      <c r="M56" s="156">
        <f>IF($C56&lt;Input!$D$48,VLOOKUP($C56,Eksist!$C$46:'Eksist'!$Z$76,M$3), VLOOKUP($C56,Muffe!$C$46:'Muffe'!$Z$76,M$3)*Muffe!$E$3+VLOOKUP($C56,Eksist!$C$46:'Eksist'!$Z$76,M$3)*Eksist!$E$3)</f>
        <v>0</v>
      </c>
      <c r="N56" s="156">
        <f>IF($C56&lt;Input!$D$48,VLOOKUP($C56,Eksist!$C$46:'Eksist'!$Z$76,N$3), VLOOKUP($C56,Muffe!$C$46:'Muffe'!$Z$76,N$3)*Muffe!$E$3+VLOOKUP($C56,Eksist!$C$46:'Eksist'!$Z$76,N$3)*Eksist!$E$3)</f>
        <v>0</v>
      </c>
      <c r="O56" s="156">
        <f>IF($C56&lt;Input!$D$48,VLOOKUP($C56,Eksist!$C$46:'Eksist'!$Z$76,O$3), VLOOKUP($C56,Muffe!$C$46:'Muffe'!$Z$76,O$3)*Muffe!$E$3+VLOOKUP($C56,Eksist!$C$46:'Eksist'!$Z$76,O$3)*Eksist!$E$3)</f>
        <v>0</v>
      </c>
      <c r="P56" s="156">
        <f>IF($C56&lt;Input!$D$48,VLOOKUP($C56,Eksist!$C$46:'Eksist'!$Z$76,P$3), VLOOKUP($C56,Muffe!$C$46:'Muffe'!$Z$76,P$3)*Muffe!$E$3+VLOOKUP($C56,Eksist!$C$46:'Eksist'!$Z$76,P$3)*Eksist!$E$3)</f>
        <v>0</v>
      </c>
      <c r="Q56" s="156">
        <f>IF($C56&lt;Input!$D$48,VLOOKUP($C56,Eksist!$C$46:'Eksist'!$Z$76,Q$3), VLOOKUP($C56,Muffe!$C$46:'Muffe'!$Z$76,Q$3)*Muffe!$E$3+VLOOKUP($C56,Eksist!$C$46:'Eksist'!$Z$76,Q$3)*Eksist!$E$3)</f>
        <v>0</v>
      </c>
      <c r="R56" s="156">
        <f>IF($C56&lt;Input!$D$48,VLOOKUP($C56,Eksist!$C$46:'Eksist'!$Z$76,R$3), VLOOKUP($C56,Muffe!$C$46:'Muffe'!$Z$76,R$3)*Muffe!$E$3+VLOOKUP($C56,Eksist!$C$46:'Eksist'!$Z$76,R$3)*Eksist!$E$3)</f>
        <v>0</v>
      </c>
      <c r="S56" s="156">
        <f>IF($C56&lt;Input!$D$48,VLOOKUP($C56,Eksist!$C$46:'Eksist'!$Z$76,S$3), VLOOKUP($C56,Muffe!$C$46:'Muffe'!$Z$76,S$3)*Muffe!$E$3+VLOOKUP($C56,Eksist!$C$46:'Eksist'!$Z$76,S$3)*Eksist!$E$3)</f>
        <v>0</v>
      </c>
      <c r="T56" s="156">
        <f>IF($C56&lt;Input!$D$48,VLOOKUP($C56,Eksist!$C$46:'Eksist'!$Z$76,T$3), VLOOKUP($C56,Muffe!$C$46:'Muffe'!$Z$76,T$3)*Muffe!$E$3+VLOOKUP($C56,Eksist!$C$46:'Eksist'!$Z$76,T$3)*Eksist!$E$3)</f>
        <v>0</v>
      </c>
      <c r="U56" s="156">
        <f>IF($C56&lt;Input!$D$48,VLOOKUP($C56,Eksist!$C$46:'Eksist'!$Z$76,U$3), VLOOKUP($C56,Muffe!$C$46:'Muffe'!$Z$76,U$3)*Muffe!$E$3+VLOOKUP($C56,Eksist!$C$46:'Eksist'!$Z$76,U$3)*Eksist!$E$3)</f>
        <v>0</v>
      </c>
      <c r="V56" s="156">
        <f>IF($C56&lt;Input!$D$48,VLOOKUP($C56,Eksist!$C$46:'Eksist'!$Z$76,V$3), VLOOKUP($C56,Muffe!$C$46:'Muffe'!$Z$76,V$3)*Muffe!$E$3+VLOOKUP($C56,Eksist!$C$46:'Eksist'!$Z$76,V$3)*Eksist!$E$3)</f>
        <v>0</v>
      </c>
      <c r="W56" s="156">
        <f>IF($C56&lt;Input!$D$48,VLOOKUP($C56,Eksist!$C$46:'Eksist'!$Z$76,W$3), VLOOKUP($C56,Muffe!$C$46:'Muffe'!$Z$76,W$3)*Muffe!$E$3+VLOOKUP($C56,Eksist!$C$46:'Eksist'!$Z$76,W$3)*Eksist!$E$3)</f>
        <v>0</v>
      </c>
      <c r="X56" s="156">
        <f>IF($C56&lt;Input!$D$48,VLOOKUP($C56,Eksist!$C$46:'Eksist'!$Z$76,X$3), VLOOKUP($C56,Muffe!$C$46:'Muffe'!$Z$76,X$3)*Muffe!$E$3+VLOOKUP($C56,Eksist!$C$46:'Eksist'!$Z$76,X$3)*Eksist!$E$3)</f>
        <v>0</v>
      </c>
      <c r="Y56" s="156">
        <f>IF($C56&lt;Input!$D$48,VLOOKUP($C56,Eksist!$C$46:'Eksist'!$Z$76,Y$3), VLOOKUP($C56,Muffe!$C$46:'Muffe'!$Z$76,Y$3)*Muffe!$E$3+VLOOKUP($C56,Eksist!$C$46:'Eksist'!$Z$76,Y$3)*Eksist!$E$3)</f>
        <v>0</v>
      </c>
      <c r="Z56" s="156">
        <f>IF($C56&lt;Input!$D$48,VLOOKUP($C56,Eksist!$C$46:'Eksist'!$Z$76,Z$3), VLOOKUP($C56,Muffe!$C$46:'Muffe'!$Z$76,Z$3)*Muffe!$E$3+VLOOKUP($C56,Eksist!$C$46:'Eksist'!$Z$76,Z$3)*Eksist!$E$3)</f>
        <v>0</v>
      </c>
      <c r="AA56" s="1"/>
      <c r="AB56" s="156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  <c r="AP56" s="158"/>
      <c r="AQ56" s="158"/>
      <c r="AR56" s="158"/>
      <c r="AS56" s="158"/>
      <c r="AT56" s="158"/>
      <c r="AU56" s="158"/>
      <c r="AV56" s="158"/>
      <c r="AW56" s="158"/>
      <c r="AX56" s="158"/>
      <c r="AY56" s="158"/>
      <c r="AZ56" s="158"/>
      <c r="BA56" s="158"/>
      <c r="BB56" s="158"/>
      <c r="BC56" s="158"/>
      <c r="BD56" s="158"/>
      <c r="BE56" s="158"/>
      <c r="BF56" s="158"/>
      <c r="BG56" s="158"/>
      <c r="BH56" s="158"/>
      <c r="BI56" s="158"/>
      <c r="BJ56" s="158"/>
      <c r="BK56" s="158"/>
      <c r="BL56" s="158"/>
      <c r="BM56" s="158"/>
      <c r="BN56" s="158"/>
      <c r="BO56" s="158"/>
      <c r="BP56" s="158"/>
      <c r="BQ56" s="158"/>
      <c r="BR56" s="158"/>
      <c r="BS56" s="158"/>
      <c r="BT56" s="158"/>
      <c r="BU56" s="158"/>
    </row>
    <row r="57" spans="1:73" x14ac:dyDescent="0.15">
      <c r="A57" s="1"/>
      <c r="B57" s="20"/>
      <c r="C57" s="156">
        <f>Eksist!C57</f>
        <v>11</v>
      </c>
      <c r="D57" s="2" t="s">
        <v>99</v>
      </c>
      <c r="E57" s="188">
        <f>Eksist!E57</f>
        <v>1</v>
      </c>
      <c r="F57" s="156">
        <f t="shared" si="3"/>
        <v>0</v>
      </c>
      <c r="G57" s="156">
        <f>IF($C57&lt;Input!$D$48,VLOOKUP($C57,Eksist!$C$46:'Eksist'!$Z$76,G$3), VLOOKUP($C57,Muffe!$C$46:'Muffe'!$Z$76,G$3)*Muffe!$E$2+VLOOKUP($C57,Eksist!$C$46:'Eksist'!$Z$76,G$3)*Eksist!$E$2)</f>
        <v>0</v>
      </c>
      <c r="H57" s="156">
        <f>IF($C57&lt;Input!$D$48,VLOOKUP($C57,Eksist!$C$46:'Eksist'!$Z$76,H$3), VLOOKUP($C57,Muffe!$C$46:'Muffe'!$Z$76,H$3)*Muffe!$E$3+VLOOKUP($C57,Eksist!$C$46:'Eksist'!$Z$76,H$3)*Eksist!$E$3)</f>
        <v>0</v>
      </c>
      <c r="I57" s="156">
        <f>IF($C57&lt;Input!$D$48,VLOOKUP($C57,Eksist!$C$46:'Eksist'!$Z$76,I$3), VLOOKUP($C57,Muffe!$C$46:'Muffe'!$Z$76,I$3)*Muffe!$E$3+VLOOKUP($C57,Eksist!$C$46:'Eksist'!$Z$76,I$3)*Eksist!$E$3)</f>
        <v>0</v>
      </c>
      <c r="J57" s="156">
        <f>IF($C57&lt;Input!$D$48,VLOOKUP($C57,Eksist!$C$46:'Eksist'!$Z$76,J$3), VLOOKUP($C57,Muffe!$C$46:'Muffe'!$Z$76,J$3)*Muffe!$E$3+VLOOKUP($C57,Eksist!$C$46:'Eksist'!$Z$76,J$3)*Eksist!$E$3)</f>
        <v>0</v>
      </c>
      <c r="K57" s="156">
        <f>IF($C57&lt;Input!$D$48,VLOOKUP($C57,Eksist!$C$46:'Eksist'!$Z$76,K$3), VLOOKUP($C57,Muffe!$C$46:'Muffe'!$Z$76,K$3)*Muffe!$E$3+VLOOKUP($C57,Eksist!$C$46:'Eksist'!$Z$76,K$3)*Eksist!$E$3)</f>
        <v>0</v>
      </c>
      <c r="L57" s="156">
        <f>IF($C57&lt;Input!$D$48,VLOOKUP($C57,Eksist!$C$46:'Eksist'!$Z$76,L$3), VLOOKUP($C57,Muffe!$C$46:'Muffe'!$Z$76,L$3)*Muffe!$E$3+VLOOKUP($C57,Eksist!$C$46:'Eksist'!$Z$76,L$3)*Eksist!$E$3)</f>
        <v>0</v>
      </c>
      <c r="M57" s="156">
        <f>IF($C57&lt;Input!$D$48,VLOOKUP($C57,Eksist!$C$46:'Eksist'!$Z$76,M$3), VLOOKUP($C57,Muffe!$C$46:'Muffe'!$Z$76,M$3)*Muffe!$E$3+VLOOKUP($C57,Eksist!$C$46:'Eksist'!$Z$76,M$3)*Eksist!$E$3)</f>
        <v>0</v>
      </c>
      <c r="N57" s="156">
        <f>IF($C57&lt;Input!$D$48,VLOOKUP($C57,Eksist!$C$46:'Eksist'!$Z$76,N$3), VLOOKUP($C57,Muffe!$C$46:'Muffe'!$Z$76,N$3)*Muffe!$E$3+VLOOKUP($C57,Eksist!$C$46:'Eksist'!$Z$76,N$3)*Eksist!$E$3)</f>
        <v>0</v>
      </c>
      <c r="O57" s="156">
        <f>IF($C57&lt;Input!$D$48,VLOOKUP($C57,Eksist!$C$46:'Eksist'!$Z$76,O$3), VLOOKUP($C57,Muffe!$C$46:'Muffe'!$Z$76,O$3)*Muffe!$E$3+VLOOKUP($C57,Eksist!$C$46:'Eksist'!$Z$76,O$3)*Eksist!$E$3)</f>
        <v>0</v>
      </c>
      <c r="P57" s="156">
        <f>IF($C57&lt;Input!$D$48,VLOOKUP($C57,Eksist!$C$46:'Eksist'!$Z$76,P$3), VLOOKUP($C57,Muffe!$C$46:'Muffe'!$Z$76,P$3)*Muffe!$E$3+VLOOKUP($C57,Eksist!$C$46:'Eksist'!$Z$76,P$3)*Eksist!$E$3)</f>
        <v>0</v>
      </c>
      <c r="Q57" s="156">
        <f>IF($C57&lt;Input!$D$48,VLOOKUP($C57,Eksist!$C$46:'Eksist'!$Z$76,Q$3), VLOOKUP($C57,Muffe!$C$46:'Muffe'!$Z$76,Q$3)*Muffe!$E$3+VLOOKUP($C57,Eksist!$C$46:'Eksist'!$Z$76,Q$3)*Eksist!$E$3)</f>
        <v>0</v>
      </c>
      <c r="R57" s="156">
        <f>IF($C57&lt;Input!$D$48,VLOOKUP($C57,Eksist!$C$46:'Eksist'!$Z$76,R$3), VLOOKUP($C57,Muffe!$C$46:'Muffe'!$Z$76,R$3)*Muffe!$E$3+VLOOKUP($C57,Eksist!$C$46:'Eksist'!$Z$76,R$3)*Eksist!$E$3)</f>
        <v>0</v>
      </c>
      <c r="S57" s="156">
        <f>IF($C57&lt;Input!$D$48,VLOOKUP($C57,Eksist!$C$46:'Eksist'!$Z$76,S$3), VLOOKUP($C57,Muffe!$C$46:'Muffe'!$Z$76,S$3)*Muffe!$E$3+VLOOKUP($C57,Eksist!$C$46:'Eksist'!$Z$76,S$3)*Eksist!$E$3)</f>
        <v>0</v>
      </c>
      <c r="T57" s="156">
        <f>IF($C57&lt;Input!$D$48,VLOOKUP($C57,Eksist!$C$46:'Eksist'!$Z$76,T$3), VLOOKUP($C57,Muffe!$C$46:'Muffe'!$Z$76,T$3)*Muffe!$E$3+VLOOKUP($C57,Eksist!$C$46:'Eksist'!$Z$76,T$3)*Eksist!$E$3)</f>
        <v>0</v>
      </c>
      <c r="U57" s="156">
        <f>IF($C57&lt;Input!$D$48,VLOOKUP($C57,Eksist!$C$46:'Eksist'!$Z$76,U$3), VLOOKUP($C57,Muffe!$C$46:'Muffe'!$Z$76,U$3)*Muffe!$E$3+VLOOKUP($C57,Eksist!$C$46:'Eksist'!$Z$76,U$3)*Eksist!$E$3)</f>
        <v>0</v>
      </c>
      <c r="V57" s="156">
        <f>IF($C57&lt;Input!$D$48,VLOOKUP($C57,Eksist!$C$46:'Eksist'!$Z$76,V$3), VLOOKUP($C57,Muffe!$C$46:'Muffe'!$Z$76,V$3)*Muffe!$E$3+VLOOKUP($C57,Eksist!$C$46:'Eksist'!$Z$76,V$3)*Eksist!$E$3)</f>
        <v>0</v>
      </c>
      <c r="W57" s="156">
        <f>IF($C57&lt;Input!$D$48,VLOOKUP($C57,Eksist!$C$46:'Eksist'!$Z$76,W$3), VLOOKUP($C57,Muffe!$C$46:'Muffe'!$Z$76,W$3)*Muffe!$E$3+VLOOKUP($C57,Eksist!$C$46:'Eksist'!$Z$76,W$3)*Eksist!$E$3)</f>
        <v>0</v>
      </c>
      <c r="X57" s="156">
        <f>IF($C57&lt;Input!$D$48,VLOOKUP($C57,Eksist!$C$46:'Eksist'!$Z$76,X$3), VLOOKUP($C57,Muffe!$C$46:'Muffe'!$Z$76,X$3)*Muffe!$E$3+VLOOKUP($C57,Eksist!$C$46:'Eksist'!$Z$76,X$3)*Eksist!$E$3)</f>
        <v>0</v>
      </c>
      <c r="Y57" s="156">
        <f>IF($C57&lt;Input!$D$48,VLOOKUP($C57,Eksist!$C$46:'Eksist'!$Z$76,Y$3), VLOOKUP($C57,Muffe!$C$46:'Muffe'!$Z$76,Y$3)*Muffe!$E$3+VLOOKUP($C57,Eksist!$C$46:'Eksist'!$Z$76,Y$3)*Eksist!$E$3)</f>
        <v>0</v>
      </c>
      <c r="Z57" s="156">
        <f>IF($C57&lt;Input!$D$48,VLOOKUP($C57,Eksist!$C$46:'Eksist'!$Z$76,Z$3), VLOOKUP($C57,Muffe!$C$46:'Muffe'!$Z$76,Z$3)*Muffe!$E$3+VLOOKUP($C57,Eksist!$C$46:'Eksist'!$Z$76,Z$3)*Eksist!$E$3)</f>
        <v>0</v>
      </c>
      <c r="AA57" s="1"/>
      <c r="AB57" s="156"/>
      <c r="AC57" s="158"/>
      <c r="AD57" s="158"/>
      <c r="AE57" s="158"/>
      <c r="AF57" s="158"/>
      <c r="AG57" s="158"/>
      <c r="AH57" s="158"/>
      <c r="AI57" s="158"/>
      <c r="AJ57" s="158"/>
      <c r="AK57" s="158"/>
      <c r="AL57" s="158"/>
      <c r="AM57" s="158"/>
      <c r="AN57" s="158"/>
      <c r="AO57" s="158"/>
      <c r="AP57" s="158"/>
      <c r="AQ57" s="158"/>
      <c r="AR57" s="158"/>
      <c r="AS57" s="158"/>
      <c r="AT57" s="158"/>
      <c r="AU57" s="158"/>
      <c r="AV57" s="158"/>
      <c r="AW57" s="158"/>
      <c r="AX57" s="158"/>
      <c r="AY57" s="158"/>
      <c r="AZ57" s="158"/>
      <c r="BA57" s="158"/>
      <c r="BB57" s="158"/>
      <c r="BC57" s="158"/>
      <c r="BD57" s="158"/>
      <c r="BE57" s="158"/>
      <c r="BF57" s="158"/>
      <c r="BG57" s="158"/>
      <c r="BH57" s="158"/>
      <c r="BI57" s="158"/>
      <c r="BJ57" s="158"/>
      <c r="BK57" s="158"/>
      <c r="BL57" s="158"/>
      <c r="BM57" s="158"/>
      <c r="BN57" s="158"/>
      <c r="BO57" s="158"/>
      <c r="BP57" s="158"/>
      <c r="BQ57" s="158"/>
      <c r="BR57" s="158"/>
      <c r="BS57" s="158"/>
      <c r="BT57" s="158"/>
      <c r="BU57" s="158"/>
    </row>
    <row r="58" spans="1:73" x14ac:dyDescent="0.15">
      <c r="A58" s="1"/>
      <c r="B58" s="20"/>
      <c r="C58" s="156">
        <f>Eksist!C58</f>
        <v>12</v>
      </c>
      <c r="D58" s="2" t="s">
        <v>99</v>
      </c>
      <c r="E58" s="188">
        <f>Eksist!E58</f>
        <v>1</v>
      </c>
      <c r="F58" s="156">
        <f t="shared" si="3"/>
        <v>0</v>
      </c>
      <c r="G58" s="156">
        <f>IF($C58&lt;Input!$D$48,VLOOKUP($C58,Eksist!$C$46:'Eksist'!$Z$76,G$3), VLOOKUP($C58,Muffe!$C$46:'Muffe'!$Z$76,G$3)*Muffe!$E$2+VLOOKUP($C58,Eksist!$C$46:'Eksist'!$Z$76,G$3)*Eksist!$E$2)</f>
        <v>0</v>
      </c>
      <c r="H58" s="156">
        <f>IF($C58&lt;Input!$D$48,VLOOKUP($C58,Eksist!$C$46:'Eksist'!$Z$76,H$3), VLOOKUP($C58,Muffe!$C$46:'Muffe'!$Z$76,H$3)*Muffe!$E$3+VLOOKUP($C58,Eksist!$C$46:'Eksist'!$Z$76,H$3)*Eksist!$E$3)</f>
        <v>0</v>
      </c>
      <c r="I58" s="156">
        <f>IF($C58&lt;Input!$D$48,VLOOKUP($C58,Eksist!$C$46:'Eksist'!$Z$76,I$3), VLOOKUP($C58,Muffe!$C$46:'Muffe'!$Z$76,I$3)*Muffe!$E$3+VLOOKUP($C58,Eksist!$C$46:'Eksist'!$Z$76,I$3)*Eksist!$E$3)</f>
        <v>0</v>
      </c>
      <c r="J58" s="156">
        <f>IF($C58&lt;Input!$D$48,VLOOKUP($C58,Eksist!$C$46:'Eksist'!$Z$76,J$3), VLOOKUP($C58,Muffe!$C$46:'Muffe'!$Z$76,J$3)*Muffe!$E$3+VLOOKUP($C58,Eksist!$C$46:'Eksist'!$Z$76,J$3)*Eksist!$E$3)</f>
        <v>0</v>
      </c>
      <c r="K58" s="156">
        <f>IF($C58&lt;Input!$D$48,VLOOKUP($C58,Eksist!$C$46:'Eksist'!$Z$76,K$3), VLOOKUP($C58,Muffe!$C$46:'Muffe'!$Z$76,K$3)*Muffe!$E$3+VLOOKUP($C58,Eksist!$C$46:'Eksist'!$Z$76,K$3)*Eksist!$E$3)</f>
        <v>0</v>
      </c>
      <c r="L58" s="156">
        <f>IF($C58&lt;Input!$D$48,VLOOKUP($C58,Eksist!$C$46:'Eksist'!$Z$76,L$3), VLOOKUP($C58,Muffe!$C$46:'Muffe'!$Z$76,L$3)*Muffe!$E$3+VLOOKUP($C58,Eksist!$C$46:'Eksist'!$Z$76,L$3)*Eksist!$E$3)</f>
        <v>0</v>
      </c>
      <c r="M58" s="156">
        <f>IF($C58&lt;Input!$D$48,VLOOKUP($C58,Eksist!$C$46:'Eksist'!$Z$76,M$3), VLOOKUP($C58,Muffe!$C$46:'Muffe'!$Z$76,M$3)*Muffe!$E$3+VLOOKUP($C58,Eksist!$C$46:'Eksist'!$Z$76,M$3)*Eksist!$E$3)</f>
        <v>0</v>
      </c>
      <c r="N58" s="156">
        <f>IF($C58&lt;Input!$D$48,VLOOKUP($C58,Eksist!$C$46:'Eksist'!$Z$76,N$3), VLOOKUP($C58,Muffe!$C$46:'Muffe'!$Z$76,N$3)*Muffe!$E$3+VLOOKUP($C58,Eksist!$C$46:'Eksist'!$Z$76,N$3)*Eksist!$E$3)</f>
        <v>0</v>
      </c>
      <c r="O58" s="156">
        <f>IF($C58&lt;Input!$D$48,VLOOKUP($C58,Eksist!$C$46:'Eksist'!$Z$76,O$3), VLOOKUP($C58,Muffe!$C$46:'Muffe'!$Z$76,O$3)*Muffe!$E$3+VLOOKUP($C58,Eksist!$C$46:'Eksist'!$Z$76,O$3)*Eksist!$E$3)</f>
        <v>0</v>
      </c>
      <c r="P58" s="156">
        <f>IF($C58&lt;Input!$D$48,VLOOKUP($C58,Eksist!$C$46:'Eksist'!$Z$76,P$3), VLOOKUP($C58,Muffe!$C$46:'Muffe'!$Z$76,P$3)*Muffe!$E$3+VLOOKUP($C58,Eksist!$C$46:'Eksist'!$Z$76,P$3)*Eksist!$E$3)</f>
        <v>0</v>
      </c>
      <c r="Q58" s="156">
        <f>IF($C58&lt;Input!$D$48,VLOOKUP($C58,Eksist!$C$46:'Eksist'!$Z$76,Q$3), VLOOKUP($C58,Muffe!$C$46:'Muffe'!$Z$76,Q$3)*Muffe!$E$3+VLOOKUP($C58,Eksist!$C$46:'Eksist'!$Z$76,Q$3)*Eksist!$E$3)</f>
        <v>0</v>
      </c>
      <c r="R58" s="156">
        <f>IF($C58&lt;Input!$D$48,VLOOKUP($C58,Eksist!$C$46:'Eksist'!$Z$76,R$3), VLOOKUP($C58,Muffe!$C$46:'Muffe'!$Z$76,R$3)*Muffe!$E$3+VLOOKUP($C58,Eksist!$C$46:'Eksist'!$Z$76,R$3)*Eksist!$E$3)</f>
        <v>0</v>
      </c>
      <c r="S58" s="156">
        <f>IF($C58&lt;Input!$D$48,VLOOKUP($C58,Eksist!$C$46:'Eksist'!$Z$76,S$3), VLOOKUP($C58,Muffe!$C$46:'Muffe'!$Z$76,S$3)*Muffe!$E$3+VLOOKUP($C58,Eksist!$C$46:'Eksist'!$Z$76,S$3)*Eksist!$E$3)</f>
        <v>0</v>
      </c>
      <c r="T58" s="156">
        <f>IF($C58&lt;Input!$D$48,VLOOKUP($C58,Eksist!$C$46:'Eksist'!$Z$76,T$3), VLOOKUP($C58,Muffe!$C$46:'Muffe'!$Z$76,T$3)*Muffe!$E$3+VLOOKUP($C58,Eksist!$C$46:'Eksist'!$Z$76,T$3)*Eksist!$E$3)</f>
        <v>0</v>
      </c>
      <c r="U58" s="156">
        <f>IF($C58&lt;Input!$D$48,VLOOKUP($C58,Eksist!$C$46:'Eksist'!$Z$76,U$3), VLOOKUP($C58,Muffe!$C$46:'Muffe'!$Z$76,U$3)*Muffe!$E$3+VLOOKUP($C58,Eksist!$C$46:'Eksist'!$Z$76,U$3)*Eksist!$E$3)</f>
        <v>0</v>
      </c>
      <c r="V58" s="156">
        <f>IF($C58&lt;Input!$D$48,VLOOKUP($C58,Eksist!$C$46:'Eksist'!$Z$76,V$3), VLOOKUP($C58,Muffe!$C$46:'Muffe'!$Z$76,V$3)*Muffe!$E$3+VLOOKUP($C58,Eksist!$C$46:'Eksist'!$Z$76,V$3)*Eksist!$E$3)</f>
        <v>0</v>
      </c>
      <c r="W58" s="156">
        <f>IF($C58&lt;Input!$D$48,VLOOKUP($C58,Eksist!$C$46:'Eksist'!$Z$76,W$3), VLOOKUP($C58,Muffe!$C$46:'Muffe'!$Z$76,W$3)*Muffe!$E$3+VLOOKUP($C58,Eksist!$C$46:'Eksist'!$Z$76,W$3)*Eksist!$E$3)</f>
        <v>0</v>
      </c>
      <c r="X58" s="156">
        <f>IF($C58&lt;Input!$D$48,VLOOKUP($C58,Eksist!$C$46:'Eksist'!$Z$76,X$3), VLOOKUP($C58,Muffe!$C$46:'Muffe'!$Z$76,X$3)*Muffe!$E$3+VLOOKUP($C58,Eksist!$C$46:'Eksist'!$Z$76,X$3)*Eksist!$E$3)</f>
        <v>0</v>
      </c>
      <c r="Y58" s="156">
        <f>IF($C58&lt;Input!$D$48,VLOOKUP($C58,Eksist!$C$46:'Eksist'!$Z$76,Y$3), VLOOKUP($C58,Muffe!$C$46:'Muffe'!$Z$76,Y$3)*Muffe!$E$3+VLOOKUP($C58,Eksist!$C$46:'Eksist'!$Z$76,Y$3)*Eksist!$E$3)</f>
        <v>0</v>
      </c>
      <c r="Z58" s="156">
        <f>IF($C58&lt;Input!$D$48,VLOOKUP($C58,Eksist!$C$46:'Eksist'!$Z$76,Z$3), VLOOKUP($C58,Muffe!$C$46:'Muffe'!$Z$76,Z$3)*Muffe!$E$3+VLOOKUP($C58,Eksist!$C$46:'Eksist'!$Z$76,Z$3)*Eksist!$E$3)</f>
        <v>0</v>
      </c>
      <c r="AA58" s="1"/>
      <c r="AB58" s="156"/>
      <c r="AC58" s="158"/>
      <c r="AD58" s="158"/>
      <c r="AE58" s="15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58"/>
      <c r="AQ58" s="158"/>
      <c r="AR58" s="158"/>
      <c r="AS58" s="158"/>
      <c r="AT58" s="158"/>
      <c r="AU58" s="158"/>
      <c r="AV58" s="158"/>
      <c r="AW58" s="158"/>
      <c r="AX58" s="158"/>
      <c r="AY58" s="158"/>
      <c r="AZ58" s="158"/>
      <c r="BA58" s="158"/>
      <c r="BB58" s="158"/>
      <c r="BC58" s="158"/>
      <c r="BD58" s="158"/>
      <c r="BE58" s="158"/>
      <c r="BF58" s="158"/>
      <c r="BG58" s="158"/>
      <c r="BH58" s="158"/>
      <c r="BI58" s="158"/>
      <c r="BJ58" s="158"/>
      <c r="BK58" s="158"/>
      <c r="BL58" s="158"/>
      <c r="BM58" s="158"/>
      <c r="BN58" s="158"/>
      <c r="BO58" s="158"/>
      <c r="BP58" s="158"/>
      <c r="BQ58" s="158"/>
      <c r="BR58" s="158"/>
      <c r="BS58" s="158"/>
      <c r="BT58" s="158"/>
      <c r="BU58" s="158"/>
    </row>
    <row r="59" spans="1:73" x14ac:dyDescent="0.15">
      <c r="A59" s="1"/>
      <c r="B59" s="20"/>
      <c r="C59" s="156">
        <f>Eksist!C59</f>
        <v>13</v>
      </c>
      <c r="D59" s="2" t="s">
        <v>99</v>
      </c>
      <c r="E59" s="188">
        <f>Eksist!E59</f>
        <v>1</v>
      </c>
      <c r="F59" s="156">
        <f t="shared" si="3"/>
        <v>0</v>
      </c>
      <c r="G59" s="156">
        <f>IF($C59&lt;Input!$D$48,VLOOKUP($C59,Eksist!$C$46:'Eksist'!$Z$76,G$3), VLOOKUP($C59,Muffe!$C$46:'Muffe'!$Z$76,G$3)*Muffe!$E$2+VLOOKUP($C59,Eksist!$C$46:'Eksist'!$Z$76,G$3)*Eksist!$E$2)</f>
        <v>0</v>
      </c>
      <c r="H59" s="156">
        <f>IF($C59&lt;Input!$D$48,VLOOKUP($C59,Eksist!$C$46:'Eksist'!$Z$76,H$3), VLOOKUP($C59,Muffe!$C$46:'Muffe'!$Z$76,H$3)*Muffe!$E$3+VLOOKUP($C59,Eksist!$C$46:'Eksist'!$Z$76,H$3)*Eksist!$E$3)</f>
        <v>0</v>
      </c>
      <c r="I59" s="156">
        <f>IF($C59&lt;Input!$D$48,VLOOKUP($C59,Eksist!$C$46:'Eksist'!$Z$76,I$3), VLOOKUP($C59,Muffe!$C$46:'Muffe'!$Z$76,I$3)*Muffe!$E$3+VLOOKUP($C59,Eksist!$C$46:'Eksist'!$Z$76,I$3)*Eksist!$E$3)</f>
        <v>0</v>
      </c>
      <c r="J59" s="156">
        <f>IF($C59&lt;Input!$D$48,VLOOKUP($C59,Eksist!$C$46:'Eksist'!$Z$76,J$3), VLOOKUP($C59,Muffe!$C$46:'Muffe'!$Z$76,J$3)*Muffe!$E$3+VLOOKUP($C59,Eksist!$C$46:'Eksist'!$Z$76,J$3)*Eksist!$E$3)</f>
        <v>0</v>
      </c>
      <c r="K59" s="156">
        <f>IF($C59&lt;Input!$D$48,VLOOKUP($C59,Eksist!$C$46:'Eksist'!$Z$76,K$3), VLOOKUP($C59,Muffe!$C$46:'Muffe'!$Z$76,K$3)*Muffe!$E$3+VLOOKUP($C59,Eksist!$C$46:'Eksist'!$Z$76,K$3)*Eksist!$E$3)</f>
        <v>0</v>
      </c>
      <c r="L59" s="156">
        <f>IF($C59&lt;Input!$D$48,VLOOKUP($C59,Eksist!$C$46:'Eksist'!$Z$76,L$3), VLOOKUP($C59,Muffe!$C$46:'Muffe'!$Z$76,L$3)*Muffe!$E$3+VLOOKUP($C59,Eksist!$C$46:'Eksist'!$Z$76,L$3)*Eksist!$E$3)</f>
        <v>0</v>
      </c>
      <c r="M59" s="156">
        <f>IF($C59&lt;Input!$D$48,VLOOKUP($C59,Eksist!$C$46:'Eksist'!$Z$76,M$3), VLOOKUP($C59,Muffe!$C$46:'Muffe'!$Z$76,M$3)*Muffe!$E$3+VLOOKUP($C59,Eksist!$C$46:'Eksist'!$Z$76,M$3)*Eksist!$E$3)</f>
        <v>0</v>
      </c>
      <c r="N59" s="156">
        <f>IF($C59&lt;Input!$D$48,VLOOKUP($C59,Eksist!$C$46:'Eksist'!$Z$76,N$3), VLOOKUP($C59,Muffe!$C$46:'Muffe'!$Z$76,N$3)*Muffe!$E$3+VLOOKUP($C59,Eksist!$C$46:'Eksist'!$Z$76,N$3)*Eksist!$E$3)</f>
        <v>0</v>
      </c>
      <c r="O59" s="156">
        <f>IF($C59&lt;Input!$D$48,VLOOKUP($C59,Eksist!$C$46:'Eksist'!$Z$76,O$3), VLOOKUP($C59,Muffe!$C$46:'Muffe'!$Z$76,O$3)*Muffe!$E$3+VLOOKUP($C59,Eksist!$C$46:'Eksist'!$Z$76,O$3)*Eksist!$E$3)</f>
        <v>0</v>
      </c>
      <c r="P59" s="156">
        <f>IF($C59&lt;Input!$D$48,VLOOKUP($C59,Eksist!$C$46:'Eksist'!$Z$76,P$3), VLOOKUP($C59,Muffe!$C$46:'Muffe'!$Z$76,P$3)*Muffe!$E$3+VLOOKUP($C59,Eksist!$C$46:'Eksist'!$Z$76,P$3)*Eksist!$E$3)</f>
        <v>0</v>
      </c>
      <c r="Q59" s="156">
        <f>IF($C59&lt;Input!$D$48,VLOOKUP($C59,Eksist!$C$46:'Eksist'!$Z$76,Q$3), VLOOKUP($C59,Muffe!$C$46:'Muffe'!$Z$76,Q$3)*Muffe!$E$3+VLOOKUP($C59,Eksist!$C$46:'Eksist'!$Z$76,Q$3)*Eksist!$E$3)</f>
        <v>0</v>
      </c>
      <c r="R59" s="156">
        <f>IF($C59&lt;Input!$D$48,VLOOKUP($C59,Eksist!$C$46:'Eksist'!$Z$76,R$3), VLOOKUP($C59,Muffe!$C$46:'Muffe'!$Z$76,R$3)*Muffe!$E$3+VLOOKUP($C59,Eksist!$C$46:'Eksist'!$Z$76,R$3)*Eksist!$E$3)</f>
        <v>0</v>
      </c>
      <c r="S59" s="156">
        <f>IF($C59&lt;Input!$D$48,VLOOKUP($C59,Eksist!$C$46:'Eksist'!$Z$76,S$3), VLOOKUP($C59,Muffe!$C$46:'Muffe'!$Z$76,S$3)*Muffe!$E$3+VLOOKUP($C59,Eksist!$C$46:'Eksist'!$Z$76,S$3)*Eksist!$E$3)</f>
        <v>0</v>
      </c>
      <c r="T59" s="156">
        <f>IF($C59&lt;Input!$D$48,VLOOKUP($C59,Eksist!$C$46:'Eksist'!$Z$76,T$3), VLOOKUP($C59,Muffe!$C$46:'Muffe'!$Z$76,T$3)*Muffe!$E$3+VLOOKUP($C59,Eksist!$C$46:'Eksist'!$Z$76,T$3)*Eksist!$E$3)</f>
        <v>0</v>
      </c>
      <c r="U59" s="156">
        <f>IF($C59&lt;Input!$D$48,VLOOKUP($C59,Eksist!$C$46:'Eksist'!$Z$76,U$3), VLOOKUP($C59,Muffe!$C$46:'Muffe'!$Z$76,U$3)*Muffe!$E$3+VLOOKUP($C59,Eksist!$C$46:'Eksist'!$Z$76,U$3)*Eksist!$E$3)</f>
        <v>0</v>
      </c>
      <c r="V59" s="156">
        <f>IF($C59&lt;Input!$D$48,VLOOKUP($C59,Eksist!$C$46:'Eksist'!$Z$76,V$3), VLOOKUP($C59,Muffe!$C$46:'Muffe'!$Z$76,V$3)*Muffe!$E$3+VLOOKUP($C59,Eksist!$C$46:'Eksist'!$Z$76,V$3)*Eksist!$E$3)</f>
        <v>0</v>
      </c>
      <c r="W59" s="156">
        <f>IF($C59&lt;Input!$D$48,VLOOKUP($C59,Eksist!$C$46:'Eksist'!$Z$76,W$3), VLOOKUP($C59,Muffe!$C$46:'Muffe'!$Z$76,W$3)*Muffe!$E$3+VLOOKUP($C59,Eksist!$C$46:'Eksist'!$Z$76,W$3)*Eksist!$E$3)</f>
        <v>0</v>
      </c>
      <c r="X59" s="156">
        <f>IF($C59&lt;Input!$D$48,VLOOKUP($C59,Eksist!$C$46:'Eksist'!$Z$76,X$3), VLOOKUP($C59,Muffe!$C$46:'Muffe'!$Z$76,X$3)*Muffe!$E$3+VLOOKUP($C59,Eksist!$C$46:'Eksist'!$Z$76,X$3)*Eksist!$E$3)</f>
        <v>0</v>
      </c>
      <c r="Y59" s="156">
        <f>IF($C59&lt;Input!$D$48,VLOOKUP($C59,Eksist!$C$46:'Eksist'!$Z$76,Y$3), VLOOKUP($C59,Muffe!$C$46:'Muffe'!$Z$76,Y$3)*Muffe!$E$3+VLOOKUP($C59,Eksist!$C$46:'Eksist'!$Z$76,Y$3)*Eksist!$E$3)</f>
        <v>0</v>
      </c>
      <c r="Z59" s="156">
        <f>IF($C59&lt;Input!$D$48,VLOOKUP($C59,Eksist!$C$46:'Eksist'!$Z$76,Z$3), VLOOKUP($C59,Muffe!$C$46:'Muffe'!$Z$76,Z$3)*Muffe!$E$3+VLOOKUP($C59,Eksist!$C$46:'Eksist'!$Z$76,Z$3)*Eksist!$E$3)</f>
        <v>0</v>
      </c>
      <c r="AA59" s="1"/>
      <c r="AB59" s="156"/>
      <c r="AC59" s="158"/>
      <c r="AD59" s="158"/>
      <c r="AE59" s="158"/>
      <c r="AF59" s="158"/>
      <c r="AG59" s="158"/>
      <c r="AH59" s="158"/>
      <c r="AI59" s="158"/>
      <c r="AJ59" s="158"/>
      <c r="AK59" s="158"/>
      <c r="AL59" s="158"/>
      <c r="AM59" s="158"/>
      <c r="AN59" s="158"/>
      <c r="AO59" s="158"/>
      <c r="AP59" s="158"/>
      <c r="AQ59" s="158"/>
      <c r="AR59" s="158"/>
      <c r="AS59" s="158"/>
      <c r="AT59" s="158"/>
      <c r="AU59" s="158"/>
      <c r="AV59" s="158"/>
      <c r="AW59" s="158"/>
      <c r="AX59" s="158"/>
      <c r="AY59" s="158"/>
      <c r="AZ59" s="158"/>
      <c r="BA59" s="158"/>
      <c r="BB59" s="158"/>
      <c r="BC59" s="158"/>
      <c r="BD59" s="158"/>
      <c r="BE59" s="158"/>
      <c r="BF59" s="158"/>
      <c r="BG59" s="158"/>
      <c r="BH59" s="158"/>
      <c r="BI59" s="158"/>
      <c r="BJ59" s="158"/>
      <c r="BK59" s="158"/>
      <c r="BL59" s="158"/>
      <c r="BM59" s="158"/>
      <c r="BN59" s="158"/>
      <c r="BO59" s="158"/>
      <c r="BP59" s="158"/>
      <c r="BQ59" s="158"/>
      <c r="BR59" s="158"/>
      <c r="BS59" s="158"/>
      <c r="BT59" s="158"/>
      <c r="BU59" s="158"/>
    </row>
    <row r="60" spans="1:73" x14ac:dyDescent="0.15">
      <c r="A60" s="1"/>
      <c r="B60" s="20"/>
      <c r="C60" s="156">
        <f>Eksist!C60</f>
        <v>14</v>
      </c>
      <c r="D60" s="2" t="s">
        <v>99</v>
      </c>
      <c r="E60" s="188">
        <f>Eksist!E60</f>
        <v>1</v>
      </c>
      <c r="F60" s="156">
        <f t="shared" si="3"/>
        <v>0</v>
      </c>
      <c r="G60" s="156">
        <f>IF($C60&lt;Input!$D$48,VLOOKUP($C60,Eksist!$C$46:'Eksist'!$Z$76,G$3), VLOOKUP($C60,Muffe!$C$46:'Muffe'!$Z$76,G$3)*Muffe!$E$2+VLOOKUP($C60,Eksist!$C$46:'Eksist'!$Z$76,G$3)*Eksist!$E$2)</f>
        <v>0</v>
      </c>
      <c r="H60" s="156">
        <f>IF($C60&lt;Input!$D$48,VLOOKUP($C60,Eksist!$C$46:'Eksist'!$Z$76,H$3), VLOOKUP($C60,Muffe!$C$46:'Muffe'!$Z$76,H$3)*Muffe!$E$3+VLOOKUP($C60,Eksist!$C$46:'Eksist'!$Z$76,H$3)*Eksist!$E$3)</f>
        <v>0</v>
      </c>
      <c r="I60" s="156">
        <f>IF($C60&lt;Input!$D$48,VLOOKUP($C60,Eksist!$C$46:'Eksist'!$Z$76,I$3), VLOOKUP($C60,Muffe!$C$46:'Muffe'!$Z$76,I$3)*Muffe!$E$3+VLOOKUP($C60,Eksist!$C$46:'Eksist'!$Z$76,I$3)*Eksist!$E$3)</f>
        <v>0</v>
      </c>
      <c r="J60" s="156">
        <f>IF($C60&lt;Input!$D$48,VLOOKUP($C60,Eksist!$C$46:'Eksist'!$Z$76,J$3), VLOOKUP($C60,Muffe!$C$46:'Muffe'!$Z$76,J$3)*Muffe!$E$3+VLOOKUP($C60,Eksist!$C$46:'Eksist'!$Z$76,J$3)*Eksist!$E$3)</f>
        <v>0</v>
      </c>
      <c r="K60" s="156">
        <f>IF($C60&lt;Input!$D$48,VLOOKUP($C60,Eksist!$C$46:'Eksist'!$Z$76,K$3), VLOOKUP($C60,Muffe!$C$46:'Muffe'!$Z$76,K$3)*Muffe!$E$3+VLOOKUP($C60,Eksist!$C$46:'Eksist'!$Z$76,K$3)*Eksist!$E$3)</f>
        <v>0</v>
      </c>
      <c r="L60" s="156">
        <f>IF($C60&lt;Input!$D$48,VLOOKUP($C60,Eksist!$C$46:'Eksist'!$Z$76,L$3), VLOOKUP($C60,Muffe!$C$46:'Muffe'!$Z$76,L$3)*Muffe!$E$3+VLOOKUP($C60,Eksist!$C$46:'Eksist'!$Z$76,L$3)*Eksist!$E$3)</f>
        <v>0</v>
      </c>
      <c r="M60" s="156">
        <f>IF($C60&lt;Input!$D$48,VLOOKUP($C60,Eksist!$C$46:'Eksist'!$Z$76,M$3), VLOOKUP($C60,Muffe!$C$46:'Muffe'!$Z$76,M$3)*Muffe!$E$3+VLOOKUP($C60,Eksist!$C$46:'Eksist'!$Z$76,M$3)*Eksist!$E$3)</f>
        <v>0</v>
      </c>
      <c r="N60" s="156">
        <f>IF($C60&lt;Input!$D$48,VLOOKUP($C60,Eksist!$C$46:'Eksist'!$Z$76,N$3), VLOOKUP($C60,Muffe!$C$46:'Muffe'!$Z$76,N$3)*Muffe!$E$3+VLOOKUP($C60,Eksist!$C$46:'Eksist'!$Z$76,N$3)*Eksist!$E$3)</f>
        <v>0</v>
      </c>
      <c r="O60" s="156">
        <f>IF($C60&lt;Input!$D$48,VLOOKUP($C60,Eksist!$C$46:'Eksist'!$Z$76,O$3), VLOOKUP($C60,Muffe!$C$46:'Muffe'!$Z$76,O$3)*Muffe!$E$3+VLOOKUP($C60,Eksist!$C$46:'Eksist'!$Z$76,O$3)*Eksist!$E$3)</f>
        <v>0</v>
      </c>
      <c r="P60" s="156">
        <f>IF($C60&lt;Input!$D$48,VLOOKUP($C60,Eksist!$C$46:'Eksist'!$Z$76,P$3), VLOOKUP($C60,Muffe!$C$46:'Muffe'!$Z$76,P$3)*Muffe!$E$3+VLOOKUP($C60,Eksist!$C$46:'Eksist'!$Z$76,P$3)*Eksist!$E$3)</f>
        <v>0</v>
      </c>
      <c r="Q60" s="156">
        <f>IF($C60&lt;Input!$D$48,VLOOKUP($C60,Eksist!$C$46:'Eksist'!$Z$76,Q$3), VLOOKUP($C60,Muffe!$C$46:'Muffe'!$Z$76,Q$3)*Muffe!$E$3+VLOOKUP($C60,Eksist!$C$46:'Eksist'!$Z$76,Q$3)*Eksist!$E$3)</f>
        <v>0</v>
      </c>
      <c r="R60" s="156">
        <f>IF($C60&lt;Input!$D$48,VLOOKUP($C60,Eksist!$C$46:'Eksist'!$Z$76,R$3), VLOOKUP($C60,Muffe!$C$46:'Muffe'!$Z$76,R$3)*Muffe!$E$3+VLOOKUP($C60,Eksist!$C$46:'Eksist'!$Z$76,R$3)*Eksist!$E$3)</f>
        <v>0</v>
      </c>
      <c r="S60" s="156">
        <f>IF($C60&lt;Input!$D$48,VLOOKUP($C60,Eksist!$C$46:'Eksist'!$Z$76,S$3), VLOOKUP($C60,Muffe!$C$46:'Muffe'!$Z$76,S$3)*Muffe!$E$3+VLOOKUP($C60,Eksist!$C$46:'Eksist'!$Z$76,S$3)*Eksist!$E$3)</f>
        <v>0</v>
      </c>
      <c r="T60" s="156">
        <f>IF($C60&lt;Input!$D$48,VLOOKUP($C60,Eksist!$C$46:'Eksist'!$Z$76,T$3), VLOOKUP($C60,Muffe!$C$46:'Muffe'!$Z$76,T$3)*Muffe!$E$3+VLOOKUP($C60,Eksist!$C$46:'Eksist'!$Z$76,T$3)*Eksist!$E$3)</f>
        <v>0</v>
      </c>
      <c r="U60" s="156">
        <f>IF($C60&lt;Input!$D$48,VLOOKUP($C60,Eksist!$C$46:'Eksist'!$Z$76,U$3), VLOOKUP($C60,Muffe!$C$46:'Muffe'!$Z$76,U$3)*Muffe!$E$3+VLOOKUP($C60,Eksist!$C$46:'Eksist'!$Z$76,U$3)*Eksist!$E$3)</f>
        <v>0</v>
      </c>
      <c r="V60" s="156">
        <f>IF($C60&lt;Input!$D$48,VLOOKUP($C60,Eksist!$C$46:'Eksist'!$Z$76,V$3), VLOOKUP($C60,Muffe!$C$46:'Muffe'!$Z$76,V$3)*Muffe!$E$3+VLOOKUP($C60,Eksist!$C$46:'Eksist'!$Z$76,V$3)*Eksist!$E$3)</f>
        <v>0</v>
      </c>
      <c r="W60" s="156">
        <f>IF($C60&lt;Input!$D$48,VLOOKUP($C60,Eksist!$C$46:'Eksist'!$Z$76,W$3), VLOOKUP($C60,Muffe!$C$46:'Muffe'!$Z$76,W$3)*Muffe!$E$3+VLOOKUP($C60,Eksist!$C$46:'Eksist'!$Z$76,W$3)*Eksist!$E$3)</f>
        <v>0</v>
      </c>
      <c r="X60" s="156">
        <f>IF($C60&lt;Input!$D$48,VLOOKUP($C60,Eksist!$C$46:'Eksist'!$Z$76,X$3), VLOOKUP($C60,Muffe!$C$46:'Muffe'!$Z$76,X$3)*Muffe!$E$3+VLOOKUP($C60,Eksist!$C$46:'Eksist'!$Z$76,X$3)*Eksist!$E$3)</f>
        <v>0</v>
      </c>
      <c r="Y60" s="156">
        <f>IF($C60&lt;Input!$D$48,VLOOKUP($C60,Eksist!$C$46:'Eksist'!$Z$76,Y$3), VLOOKUP($C60,Muffe!$C$46:'Muffe'!$Z$76,Y$3)*Muffe!$E$3+VLOOKUP($C60,Eksist!$C$46:'Eksist'!$Z$76,Y$3)*Eksist!$E$3)</f>
        <v>0</v>
      </c>
      <c r="Z60" s="156">
        <f>IF($C60&lt;Input!$D$48,VLOOKUP($C60,Eksist!$C$46:'Eksist'!$Z$76,Z$3), VLOOKUP($C60,Muffe!$C$46:'Muffe'!$Z$76,Z$3)*Muffe!$E$3+VLOOKUP($C60,Eksist!$C$46:'Eksist'!$Z$76,Z$3)*Eksist!$E$3)</f>
        <v>0</v>
      </c>
      <c r="AA60" s="1"/>
      <c r="AB60" s="156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158"/>
      <c r="BN60" s="158"/>
      <c r="BO60" s="158"/>
      <c r="BP60" s="158"/>
      <c r="BQ60" s="158"/>
      <c r="BR60" s="158"/>
      <c r="BS60" s="158"/>
      <c r="BT60" s="158"/>
      <c r="BU60" s="158"/>
    </row>
    <row r="61" spans="1:73" x14ac:dyDescent="0.15">
      <c r="A61" s="1"/>
      <c r="B61" s="20"/>
      <c r="C61" s="156">
        <f>Eksist!C61</f>
        <v>15</v>
      </c>
      <c r="D61" s="2" t="s">
        <v>99</v>
      </c>
      <c r="E61" s="188">
        <f>Eksist!E61</f>
        <v>1</v>
      </c>
      <c r="F61" s="156">
        <f t="shared" si="3"/>
        <v>0</v>
      </c>
      <c r="G61" s="156">
        <f>IF($C61&lt;Input!$D$48,VLOOKUP($C61,Eksist!$C$46:'Eksist'!$Z$76,G$3), VLOOKUP($C61,Muffe!$C$46:'Muffe'!$Z$76,G$3)*Muffe!$E$2+VLOOKUP($C61,Eksist!$C$46:'Eksist'!$Z$76,G$3)*Eksist!$E$2)</f>
        <v>0</v>
      </c>
      <c r="H61" s="156">
        <f>IF($C61&lt;Input!$D$48,VLOOKUP($C61,Eksist!$C$46:'Eksist'!$Z$76,H$3), VLOOKUP($C61,Muffe!$C$46:'Muffe'!$Z$76,H$3)*Muffe!$E$3+VLOOKUP($C61,Eksist!$C$46:'Eksist'!$Z$76,H$3)*Eksist!$E$3)</f>
        <v>0</v>
      </c>
      <c r="I61" s="156">
        <f>IF($C61&lt;Input!$D$48,VLOOKUP($C61,Eksist!$C$46:'Eksist'!$Z$76,I$3), VLOOKUP($C61,Muffe!$C$46:'Muffe'!$Z$76,I$3)*Muffe!$E$3+VLOOKUP($C61,Eksist!$C$46:'Eksist'!$Z$76,I$3)*Eksist!$E$3)</f>
        <v>0</v>
      </c>
      <c r="J61" s="156">
        <f>IF($C61&lt;Input!$D$48,VLOOKUP($C61,Eksist!$C$46:'Eksist'!$Z$76,J$3), VLOOKUP($C61,Muffe!$C$46:'Muffe'!$Z$76,J$3)*Muffe!$E$3+VLOOKUP($C61,Eksist!$C$46:'Eksist'!$Z$76,J$3)*Eksist!$E$3)</f>
        <v>0</v>
      </c>
      <c r="K61" s="156">
        <f>IF($C61&lt;Input!$D$48,VLOOKUP($C61,Eksist!$C$46:'Eksist'!$Z$76,K$3), VLOOKUP($C61,Muffe!$C$46:'Muffe'!$Z$76,K$3)*Muffe!$E$3+VLOOKUP($C61,Eksist!$C$46:'Eksist'!$Z$76,K$3)*Eksist!$E$3)</f>
        <v>0</v>
      </c>
      <c r="L61" s="156">
        <f>IF($C61&lt;Input!$D$48,VLOOKUP($C61,Eksist!$C$46:'Eksist'!$Z$76,L$3), VLOOKUP($C61,Muffe!$C$46:'Muffe'!$Z$76,L$3)*Muffe!$E$3+VLOOKUP($C61,Eksist!$C$46:'Eksist'!$Z$76,L$3)*Eksist!$E$3)</f>
        <v>0</v>
      </c>
      <c r="M61" s="156">
        <f>IF($C61&lt;Input!$D$48,VLOOKUP($C61,Eksist!$C$46:'Eksist'!$Z$76,M$3), VLOOKUP($C61,Muffe!$C$46:'Muffe'!$Z$76,M$3)*Muffe!$E$3+VLOOKUP($C61,Eksist!$C$46:'Eksist'!$Z$76,M$3)*Eksist!$E$3)</f>
        <v>0</v>
      </c>
      <c r="N61" s="156">
        <f>IF($C61&lt;Input!$D$48,VLOOKUP($C61,Eksist!$C$46:'Eksist'!$Z$76,N$3), VLOOKUP($C61,Muffe!$C$46:'Muffe'!$Z$76,N$3)*Muffe!$E$3+VLOOKUP($C61,Eksist!$C$46:'Eksist'!$Z$76,N$3)*Eksist!$E$3)</f>
        <v>0</v>
      </c>
      <c r="O61" s="156">
        <f>IF($C61&lt;Input!$D$48,VLOOKUP($C61,Eksist!$C$46:'Eksist'!$Z$76,O$3), VLOOKUP($C61,Muffe!$C$46:'Muffe'!$Z$76,O$3)*Muffe!$E$3+VLOOKUP($C61,Eksist!$C$46:'Eksist'!$Z$76,O$3)*Eksist!$E$3)</f>
        <v>0</v>
      </c>
      <c r="P61" s="156">
        <f>IF($C61&lt;Input!$D$48,VLOOKUP($C61,Eksist!$C$46:'Eksist'!$Z$76,P$3), VLOOKUP($C61,Muffe!$C$46:'Muffe'!$Z$76,P$3)*Muffe!$E$3+VLOOKUP($C61,Eksist!$C$46:'Eksist'!$Z$76,P$3)*Eksist!$E$3)</f>
        <v>0</v>
      </c>
      <c r="Q61" s="156">
        <f>IF($C61&lt;Input!$D$48,VLOOKUP($C61,Eksist!$C$46:'Eksist'!$Z$76,Q$3), VLOOKUP($C61,Muffe!$C$46:'Muffe'!$Z$76,Q$3)*Muffe!$E$3+VLOOKUP($C61,Eksist!$C$46:'Eksist'!$Z$76,Q$3)*Eksist!$E$3)</f>
        <v>0</v>
      </c>
      <c r="R61" s="156">
        <f>IF($C61&lt;Input!$D$48,VLOOKUP($C61,Eksist!$C$46:'Eksist'!$Z$76,R$3), VLOOKUP($C61,Muffe!$C$46:'Muffe'!$Z$76,R$3)*Muffe!$E$3+VLOOKUP($C61,Eksist!$C$46:'Eksist'!$Z$76,R$3)*Eksist!$E$3)</f>
        <v>0</v>
      </c>
      <c r="S61" s="156">
        <f>IF($C61&lt;Input!$D$48,VLOOKUP($C61,Eksist!$C$46:'Eksist'!$Z$76,S$3), VLOOKUP($C61,Muffe!$C$46:'Muffe'!$Z$76,S$3)*Muffe!$E$3+VLOOKUP($C61,Eksist!$C$46:'Eksist'!$Z$76,S$3)*Eksist!$E$3)</f>
        <v>0</v>
      </c>
      <c r="T61" s="156">
        <f>IF($C61&lt;Input!$D$48,VLOOKUP($C61,Eksist!$C$46:'Eksist'!$Z$76,T$3), VLOOKUP($C61,Muffe!$C$46:'Muffe'!$Z$76,T$3)*Muffe!$E$3+VLOOKUP($C61,Eksist!$C$46:'Eksist'!$Z$76,T$3)*Eksist!$E$3)</f>
        <v>0</v>
      </c>
      <c r="U61" s="156">
        <f>IF($C61&lt;Input!$D$48,VLOOKUP($C61,Eksist!$C$46:'Eksist'!$Z$76,U$3), VLOOKUP($C61,Muffe!$C$46:'Muffe'!$Z$76,U$3)*Muffe!$E$3+VLOOKUP($C61,Eksist!$C$46:'Eksist'!$Z$76,U$3)*Eksist!$E$3)</f>
        <v>0</v>
      </c>
      <c r="V61" s="156">
        <f>IF($C61&lt;Input!$D$48,VLOOKUP($C61,Eksist!$C$46:'Eksist'!$Z$76,V$3), VLOOKUP($C61,Muffe!$C$46:'Muffe'!$Z$76,V$3)*Muffe!$E$3+VLOOKUP($C61,Eksist!$C$46:'Eksist'!$Z$76,V$3)*Eksist!$E$3)</f>
        <v>0</v>
      </c>
      <c r="W61" s="156">
        <f>IF($C61&lt;Input!$D$48,VLOOKUP($C61,Eksist!$C$46:'Eksist'!$Z$76,W$3), VLOOKUP($C61,Muffe!$C$46:'Muffe'!$Z$76,W$3)*Muffe!$E$3+VLOOKUP($C61,Eksist!$C$46:'Eksist'!$Z$76,W$3)*Eksist!$E$3)</f>
        <v>0</v>
      </c>
      <c r="X61" s="156">
        <f>IF($C61&lt;Input!$D$48,VLOOKUP($C61,Eksist!$C$46:'Eksist'!$Z$76,X$3), VLOOKUP($C61,Muffe!$C$46:'Muffe'!$Z$76,X$3)*Muffe!$E$3+VLOOKUP($C61,Eksist!$C$46:'Eksist'!$Z$76,X$3)*Eksist!$E$3)</f>
        <v>0</v>
      </c>
      <c r="Y61" s="156">
        <f>IF($C61&lt;Input!$D$48,VLOOKUP($C61,Eksist!$C$46:'Eksist'!$Z$76,Y$3), VLOOKUP($C61,Muffe!$C$46:'Muffe'!$Z$76,Y$3)*Muffe!$E$3+VLOOKUP($C61,Eksist!$C$46:'Eksist'!$Z$76,Y$3)*Eksist!$E$3)</f>
        <v>0</v>
      </c>
      <c r="Z61" s="156">
        <f>IF($C61&lt;Input!$D$48,VLOOKUP($C61,Eksist!$C$46:'Eksist'!$Z$76,Z$3), VLOOKUP($C61,Muffe!$C$46:'Muffe'!$Z$76,Z$3)*Muffe!$E$3+VLOOKUP($C61,Eksist!$C$46:'Eksist'!$Z$76,Z$3)*Eksist!$E$3)</f>
        <v>0</v>
      </c>
      <c r="AA61" s="1"/>
      <c r="AB61" s="156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158"/>
      <c r="BN61" s="158"/>
      <c r="BO61" s="158"/>
      <c r="BP61" s="158"/>
      <c r="BQ61" s="158"/>
      <c r="BR61" s="158"/>
      <c r="BS61" s="158"/>
      <c r="BT61" s="158"/>
      <c r="BU61" s="158"/>
    </row>
    <row r="62" spans="1:73" x14ac:dyDescent="0.15">
      <c r="A62" s="1"/>
      <c r="B62" s="20"/>
      <c r="C62" s="156">
        <f>Eksist!C62</f>
        <v>16</v>
      </c>
      <c r="D62" s="2" t="s">
        <v>99</v>
      </c>
      <c r="E62" s="188">
        <f>Eksist!E62</f>
        <v>1</v>
      </c>
      <c r="F62" s="156">
        <f t="shared" si="3"/>
        <v>0</v>
      </c>
      <c r="G62" s="156">
        <f>IF($C62&lt;Input!$D$48,VLOOKUP($C62,Eksist!$C$46:'Eksist'!$Z$76,G$3), VLOOKUP($C62,Muffe!$C$46:'Muffe'!$Z$76,G$3)*Muffe!$E$2+VLOOKUP($C62,Eksist!$C$46:'Eksist'!$Z$76,G$3)*Eksist!$E$2)</f>
        <v>0</v>
      </c>
      <c r="H62" s="156">
        <f>IF($C62&lt;Input!$D$48,VLOOKUP($C62,Eksist!$C$46:'Eksist'!$Z$76,H$3), VLOOKUP($C62,Muffe!$C$46:'Muffe'!$Z$76,H$3)*Muffe!$E$3+VLOOKUP($C62,Eksist!$C$46:'Eksist'!$Z$76,H$3)*Eksist!$E$3)</f>
        <v>0</v>
      </c>
      <c r="I62" s="156">
        <f>IF($C62&lt;Input!$D$48,VLOOKUP($C62,Eksist!$C$46:'Eksist'!$Z$76,I$3), VLOOKUP($C62,Muffe!$C$46:'Muffe'!$Z$76,I$3)*Muffe!$E$3+VLOOKUP($C62,Eksist!$C$46:'Eksist'!$Z$76,I$3)*Eksist!$E$3)</f>
        <v>0</v>
      </c>
      <c r="J62" s="156">
        <f>IF($C62&lt;Input!$D$48,VLOOKUP($C62,Eksist!$C$46:'Eksist'!$Z$76,J$3), VLOOKUP($C62,Muffe!$C$46:'Muffe'!$Z$76,J$3)*Muffe!$E$3+VLOOKUP($C62,Eksist!$C$46:'Eksist'!$Z$76,J$3)*Eksist!$E$3)</f>
        <v>0</v>
      </c>
      <c r="K62" s="156">
        <f>IF($C62&lt;Input!$D$48,VLOOKUP($C62,Eksist!$C$46:'Eksist'!$Z$76,K$3), VLOOKUP($C62,Muffe!$C$46:'Muffe'!$Z$76,K$3)*Muffe!$E$3+VLOOKUP($C62,Eksist!$C$46:'Eksist'!$Z$76,K$3)*Eksist!$E$3)</f>
        <v>0</v>
      </c>
      <c r="L62" s="156">
        <f>IF($C62&lt;Input!$D$48,VLOOKUP($C62,Eksist!$C$46:'Eksist'!$Z$76,L$3), VLOOKUP($C62,Muffe!$C$46:'Muffe'!$Z$76,L$3)*Muffe!$E$3+VLOOKUP($C62,Eksist!$C$46:'Eksist'!$Z$76,L$3)*Eksist!$E$3)</f>
        <v>0</v>
      </c>
      <c r="M62" s="156">
        <f>IF($C62&lt;Input!$D$48,VLOOKUP($C62,Eksist!$C$46:'Eksist'!$Z$76,M$3), VLOOKUP($C62,Muffe!$C$46:'Muffe'!$Z$76,M$3)*Muffe!$E$3+VLOOKUP($C62,Eksist!$C$46:'Eksist'!$Z$76,M$3)*Eksist!$E$3)</f>
        <v>0</v>
      </c>
      <c r="N62" s="156">
        <f>IF($C62&lt;Input!$D$48,VLOOKUP($C62,Eksist!$C$46:'Eksist'!$Z$76,N$3), VLOOKUP($C62,Muffe!$C$46:'Muffe'!$Z$76,N$3)*Muffe!$E$3+VLOOKUP($C62,Eksist!$C$46:'Eksist'!$Z$76,N$3)*Eksist!$E$3)</f>
        <v>0</v>
      </c>
      <c r="O62" s="156">
        <f>IF($C62&lt;Input!$D$48,VLOOKUP($C62,Eksist!$C$46:'Eksist'!$Z$76,O$3), VLOOKUP($C62,Muffe!$C$46:'Muffe'!$Z$76,O$3)*Muffe!$E$3+VLOOKUP($C62,Eksist!$C$46:'Eksist'!$Z$76,O$3)*Eksist!$E$3)</f>
        <v>0</v>
      </c>
      <c r="P62" s="156">
        <f>IF($C62&lt;Input!$D$48,VLOOKUP($C62,Eksist!$C$46:'Eksist'!$Z$76,P$3), VLOOKUP($C62,Muffe!$C$46:'Muffe'!$Z$76,P$3)*Muffe!$E$3+VLOOKUP($C62,Eksist!$C$46:'Eksist'!$Z$76,P$3)*Eksist!$E$3)</f>
        <v>0</v>
      </c>
      <c r="Q62" s="156">
        <f>IF($C62&lt;Input!$D$48,VLOOKUP($C62,Eksist!$C$46:'Eksist'!$Z$76,Q$3), VLOOKUP($C62,Muffe!$C$46:'Muffe'!$Z$76,Q$3)*Muffe!$E$3+VLOOKUP($C62,Eksist!$C$46:'Eksist'!$Z$76,Q$3)*Eksist!$E$3)</f>
        <v>0</v>
      </c>
      <c r="R62" s="156">
        <f>IF($C62&lt;Input!$D$48,VLOOKUP($C62,Eksist!$C$46:'Eksist'!$Z$76,R$3), VLOOKUP($C62,Muffe!$C$46:'Muffe'!$Z$76,R$3)*Muffe!$E$3+VLOOKUP($C62,Eksist!$C$46:'Eksist'!$Z$76,R$3)*Eksist!$E$3)</f>
        <v>0</v>
      </c>
      <c r="S62" s="156">
        <f>IF($C62&lt;Input!$D$48,VLOOKUP($C62,Eksist!$C$46:'Eksist'!$Z$76,S$3), VLOOKUP($C62,Muffe!$C$46:'Muffe'!$Z$76,S$3)*Muffe!$E$3+VLOOKUP($C62,Eksist!$C$46:'Eksist'!$Z$76,S$3)*Eksist!$E$3)</f>
        <v>0</v>
      </c>
      <c r="T62" s="156">
        <f>IF($C62&lt;Input!$D$48,VLOOKUP($C62,Eksist!$C$46:'Eksist'!$Z$76,T$3), VLOOKUP($C62,Muffe!$C$46:'Muffe'!$Z$76,T$3)*Muffe!$E$3+VLOOKUP($C62,Eksist!$C$46:'Eksist'!$Z$76,T$3)*Eksist!$E$3)</f>
        <v>0</v>
      </c>
      <c r="U62" s="156">
        <f>IF($C62&lt;Input!$D$48,VLOOKUP($C62,Eksist!$C$46:'Eksist'!$Z$76,U$3), VLOOKUP($C62,Muffe!$C$46:'Muffe'!$Z$76,U$3)*Muffe!$E$3+VLOOKUP($C62,Eksist!$C$46:'Eksist'!$Z$76,U$3)*Eksist!$E$3)</f>
        <v>0</v>
      </c>
      <c r="V62" s="156">
        <f>IF($C62&lt;Input!$D$48,VLOOKUP($C62,Eksist!$C$46:'Eksist'!$Z$76,V$3), VLOOKUP($C62,Muffe!$C$46:'Muffe'!$Z$76,V$3)*Muffe!$E$3+VLOOKUP($C62,Eksist!$C$46:'Eksist'!$Z$76,V$3)*Eksist!$E$3)</f>
        <v>0</v>
      </c>
      <c r="W62" s="156">
        <f>IF($C62&lt;Input!$D$48,VLOOKUP($C62,Eksist!$C$46:'Eksist'!$Z$76,W$3), VLOOKUP($C62,Muffe!$C$46:'Muffe'!$Z$76,W$3)*Muffe!$E$3+VLOOKUP($C62,Eksist!$C$46:'Eksist'!$Z$76,W$3)*Eksist!$E$3)</f>
        <v>0</v>
      </c>
      <c r="X62" s="156">
        <f>IF($C62&lt;Input!$D$48,VLOOKUP($C62,Eksist!$C$46:'Eksist'!$Z$76,X$3), VLOOKUP($C62,Muffe!$C$46:'Muffe'!$Z$76,X$3)*Muffe!$E$3+VLOOKUP($C62,Eksist!$C$46:'Eksist'!$Z$76,X$3)*Eksist!$E$3)</f>
        <v>0</v>
      </c>
      <c r="Y62" s="156">
        <f>IF($C62&lt;Input!$D$48,VLOOKUP($C62,Eksist!$C$46:'Eksist'!$Z$76,Y$3), VLOOKUP($C62,Muffe!$C$46:'Muffe'!$Z$76,Y$3)*Muffe!$E$3+VLOOKUP($C62,Eksist!$C$46:'Eksist'!$Z$76,Y$3)*Eksist!$E$3)</f>
        <v>0</v>
      </c>
      <c r="Z62" s="156">
        <f>IF($C62&lt;Input!$D$48,VLOOKUP($C62,Eksist!$C$46:'Eksist'!$Z$76,Z$3), VLOOKUP($C62,Muffe!$C$46:'Muffe'!$Z$76,Z$3)*Muffe!$E$3+VLOOKUP($C62,Eksist!$C$46:'Eksist'!$Z$76,Z$3)*Eksist!$E$3)</f>
        <v>0</v>
      </c>
      <c r="AA62" s="1"/>
      <c r="AB62" s="156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158"/>
      <c r="BN62" s="158"/>
      <c r="BO62" s="158"/>
      <c r="BP62" s="158"/>
      <c r="BQ62" s="158"/>
      <c r="BR62" s="158"/>
      <c r="BS62" s="158"/>
      <c r="BT62" s="158"/>
      <c r="BU62" s="158"/>
    </row>
    <row r="63" spans="1:73" x14ac:dyDescent="0.15">
      <c r="A63" s="1"/>
      <c r="B63" s="20"/>
      <c r="C63" s="156">
        <f>Eksist!C63</f>
        <v>17</v>
      </c>
      <c r="D63" s="2" t="s">
        <v>99</v>
      </c>
      <c r="E63" s="188">
        <f>Eksist!E63</f>
        <v>1</v>
      </c>
      <c r="F63" s="156">
        <f t="shared" si="3"/>
        <v>0</v>
      </c>
      <c r="G63" s="156">
        <f>IF($C63&lt;Input!$D$48,VLOOKUP($C63,Eksist!$C$46:'Eksist'!$Z$76,G$3), VLOOKUP($C63,Muffe!$C$46:'Muffe'!$Z$76,G$3)*Muffe!$E$2+VLOOKUP($C63,Eksist!$C$46:'Eksist'!$Z$76,G$3)*Eksist!$E$2)</f>
        <v>0</v>
      </c>
      <c r="H63" s="156">
        <f>IF($C63&lt;Input!$D$48,VLOOKUP($C63,Eksist!$C$46:'Eksist'!$Z$76,H$3), VLOOKUP($C63,Muffe!$C$46:'Muffe'!$Z$76,H$3)*Muffe!$E$3+VLOOKUP($C63,Eksist!$C$46:'Eksist'!$Z$76,H$3)*Eksist!$E$3)</f>
        <v>0</v>
      </c>
      <c r="I63" s="156">
        <f>IF($C63&lt;Input!$D$48,VLOOKUP($C63,Eksist!$C$46:'Eksist'!$Z$76,I$3), VLOOKUP($C63,Muffe!$C$46:'Muffe'!$Z$76,I$3)*Muffe!$E$3+VLOOKUP($C63,Eksist!$C$46:'Eksist'!$Z$76,I$3)*Eksist!$E$3)</f>
        <v>0</v>
      </c>
      <c r="J63" s="156">
        <f>IF($C63&lt;Input!$D$48,VLOOKUP($C63,Eksist!$C$46:'Eksist'!$Z$76,J$3), VLOOKUP($C63,Muffe!$C$46:'Muffe'!$Z$76,J$3)*Muffe!$E$3+VLOOKUP($C63,Eksist!$C$46:'Eksist'!$Z$76,J$3)*Eksist!$E$3)</f>
        <v>0</v>
      </c>
      <c r="K63" s="156">
        <f>IF($C63&lt;Input!$D$48,VLOOKUP($C63,Eksist!$C$46:'Eksist'!$Z$76,K$3), VLOOKUP($C63,Muffe!$C$46:'Muffe'!$Z$76,K$3)*Muffe!$E$3+VLOOKUP($C63,Eksist!$C$46:'Eksist'!$Z$76,K$3)*Eksist!$E$3)</f>
        <v>0</v>
      </c>
      <c r="L63" s="156">
        <f>IF($C63&lt;Input!$D$48,VLOOKUP($C63,Eksist!$C$46:'Eksist'!$Z$76,L$3), VLOOKUP($C63,Muffe!$C$46:'Muffe'!$Z$76,L$3)*Muffe!$E$3+VLOOKUP($C63,Eksist!$C$46:'Eksist'!$Z$76,L$3)*Eksist!$E$3)</f>
        <v>0</v>
      </c>
      <c r="M63" s="156">
        <f>IF($C63&lt;Input!$D$48,VLOOKUP($C63,Eksist!$C$46:'Eksist'!$Z$76,M$3), VLOOKUP($C63,Muffe!$C$46:'Muffe'!$Z$76,M$3)*Muffe!$E$3+VLOOKUP($C63,Eksist!$C$46:'Eksist'!$Z$76,M$3)*Eksist!$E$3)</f>
        <v>0</v>
      </c>
      <c r="N63" s="156">
        <f>IF($C63&lt;Input!$D$48,VLOOKUP($C63,Eksist!$C$46:'Eksist'!$Z$76,N$3), VLOOKUP($C63,Muffe!$C$46:'Muffe'!$Z$76,N$3)*Muffe!$E$3+VLOOKUP($C63,Eksist!$C$46:'Eksist'!$Z$76,N$3)*Eksist!$E$3)</f>
        <v>0</v>
      </c>
      <c r="O63" s="156">
        <f>IF($C63&lt;Input!$D$48,VLOOKUP($C63,Eksist!$C$46:'Eksist'!$Z$76,O$3), VLOOKUP($C63,Muffe!$C$46:'Muffe'!$Z$76,O$3)*Muffe!$E$3+VLOOKUP($C63,Eksist!$C$46:'Eksist'!$Z$76,O$3)*Eksist!$E$3)</f>
        <v>0</v>
      </c>
      <c r="P63" s="156">
        <f>IF($C63&lt;Input!$D$48,VLOOKUP($C63,Eksist!$C$46:'Eksist'!$Z$76,P$3), VLOOKUP($C63,Muffe!$C$46:'Muffe'!$Z$76,P$3)*Muffe!$E$3+VLOOKUP($C63,Eksist!$C$46:'Eksist'!$Z$76,P$3)*Eksist!$E$3)</f>
        <v>0</v>
      </c>
      <c r="Q63" s="156">
        <f>IF($C63&lt;Input!$D$48,VLOOKUP($C63,Eksist!$C$46:'Eksist'!$Z$76,Q$3), VLOOKUP($C63,Muffe!$C$46:'Muffe'!$Z$76,Q$3)*Muffe!$E$3+VLOOKUP($C63,Eksist!$C$46:'Eksist'!$Z$76,Q$3)*Eksist!$E$3)</f>
        <v>0</v>
      </c>
      <c r="R63" s="156">
        <f>IF($C63&lt;Input!$D$48,VLOOKUP($C63,Eksist!$C$46:'Eksist'!$Z$76,R$3), VLOOKUP($C63,Muffe!$C$46:'Muffe'!$Z$76,R$3)*Muffe!$E$3+VLOOKUP($C63,Eksist!$C$46:'Eksist'!$Z$76,R$3)*Eksist!$E$3)</f>
        <v>0</v>
      </c>
      <c r="S63" s="156">
        <f>IF($C63&lt;Input!$D$48,VLOOKUP($C63,Eksist!$C$46:'Eksist'!$Z$76,S$3), VLOOKUP($C63,Muffe!$C$46:'Muffe'!$Z$76,S$3)*Muffe!$E$3+VLOOKUP($C63,Eksist!$C$46:'Eksist'!$Z$76,S$3)*Eksist!$E$3)</f>
        <v>0</v>
      </c>
      <c r="T63" s="156">
        <f>IF($C63&lt;Input!$D$48,VLOOKUP($C63,Eksist!$C$46:'Eksist'!$Z$76,T$3), VLOOKUP($C63,Muffe!$C$46:'Muffe'!$Z$76,T$3)*Muffe!$E$3+VLOOKUP($C63,Eksist!$C$46:'Eksist'!$Z$76,T$3)*Eksist!$E$3)</f>
        <v>0</v>
      </c>
      <c r="U63" s="156">
        <f>IF($C63&lt;Input!$D$48,VLOOKUP($C63,Eksist!$C$46:'Eksist'!$Z$76,U$3), VLOOKUP($C63,Muffe!$C$46:'Muffe'!$Z$76,U$3)*Muffe!$E$3+VLOOKUP($C63,Eksist!$C$46:'Eksist'!$Z$76,U$3)*Eksist!$E$3)</f>
        <v>0</v>
      </c>
      <c r="V63" s="156">
        <f>IF($C63&lt;Input!$D$48,VLOOKUP($C63,Eksist!$C$46:'Eksist'!$Z$76,V$3), VLOOKUP($C63,Muffe!$C$46:'Muffe'!$Z$76,V$3)*Muffe!$E$3+VLOOKUP($C63,Eksist!$C$46:'Eksist'!$Z$76,V$3)*Eksist!$E$3)</f>
        <v>0</v>
      </c>
      <c r="W63" s="156">
        <f>IF($C63&lt;Input!$D$48,VLOOKUP($C63,Eksist!$C$46:'Eksist'!$Z$76,W$3), VLOOKUP($C63,Muffe!$C$46:'Muffe'!$Z$76,W$3)*Muffe!$E$3+VLOOKUP($C63,Eksist!$C$46:'Eksist'!$Z$76,W$3)*Eksist!$E$3)</f>
        <v>0</v>
      </c>
      <c r="X63" s="156">
        <f>IF($C63&lt;Input!$D$48,VLOOKUP($C63,Eksist!$C$46:'Eksist'!$Z$76,X$3), VLOOKUP($C63,Muffe!$C$46:'Muffe'!$Z$76,X$3)*Muffe!$E$3+VLOOKUP($C63,Eksist!$C$46:'Eksist'!$Z$76,X$3)*Eksist!$E$3)</f>
        <v>0</v>
      </c>
      <c r="Y63" s="156">
        <f>IF($C63&lt;Input!$D$48,VLOOKUP($C63,Eksist!$C$46:'Eksist'!$Z$76,Y$3), VLOOKUP($C63,Muffe!$C$46:'Muffe'!$Z$76,Y$3)*Muffe!$E$3+VLOOKUP($C63,Eksist!$C$46:'Eksist'!$Z$76,Y$3)*Eksist!$E$3)</f>
        <v>0</v>
      </c>
      <c r="Z63" s="156">
        <f>IF($C63&lt;Input!$D$48,VLOOKUP($C63,Eksist!$C$46:'Eksist'!$Z$76,Z$3), VLOOKUP($C63,Muffe!$C$46:'Muffe'!$Z$76,Z$3)*Muffe!$E$3+VLOOKUP($C63,Eksist!$C$46:'Eksist'!$Z$76,Z$3)*Eksist!$E$3)</f>
        <v>0</v>
      </c>
      <c r="AA63" s="1"/>
      <c r="AB63" s="156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158"/>
      <c r="BN63" s="158"/>
      <c r="BO63" s="158"/>
      <c r="BP63" s="158"/>
      <c r="BQ63" s="158"/>
      <c r="BR63" s="158"/>
      <c r="BS63" s="158"/>
      <c r="BT63" s="158"/>
      <c r="BU63" s="158"/>
    </row>
    <row r="64" spans="1:73" x14ac:dyDescent="0.15">
      <c r="A64" s="1"/>
      <c r="B64" s="20"/>
      <c r="C64" s="156">
        <f>Eksist!C64</f>
        <v>18</v>
      </c>
      <c r="D64" s="2" t="s">
        <v>99</v>
      </c>
      <c r="E64" s="188">
        <f>Eksist!E64</f>
        <v>1</v>
      </c>
      <c r="F64" s="156">
        <f t="shared" si="3"/>
        <v>0</v>
      </c>
      <c r="G64" s="156">
        <f>IF($C64&lt;Input!$D$48,VLOOKUP($C64,Eksist!$C$46:'Eksist'!$Z$76,G$3), VLOOKUP($C64,Muffe!$C$46:'Muffe'!$Z$76,G$3)*Muffe!$E$2+VLOOKUP($C64,Eksist!$C$46:'Eksist'!$Z$76,G$3)*Eksist!$E$2)</f>
        <v>0</v>
      </c>
      <c r="H64" s="156">
        <f>IF($C64&lt;Input!$D$48,VLOOKUP($C64,Eksist!$C$46:'Eksist'!$Z$76,H$3), VLOOKUP($C64,Muffe!$C$46:'Muffe'!$Z$76,H$3)*Muffe!$E$3+VLOOKUP($C64,Eksist!$C$46:'Eksist'!$Z$76,H$3)*Eksist!$E$3)</f>
        <v>0</v>
      </c>
      <c r="I64" s="156">
        <f>IF($C64&lt;Input!$D$48,VLOOKUP($C64,Eksist!$C$46:'Eksist'!$Z$76,I$3), VLOOKUP($C64,Muffe!$C$46:'Muffe'!$Z$76,I$3)*Muffe!$E$3+VLOOKUP($C64,Eksist!$C$46:'Eksist'!$Z$76,I$3)*Eksist!$E$3)</f>
        <v>0</v>
      </c>
      <c r="J64" s="156">
        <f>IF($C64&lt;Input!$D$48,VLOOKUP($C64,Eksist!$C$46:'Eksist'!$Z$76,J$3), VLOOKUP($C64,Muffe!$C$46:'Muffe'!$Z$76,J$3)*Muffe!$E$3+VLOOKUP($C64,Eksist!$C$46:'Eksist'!$Z$76,J$3)*Eksist!$E$3)</f>
        <v>0</v>
      </c>
      <c r="K64" s="156">
        <f>IF($C64&lt;Input!$D$48,VLOOKUP($C64,Eksist!$C$46:'Eksist'!$Z$76,K$3), VLOOKUP($C64,Muffe!$C$46:'Muffe'!$Z$76,K$3)*Muffe!$E$3+VLOOKUP($C64,Eksist!$C$46:'Eksist'!$Z$76,K$3)*Eksist!$E$3)</f>
        <v>0</v>
      </c>
      <c r="L64" s="156">
        <f>IF($C64&lt;Input!$D$48,VLOOKUP($C64,Eksist!$C$46:'Eksist'!$Z$76,L$3), VLOOKUP($C64,Muffe!$C$46:'Muffe'!$Z$76,L$3)*Muffe!$E$3+VLOOKUP($C64,Eksist!$C$46:'Eksist'!$Z$76,L$3)*Eksist!$E$3)</f>
        <v>0</v>
      </c>
      <c r="M64" s="156">
        <f>IF($C64&lt;Input!$D$48,VLOOKUP($C64,Eksist!$C$46:'Eksist'!$Z$76,M$3), VLOOKUP($C64,Muffe!$C$46:'Muffe'!$Z$76,M$3)*Muffe!$E$3+VLOOKUP($C64,Eksist!$C$46:'Eksist'!$Z$76,M$3)*Eksist!$E$3)</f>
        <v>0</v>
      </c>
      <c r="N64" s="156">
        <f>IF($C64&lt;Input!$D$48,VLOOKUP($C64,Eksist!$C$46:'Eksist'!$Z$76,N$3), VLOOKUP($C64,Muffe!$C$46:'Muffe'!$Z$76,N$3)*Muffe!$E$3+VLOOKUP($C64,Eksist!$C$46:'Eksist'!$Z$76,N$3)*Eksist!$E$3)</f>
        <v>0</v>
      </c>
      <c r="O64" s="156">
        <f>IF($C64&lt;Input!$D$48,VLOOKUP($C64,Eksist!$C$46:'Eksist'!$Z$76,O$3), VLOOKUP($C64,Muffe!$C$46:'Muffe'!$Z$76,O$3)*Muffe!$E$3+VLOOKUP($C64,Eksist!$C$46:'Eksist'!$Z$76,O$3)*Eksist!$E$3)</f>
        <v>0</v>
      </c>
      <c r="P64" s="156">
        <f>IF($C64&lt;Input!$D$48,VLOOKUP($C64,Eksist!$C$46:'Eksist'!$Z$76,P$3), VLOOKUP($C64,Muffe!$C$46:'Muffe'!$Z$76,P$3)*Muffe!$E$3+VLOOKUP($C64,Eksist!$C$46:'Eksist'!$Z$76,P$3)*Eksist!$E$3)</f>
        <v>0</v>
      </c>
      <c r="Q64" s="156">
        <f>IF($C64&lt;Input!$D$48,VLOOKUP($C64,Eksist!$C$46:'Eksist'!$Z$76,Q$3), VLOOKUP($C64,Muffe!$C$46:'Muffe'!$Z$76,Q$3)*Muffe!$E$3+VLOOKUP($C64,Eksist!$C$46:'Eksist'!$Z$76,Q$3)*Eksist!$E$3)</f>
        <v>0</v>
      </c>
      <c r="R64" s="156">
        <f>IF($C64&lt;Input!$D$48,VLOOKUP($C64,Eksist!$C$46:'Eksist'!$Z$76,R$3), VLOOKUP($C64,Muffe!$C$46:'Muffe'!$Z$76,R$3)*Muffe!$E$3+VLOOKUP($C64,Eksist!$C$46:'Eksist'!$Z$76,R$3)*Eksist!$E$3)</f>
        <v>0</v>
      </c>
      <c r="S64" s="156">
        <f>IF($C64&lt;Input!$D$48,VLOOKUP($C64,Eksist!$C$46:'Eksist'!$Z$76,S$3), VLOOKUP($C64,Muffe!$C$46:'Muffe'!$Z$76,S$3)*Muffe!$E$3+VLOOKUP($C64,Eksist!$C$46:'Eksist'!$Z$76,S$3)*Eksist!$E$3)</f>
        <v>0</v>
      </c>
      <c r="T64" s="156">
        <f>IF($C64&lt;Input!$D$48,VLOOKUP($C64,Eksist!$C$46:'Eksist'!$Z$76,T$3), VLOOKUP($C64,Muffe!$C$46:'Muffe'!$Z$76,T$3)*Muffe!$E$3+VLOOKUP($C64,Eksist!$C$46:'Eksist'!$Z$76,T$3)*Eksist!$E$3)</f>
        <v>0</v>
      </c>
      <c r="U64" s="156">
        <f>IF($C64&lt;Input!$D$48,VLOOKUP($C64,Eksist!$C$46:'Eksist'!$Z$76,U$3), VLOOKUP($C64,Muffe!$C$46:'Muffe'!$Z$76,U$3)*Muffe!$E$3+VLOOKUP($C64,Eksist!$C$46:'Eksist'!$Z$76,U$3)*Eksist!$E$3)</f>
        <v>0</v>
      </c>
      <c r="V64" s="156">
        <f>IF($C64&lt;Input!$D$48,VLOOKUP($C64,Eksist!$C$46:'Eksist'!$Z$76,V$3), VLOOKUP($C64,Muffe!$C$46:'Muffe'!$Z$76,V$3)*Muffe!$E$3+VLOOKUP($C64,Eksist!$C$46:'Eksist'!$Z$76,V$3)*Eksist!$E$3)</f>
        <v>0</v>
      </c>
      <c r="W64" s="156">
        <f>IF($C64&lt;Input!$D$48,VLOOKUP($C64,Eksist!$C$46:'Eksist'!$Z$76,W$3), VLOOKUP($C64,Muffe!$C$46:'Muffe'!$Z$76,W$3)*Muffe!$E$3+VLOOKUP($C64,Eksist!$C$46:'Eksist'!$Z$76,W$3)*Eksist!$E$3)</f>
        <v>0</v>
      </c>
      <c r="X64" s="156">
        <f>IF($C64&lt;Input!$D$48,VLOOKUP($C64,Eksist!$C$46:'Eksist'!$Z$76,X$3), VLOOKUP($C64,Muffe!$C$46:'Muffe'!$Z$76,X$3)*Muffe!$E$3+VLOOKUP($C64,Eksist!$C$46:'Eksist'!$Z$76,X$3)*Eksist!$E$3)</f>
        <v>0</v>
      </c>
      <c r="Y64" s="156">
        <f>IF($C64&lt;Input!$D$48,VLOOKUP($C64,Eksist!$C$46:'Eksist'!$Z$76,Y$3), VLOOKUP($C64,Muffe!$C$46:'Muffe'!$Z$76,Y$3)*Muffe!$E$3+VLOOKUP($C64,Eksist!$C$46:'Eksist'!$Z$76,Y$3)*Eksist!$E$3)</f>
        <v>0</v>
      </c>
      <c r="Z64" s="156">
        <f>IF($C64&lt;Input!$D$48,VLOOKUP($C64,Eksist!$C$46:'Eksist'!$Z$76,Z$3), VLOOKUP($C64,Muffe!$C$46:'Muffe'!$Z$76,Z$3)*Muffe!$E$3+VLOOKUP($C64,Eksist!$C$46:'Eksist'!$Z$76,Z$3)*Eksist!$E$3)</f>
        <v>0</v>
      </c>
      <c r="AA64" s="1"/>
      <c r="AB64" s="156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158"/>
      <c r="BN64" s="158"/>
      <c r="BO64" s="158"/>
      <c r="BP64" s="158"/>
      <c r="BQ64" s="158"/>
      <c r="BR64" s="158"/>
      <c r="BS64" s="158"/>
      <c r="BT64" s="158"/>
      <c r="BU64" s="158"/>
    </row>
    <row r="65" spans="1:73" x14ac:dyDescent="0.15">
      <c r="A65" s="1"/>
      <c r="B65" s="20"/>
      <c r="C65" s="156">
        <f>Eksist!C65</f>
        <v>19</v>
      </c>
      <c r="D65" s="2" t="s">
        <v>99</v>
      </c>
      <c r="E65" s="188">
        <f>Eksist!E65</f>
        <v>1</v>
      </c>
      <c r="F65" s="156">
        <f t="shared" si="3"/>
        <v>0</v>
      </c>
      <c r="G65" s="156">
        <f>IF($C65&lt;Input!$D$48,VLOOKUP($C65,Eksist!$C$46:'Eksist'!$Z$76,G$3), VLOOKUP($C65,Muffe!$C$46:'Muffe'!$Z$76,G$3)*Muffe!$E$2+VLOOKUP($C65,Eksist!$C$46:'Eksist'!$Z$76,G$3)*Eksist!$E$2)</f>
        <v>0</v>
      </c>
      <c r="H65" s="156">
        <f>IF($C65&lt;Input!$D$48,VLOOKUP($C65,Eksist!$C$46:'Eksist'!$Z$76,H$3), VLOOKUP($C65,Muffe!$C$46:'Muffe'!$Z$76,H$3)*Muffe!$E$3+VLOOKUP($C65,Eksist!$C$46:'Eksist'!$Z$76,H$3)*Eksist!$E$3)</f>
        <v>0</v>
      </c>
      <c r="I65" s="156">
        <f>IF($C65&lt;Input!$D$48,VLOOKUP($C65,Eksist!$C$46:'Eksist'!$Z$76,I$3), VLOOKUP($C65,Muffe!$C$46:'Muffe'!$Z$76,I$3)*Muffe!$E$3+VLOOKUP($C65,Eksist!$C$46:'Eksist'!$Z$76,I$3)*Eksist!$E$3)</f>
        <v>0</v>
      </c>
      <c r="J65" s="156">
        <f>IF($C65&lt;Input!$D$48,VLOOKUP($C65,Eksist!$C$46:'Eksist'!$Z$76,J$3), VLOOKUP($C65,Muffe!$C$46:'Muffe'!$Z$76,J$3)*Muffe!$E$3+VLOOKUP($C65,Eksist!$C$46:'Eksist'!$Z$76,J$3)*Eksist!$E$3)</f>
        <v>0</v>
      </c>
      <c r="K65" s="156">
        <f>IF($C65&lt;Input!$D$48,VLOOKUP($C65,Eksist!$C$46:'Eksist'!$Z$76,K$3), VLOOKUP($C65,Muffe!$C$46:'Muffe'!$Z$76,K$3)*Muffe!$E$3+VLOOKUP($C65,Eksist!$C$46:'Eksist'!$Z$76,K$3)*Eksist!$E$3)</f>
        <v>0</v>
      </c>
      <c r="L65" s="156">
        <f>IF($C65&lt;Input!$D$48,VLOOKUP($C65,Eksist!$C$46:'Eksist'!$Z$76,L$3), VLOOKUP($C65,Muffe!$C$46:'Muffe'!$Z$76,L$3)*Muffe!$E$3+VLOOKUP($C65,Eksist!$C$46:'Eksist'!$Z$76,L$3)*Eksist!$E$3)</f>
        <v>0</v>
      </c>
      <c r="M65" s="156">
        <f>IF($C65&lt;Input!$D$48,VLOOKUP($C65,Eksist!$C$46:'Eksist'!$Z$76,M$3), VLOOKUP($C65,Muffe!$C$46:'Muffe'!$Z$76,M$3)*Muffe!$E$3+VLOOKUP($C65,Eksist!$C$46:'Eksist'!$Z$76,M$3)*Eksist!$E$3)</f>
        <v>0</v>
      </c>
      <c r="N65" s="156">
        <f>IF($C65&lt;Input!$D$48,VLOOKUP($C65,Eksist!$C$46:'Eksist'!$Z$76,N$3), VLOOKUP($C65,Muffe!$C$46:'Muffe'!$Z$76,N$3)*Muffe!$E$3+VLOOKUP($C65,Eksist!$C$46:'Eksist'!$Z$76,N$3)*Eksist!$E$3)</f>
        <v>0</v>
      </c>
      <c r="O65" s="156">
        <f>IF($C65&lt;Input!$D$48,VLOOKUP($C65,Eksist!$C$46:'Eksist'!$Z$76,O$3), VLOOKUP($C65,Muffe!$C$46:'Muffe'!$Z$76,O$3)*Muffe!$E$3+VLOOKUP($C65,Eksist!$C$46:'Eksist'!$Z$76,O$3)*Eksist!$E$3)</f>
        <v>0</v>
      </c>
      <c r="P65" s="156">
        <f>IF($C65&lt;Input!$D$48,VLOOKUP($C65,Eksist!$C$46:'Eksist'!$Z$76,P$3), VLOOKUP($C65,Muffe!$C$46:'Muffe'!$Z$76,P$3)*Muffe!$E$3+VLOOKUP($C65,Eksist!$C$46:'Eksist'!$Z$76,P$3)*Eksist!$E$3)</f>
        <v>0</v>
      </c>
      <c r="Q65" s="156">
        <f>IF($C65&lt;Input!$D$48,VLOOKUP($C65,Eksist!$C$46:'Eksist'!$Z$76,Q$3), VLOOKUP($C65,Muffe!$C$46:'Muffe'!$Z$76,Q$3)*Muffe!$E$3+VLOOKUP($C65,Eksist!$C$46:'Eksist'!$Z$76,Q$3)*Eksist!$E$3)</f>
        <v>0</v>
      </c>
      <c r="R65" s="156">
        <f>IF($C65&lt;Input!$D$48,VLOOKUP($C65,Eksist!$C$46:'Eksist'!$Z$76,R$3), VLOOKUP($C65,Muffe!$C$46:'Muffe'!$Z$76,R$3)*Muffe!$E$3+VLOOKUP($C65,Eksist!$C$46:'Eksist'!$Z$76,R$3)*Eksist!$E$3)</f>
        <v>0</v>
      </c>
      <c r="S65" s="156">
        <f>IF($C65&lt;Input!$D$48,VLOOKUP($C65,Eksist!$C$46:'Eksist'!$Z$76,S$3), VLOOKUP($C65,Muffe!$C$46:'Muffe'!$Z$76,S$3)*Muffe!$E$3+VLOOKUP($C65,Eksist!$C$46:'Eksist'!$Z$76,S$3)*Eksist!$E$3)</f>
        <v>0</v>
      </c>
      <c r="T65" s="156">
        <f>IF($C65&lt;Input!$D$48,VLOOKUP($C65,Eksist!$C$46:'Eksist'!$Z$76,T$3), VLOOKUP($C65,Muffe!$C$46:'Muffe'!$Z$76,T$3)*Muffe!$E$3+VLOOKUP($C65,Eksist!$C$46:'Eksist'!$Z$76,T$3)*Eksist!$E$3)</f>
        <v>0</v>
      </c>
      <c r="U65" s="156">
        <f>IF($C65&lt;Input!$D$48,VLOOKUP($C65,Eksist!$C$46:'Eksist'!$Z$76,U$3), VLOOKUP($C65,Muffe!$C$46:'Muffe'!$Z$76,U$3)*Muffe!$E$3+VLOOKUP($C65,Eksist!$C$46:'Eksist'!$Z$76,U$3)*Eksist!$E$3)</f>
        <v>0</v>
      </c>
      <c r="V65" s="156">
        <f>IF($C65&lt;Input!$D$48,VLOOKUP($C65,Eksist!$C$46:'Eksist'!$Z$76,V$3), VLOOKUP($C65,Muffe!$C$46:'Muffe'!$Z$76,V$3)*Muffe!$E$3+VLOOKUP($C65,Eksist!$C$46:'Eksist'!$Z$76,V$3)*Eksist!$E$3)</f>
        <v>0</v>
      </c>
      <c r="W65" s="156">
        <f>IF($C65&lt;Input!$D$48,VLOOKUP($C65,Eksist!$C$46:'Eksist'!$Z$76,W$3), VLOOKUP($C65,Muffe!$C$46:'Muffe'!$Z$76,W$3)*Muffe!$E$3+VLOOKUP($C65,Eksist!$C$46:'Eksist'!$Z$76,W$3)*Eksist!$E$3)</f>
        <v>0</v>
      </c>
      <c r="X65" s="156">
        <f>IF($C65&lt;Input!$D$48,VLOOKUP($C65,Eksist!$C$46:'Eksist'!$Z$76,X$3), VLOOKUP($C65,Muffe!$C$46:'Muffe'!$Z$76,X$3)*Muffe!$E$3+VLOOKUP($C65,Eksist!$C$46:'Eksist'!$Z$76,X$3)*Eksist!$E$3)</f>
        <v>0</v>
      </c>
      <c r="Y65" s="156">
        <f>IF($C65&lt;Input!$D$48,VLOOKUP($C65,Eksist!$C$46:'Eksist'!$Z$76,Y$3), VLOOKUP($C65,Muffe!$C$46:'Muffe'!$Z$76,Y$3)*Muffe!$E$3+VLOOKUP($C65,Eksist!$C$46:'Eksist'!$Z$76,Y$3)*Eksist!$E$3)</f>
        <v>0</v>
      </c>
      <c r="Z65" s="156">
        <f>IF($C65&lt;Input!$D$48,VLOOKUP($C65,Eksist!$C$46:'Eksist'!$Z$76,Z$3), VLOOKUP($C65,Muffe!$C$46:'Muffe'!$Z$76,Z$3)*Muffe!$E$3+VLOOKUP($C65,Eksist!$C$46:'Eksist'!$Z$76,Z$3)*Eksist!$E$3)</f>
        <v>0</v>
      </c>
      <c r="AA65" s="1"/>
      <c r="AB65" s="156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158"/>
      <c r="BN65" s="158"/>
      <c r="BO65" s="158"/>
      <c r="BP65" s="158"/>
      <c r="BQ65" s="158"/>
      <c r="BR65" s="158"/>
      <c r="BS65" s="158"/>
      <c r="BT65" s="158"/>
      <c r="BU65" s="158"/>
    </row>
    <row r="66" spans="1:73" x14ac:dyDescent="0.15">
      <c r="A66" s="1"/>
      <c r="B66" s="20" t="s">
        <v>188</v>
      </c>
      <c r="C66" s="156">
        <f>Eksist!C66</f>
        <v>20</v>
      </c>
      <c r="D66" s="2" t="s">
        <v>99</v>
      </c>
      <c r="E66" s="188">
        <f>Eksist!E66</f>
        <v>1</v>
      </c>
      <c r="F66" s="156">
        <f t="shared" si="3"/>
        <v>0</v>
      </c>
      <c r="G66" s="156">
        <f>IF($C66&lt;Input!$D$48,VLOOKUP($C66,Eksist!$C$46:'Eksist'!$Z$76,G$3), VLOOKUP($C66,Muffe!$C$46:'Muffe'!$Z$76,G$3)*Muffe!$E$2+VLOOKUP($C66,Eksist!$C$46:'Eksist'!$Z$76,G$3)*Eksist!$E$2)</f>
        <v>0</v>
      </c>
      <c r="H66" s="156">
        <f>IF($C66&lt;Input!$D$48,VLOOKUP($C66,Eksist!$C$46:'Eksist'!$Z$76,H$3), VLOOKUP($C66,Muffe!$C$46:'Muffe'!$Z$76,H$3)*Muffe!$E$3+VLOOKUP($C66,Eksist!$C$46:'Eksist'!$Z$76,H$3)*Eksist!$E$3)</f>
        <v>0</v>
      </c>
      <c r="I66" s="156">
        <f>IF($C66&lt;Input!$D$48,VLOOKUP($C66,Eksist!$C$46:'Eksist'!$Z$76,I$3), VLOOKUP($C66,Muffe!$C$46:'Muffe'!$Z$76,I$3)*Muffe!$E$3+VLOOKUP($C66,Eksist!$C$46:'Eksist'!$Z$76,I$3)*Eksist!$E$3)</f>
        <v>0</v>
      </c>
      <c r="J66" s="156">
        <f>IF($C66&lt;Input!$D$48,VLOOKUP($C66,Eksist!$C$46:'Eksist'!$Z$76,J$3), VLOOKUP($C66,Muffe!$C$46:'Muffe'!$Z$76,J$3)*Muffe!$E$3+VLOOKUP($C66,Eksist!$C$46:'Eksist'!$Z$76,J$3)*Eksist!$E$3)</f>
        <v>0</v>
      </c>
      <c r="K66" s="156">
        <f>IF($C66&lt;Input!$D$48,VLOOKUP($C66,Eksist!$C$46:'Eksist'!$Z$76,K$3), VLOOKUP($C66,Muffe!$C$46:'Muffe'!$Z$76,K$3)*Muffe!$E$3+VLOOKUP($C66,Eksist!$C$46:'Eksist'!$Z$76,K$3)*Eksist!$E$3)</f>
        <v>0</v>
      </c>
      <c r="L66" s="156">
        <f>IF($C66&lt;Input!$D$48,VLOOKUP($C66,Eksist!$C$46:'Eksist'!$Z$76,L$3), VLOOKUP($C66,Muffe!$C$46:'Muffe'!$Z$76,L$3)*Muffe!$E$3+VLOOKUP($C66,Eksist!$C$46:'Eksist'!$Z$76,L$3)*Eksist!$E$3)</f>
        <v>0</v>
      </c>
      <c r="M66" s="156">
        <f>IF($C66&lt;Input!$D$48,VLOOKUP($C66,Eksist!$C$46:'Eksist'!$Z$76,M$3), VLOOKUP($C66,Muffe!$C$46:'Muffe'!$Z$76,M$3)*Muffe!$E$3+VLOOKUP($C66,Eksist!$C$46:'Eksist'!$Z$76,M$3)*Eksist!$E$3)</f>
        <v>0</v>
      </c>
      <c r="N66" s="156">
        <f>IF($C66&lt;Input!$D$48,VLOOKUP($C66,Eksist!$C$46:'Eksist'!$Z$76,N$3), VLOOKUP($C66,Muffe!$C$46:'Muffe'!$Z$76,N$3)*Muffe!$E$3+VLOOKUP($C66,Eksist!$C$46:'Eksist'!$Z$76,N$3)*Eksist!$E$3)</f>
        <v>0</v>
      </c>
      <c r="O66" s="156">
        <f>IF($C66&lt;Input!$D$48,VLOOKUP($C66,Eksist!$C$46:'Eksist'!$Z$76,O$3), VLOOKUP($C66,Muffe!$C$46:'Muffe'!$Z$76,O$3)*Muffe!$E$3+VLOOKUP($C66,Eksist!$C$46:'Eksist'!$Z$76,O$3)*Eksist!$E$3)</f>
        <v>0</v>
      </c>
      <c r="P66" s="156">
        <f>IF($C66&lt;Input!$D$48,VLOOKUP($C66,Eksist!$C$46:'Eksist'!$Z$76,P$3), VLOOKUP($C66,Muffe!$C$46:'Muffe'!$Z$76,P$3)*Muffe!$E$3+VLOOKUP($C66,Eksist!$C$46:'Eksist'!$Z$76,P$3)*Eksist!$E$3)</f>
        <v>0</v>
      </c>
      <c r="Q66" s="156">
        <f>IF($C66&lt;Input!$D$48,VLOOKUP($C66,Eksist!$C$46:'Eksist'!$Z$76,Q$3), VLOOKUP($C66,Muffe!$C$46:'Muffe'!$Z$76,Q$3)*Muffe!$E$3+VLOOKUP($C66,Eksist!$C$46:'Eksist'!$Z$76,Q$3)*Eksist!$E$3)</f>
        <v>0</v>
      </c>
      <c r="R66" s="156">
        <f>IF($C66&lt;Input!$D$48,VLOOKUP($C66,Eksist!$C$46:'Eksist'!$Z$76,R$3), VLOOKUP($C66,Muffe!$C$46:'Muffe'!$Z$76,R$3)*Muffe!$E$3+VLOOKUP($C66,Eksist!$C$46:'Eksist'!$Z$76,R$3)*Eksist!$E$3)</f>
        <v>0</v>
      </c>
      <c r="S66" s="156">
        <f>IF($C66&lt;Input!$D$48,VLOOKUP($C66,Eksist!$C$46:'Eksist'!$Z$76,S$3), VLOOKUP($C66,Muffe!$C$46:'Muffe'!$Z$76,S$3)*Muffe!$E$3+VLOOKUP($C66,Eksist!$C$46:'Eksist'!$Z$76,S$3)*Eksist!$E$3)</f>
        <v>0</v>
      </c>
      <c r="T66" s="156">
        <f>IF($C66&lt;Input!$D$48,VLOOKUP($C66,Eksist!$C$46:'Eksist'!$Z$76,T$3), VLOOKUP($C66,Muffe!$C$46:'Muffe'!$Z$76,T$3)*Muffe!$E$3+VLOOKUP($C66,Eksist!$C$46:'Eksist'!$Z$76,T$3)*Eksist!$E$3)</f>
        <v>0</v>
      </c>
      <c r="U66" s="156">
        <f>IF($C66&lt;Input!$D$48,VLOOKUP($C66,Eksist!$C$46:'Eksist'!$Z$76,U$3), VLOOKUP($C66,Muffe!$C$46:'Muffe'!$Z$76,U$3)*Muffe!$E$3+VLOOKUP($C66,Eksist!$C$46:'Eksist'!$Z$76,U$3)*Eksist!$E$3)</f>
        <v>0</v>
      </c>
      <c r="V66" s="156">
        <f>IF($C66&lt;Input!$D$48,VLOOKUP($C66,Eksist!$C$46:'Eksist'!$Z$76,V$3), VLOOKUP($C66,Muffe!$C$46:'Muffe'!$Z$76,V$3)*Muffe!$E$3+VLOOKUP($C66,Eksist!$C$46:'Eksist'!$Z$76,V$3)*Eksist!$E$3)</f>
        <v>0</v>
      </c>
      <c r="W66" s="156">
        <f>IF($C66&lt;Input!$D$48,VLOOKUP($C66,Eksist!$C$46:'Eksist'!$Z$76,W$3), VLOOKUP($C66,Muffe!$C$46:'Muffe'!$Z$76,W$3)*Muffe!$E$3+VLOOKUP($C66,Eksist!$C$46:'Eksist'!$Z$76,W$3)*Eksist!$E$3)</f>
        <v>0</v>
      </c>
      <c r="X66" s="156">
        <f>IF($C66&lt;Input!$D$48,VLOOKUP($C66,Eksist!$C$46:'Eksist'!$Z$76,X$3), VLOOKUP($C66,Muffe!$C$46:'Muffe'!$Z$76,X$3)*Muffe!$E$3+VLOOKUP($C66,Eksist!$C$46:'Eksist'!$Z$76,X$3)*Eksist!$E$3)</f>
        <v>0</v>
      </c>
      <c r="Y66" s="156">
        <f>IF($C66&lt;Input!$D$48,VLOOKUP($C66,Eksist!$C$46:'Eksist'!$Z$76,Y$3), VLOOKUP($C66,Muffe!$C$46:'Muffe'!$Z$76,Y$3)*Muffe!$E$3+VLOOKUP($C66,Eksist!$C$46:'Eksist'!$Z$76,Y$3)*Eksist!$E$3)</f>
        <v>0</v>
      </c>
      <c r="Z66" s="156">
        <f>IF($C66&lt;Input!$D$48,VLOOKUP($C66,Eksist!$C$46:'Eksist'!$Z$76,Z$3), VLOOKUP($C66,Muffe!$C$46:'Muffe'!$Z$76,Z$3)*Muffe!$E$3+VLOOKUP($C66,Eksist!$C$46:'Eksist'!$Z$76,Z$3)*Eksist!$E$3)</f>
        <v>0</v>
      </c>
      <c r="AA66" s="1"/>
      <c r="AB66" s="156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158"/>
      <c r="BN66" s="158"/>
      <c r="BO66" s="158"/>
      <c r="BP66" s="158"/>
      <c r="BQ66" s="158"/>
      <c r="BR66" s="158"/>
      <c r="BS66" s="158"/>
      <c r="BT66" s="158"/>
      <c r="BU66" s="158"/>
    </row>
    <row r="67" spans="1:73" x14ac:dyDescent="0.15">
      <c r="A67" s="1"/>
      <c r="B67" s="20"/>
      <c r="C67" s="156">
        <f>Eksist!C67</f>
        <v>21</v>
      </c>
      <c r="D67" s="2" t="s">
        <v>99</v>
      </c>
      <c r="E67" s="188">
        <f>Eksist!E67</f>
        <v>1</v>
      </c>
      <c r="F67" s="156">
        <f t="shared" si="3"/>
        <v>0</v>
      </c>
      <c r="G67" s="156">
        <f>IF($C67&lt;Input!$D$48,VLOOKUP($C67,Eksist!$C$46:'Eksist'!$Z$76,G$3), VLOOKUP($C67,Muffe!$C$46:'Muffe'!$Z$76,G$3)*Muffe!$E$2+VLOOKUP($C67,Eksist!$C$46:'Eksist'!$Z$76,G$3)*Eksist!$E$2)</f>
        <v>0</v>
      </c>
      <c r="H67" s="156">
        <f>IF($C67&lt;Input!$D$48,VLOOKUP($C67,Eksist!$C$46:'Eksist'!$Z$76,H$3), VLOOKUP($C67,Muffe!$C$46:'Muffe'!$Z$76,H$3)*Muffe!$E$3+VLOOKUP($C67,Eksist!$C$46:'Eksist'!$Z$76,H$3)*Eksist!$E$3)</f>
        <v>0</v>
      </c>
      <c r="I67" s="156">
        <f>IF($C67&lt;Input!$D$48,VLOOKUP($C67,Eksist!$C$46:'Eksist'!$Z$76,I$3), VLOOKUP($C67,Muffe!$C$46:'Muffe'!$Z$76,I$3)*Muffe!$E$3+VLOOKUP($C67,Eksist!$C$46:'Eksist'!$Z$76,I$3)*Eksist!$E$3)</f>
        <v>0</v>
      </c>
      <c r="J67" s="156">
        <f>IF($C67&lt;Input!$D$48,VLOOKUP($C67,Eksist!$C$46:'Eksist'!$Z$76,J$3), VLOOKUP($C67,Muffe!$C$46:'Muffe'!$Z$76,J$3)*Muffe!$E$3+VLOOKUP($C67,Eksist!$C$46:'Eksist'!$Z$76,J$3)*Eksist!$E$3)</f>
        <v>0</v>
      </c>
      <c r="K67" s="156">
        <f>IF($C67&lt;Input!$D$48,VLOOKUP($C67,Eksist!$C$46:'Eksist'!$Z$76,K$3), VLOOKUP($C67,Muffe!$C$46:'Muffe'!$Z$76,K$3)*Muffe!$E$3+VLOOKUP($C67,Eksist!$C$46:'Eksist'!$Z$76,K$3)*Eksist!$E$3)</f>
        <v>0</v>
      </c>
      <c r="L67" s="156">
        <f>IF($C67&lt;Input!$D$48,VLOOKUP($C67,Eksist!$C$46:'Eksist'!$Z$76,L$3), VLOOKUP($C67,Muffe!$C$46:'Muffe'!$Z$76,L$3)*Muffe!$E$3+VLOOKUP($C67,Eksist!$C$46:'Eksist'!$Z$76,L$3)*Eksist!$E$3)</f>
        <v>0</v>
      </c>
      <c r="M67" s="156">
        <f>IF($C67&lt;Input!$D$48,VLOOKUP($C67,Eksist!$C$46:'Eksist'!$Z$76,M$3), VLOOKUP($C67,Muffe!$C$46:'Muffe'!$Z$76,M$3)*Muffe!$E$3+VLOOKUP($C67,Eksist!$C$46:'Eksist'!$Z$76,M$3)*Eksist!$E$3)</f>
        <v>0</v>
      </c>
      <c r="N67" s="156">
        <f>IF($C67&lt;Input!$D$48,VLOOKUP($C67,Eksist!$C$46:'Eksist'!$Z$76,N$3), VLOOKUP($C67,Muffe!$C$46:'Muffe'!$Z$76,N$3)*Muffe!$E$3+VLOOKUP($C67,Eksist!$C$46:'Eksist'!$Z$76,N$3)*Eksist!$E$3)</f>
        <v>0</v>
      </c>
      <c r="O67" s="156">
        <f>IF($C67&lt;Input!$D$48,VLOOKUP($C67,Eksist!$C$46:'Eksist'!$Z$76,O$3), VLOOKUP($C67,Muffe!$C$46:'Muffe'!$Z$76,O$3)*Muffe!$E$3+VLOOKUP($C67,Eksist!$C$46:'Eksist'!$Z$76,O$3)*Eksist!$E$3)</f>
        <v>0</v>
      </c>
      <c r="P67" s="156">
        <f>IF($C67&lt;Input!$D$48,VLOOKUP($C67,Eksist!$C$46:'Eksist'!$Z$76,P$3), VLOOKUP($C67,Muffe!$C$46:'Muffe'!$Z$76,P$3)*Muffe!$E$3+VLOOKUP($C67,Eksist!$C$46:'Eksist'!$Z$76,P$3)*Eksist!$E$3)</f>
        <v>0</v>
      </c>
      <c r="Q67" s="156">
        <f>IF($C67&lt;Input!$D$48,VLOOKUP($C67,Eksist!$C$46:'Eksist'!$Z$76,Q$3), VLOOKUP($C67,Muffe!$C$46:'Muffe'!$Z$76,Q$3)*Muffe!$E$3+VLOOKUP($C67,Eksist!$C$46:'Eksist'!$Z$76,Q$3)*Eksist!$E$3)</f>
        <v>0</v>
      </c>
      <c r="R67" s="156">
        <f>IF($C67&lt;Input!$D$48,VLOOKUP($C67,Eksist!$C$46:'Eksist'!$Z$76,R$3), VLOOKUP($C67,Muffe!$C$46:'Muffe'!$Z$76,R$3)*Muffe!$E$3+VLOOKUP($C67,Eksist!$C$46:'Eksist'!$Z$76,R$3)*Eksist!$E$3)</f>
        <v>0</v>
      </c>
      <c r="S67" s="156">
        <f>IF($C67&lt;Input!$D$48,VLOOKUP($C67,Eksist!$C$46:'Eksist'!$Z$76,S$3), VLOOKUP($C67,Muffe!$C$46:'Muffe'!$Z$76,S$3)*Muffe!$E$3+VLOOKUP($C67,Eksist!$C$46:'Eksist'!$Z$76,S$3)*Eksist!$E$3)</f>
        <v>0</v>
      </c>
      <c r="T67" s="156">
        <f>IF($C67&lt;Input!$D$48,VLOOKUP($C67,Eksist!$C$46:'Eksist'!$Z$76,T$3), VLOOKUP($C67,Muffe!$C$46:'Muffe'!$Z$76,T$3)*Muffe!$E$3+VLOOKUP($C67,Eksist!$C$46:'Eksist'!$Z$76,T$3)*Eksist!$E$3)</f>
        <v>0</v>
      </c>
      <c r="U67" s="156">
        <f>IF($C67&lt;Input!$D$48,VLOOKUP($C67,Eksist!$C$46:'Eksist'!$Z$76,U$3), VLOOKUP($C67,Muffe!$C$46:'Muffe'!$Z$76,U$3)*Muffe!$E$3+VLOOKUP($C67,Eksist!$C$46:'Eksist'!$Z$76,U$3)*Eksist!$E$3)</f>
        <v>0</v>
      </c>
      <c r="V67" s="156">
        <f>IF($C67&lt;Input!$D$48,VLOOKUP($C67,Eksist!$C$46:'Eksist'!$Z$76,V$3), VLOOKUP($C67,Muffe!$C$46:'Muffe'!$Z$76,V$3)*Muffe!$E$3+VLOOKUP($C67,Eksist!$C$46:'Eksist'!$Z$76,V$3)*Eksist!$E$3)</f>
        <v>0</v>
      </c>
      <c r="W67" s="156">
        <f>IF($C67&lt;Input!$D$48,VLOOKUP($C67,Eksist!$C$46:'Eksist'!$Z$76,W$3), VLOOKUP($C67,Muffe!$C$46:'Muffe'!$Z$76,W$3)*Muffe!$E$3+VLOOKUP($C67,Eksist!$C$46:'Eksist'!$Z$76,W$3)*Eksist!$E$3)</f>
        <v>0</v>
      </c>
      <c r="X67" s="156">
        <f>IF($C67&lt;Input!$D$48,VLOOKUP($C67,Eksist!$C$46:'Eksist'!$Z$76,X$3), VLOOKUP($C67,Muffe!$C$46:'Muffe'!$Z$76,X$3)*Muffe!$E$3+VLOOKUP($C67,Eksist!$C$46:'Eksist'!$Z$76,X$3)*Eksist!$E$3)</f>
        <v>0</v>
      </c>
      <c r="Y67" s="156">
        <f>IF($C67&lt;Input!$D$48,VLOOKUP($C67,Eksist!$C$46:'Eksist'!$Z$76,Y$3), VLOOKUP($C67,Muffe!$C$46:'Muffe'!$Z$76,Y$3)*Muffe!$E$3+VLOOKUP($C67,Eksist!$C$46:'Eksist'!$Z$76,Y$3)*Eksist!$E$3)</f>
        <v>0</v>
      </c>
      <c r="Z67" s="156">
        <f>IF($C67&lt;Input!$D$48,VLOOKUP($C67,Eksist!$C$46:'Eksist'!$Z$76,Z$3), VLOOKUP($C67,Muffe!$C$46:'Muffe'!$Z$76,Z$3)*Muffe!$E$3+VLOOKUP($C67,Eksist!$C$46:'Eksist'!$Z$76,Z$3)*Eksist!$E$3)</f>
        <v>0</v>
      </c>
      <c r="AA67" s="1"/>
      <c r="AB67" s="156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158"/>
      <c r="BN67" s="158"/>
      <c r="BO67" s="158"/>
      <c r="BP67" s="158"/>
      <c r="BQ67" s="158"/>
      <c r="BR67" s="158"/>
      <c r="BS67" s="158"/>
      <c r="BT67" s="158"/>
      <c r="BU67" s="158"/>
    </row>
    <row r="68" spans="1:73" x14ac:dyDescent="0.15">
      <c r="A68" s="1"/>
      <c r="B68" s="20"/>
      <c r="C68" s="156">
        <f>Eksist!C68</f>
        <v>22</v>
      </c>
      <c r="D68" s="2" t="s">
        <v>99</v>
      </c>
      <c r="E68" s="188">
        <f>Eksist!E68</f>
        <v>1</v>
      </c>
      <c r="F68" s="156">
        <f t="shared" si="3"/>
        <v>0</v>
      </c>
      <c r="G68" s="156">
        <f>IF($C68&lt;Input!$D$48,VLOOKUP($C68,Eksist!$C$46:'Eksist'!$Z$76,G$3), VLOOKUP($C68,Muffe!$C$46:'Muffe'!$Z$76,G$3)*Muffe!$E$2+VLOOKUP($C68,Eksist!$C$46:'Eksist'!$Z$76,G$3)*Eksist!$E$2)</f>
        <v>0</v>
      </c>
      <c r="H68" s="156">
        <f>IF($C68&lt;Input!$D$48,VLOOKUP($C68,Eksist!$C$46:'Eksist'!$Z$76,H$3), VLOOKUP($C68,Muffe!$C$46:'Muffe'!$Z$76,H$3)*Muffe!$E$3+VLOOKUP($C68,Eksist!$C$46:'Eksist'!$Z$76,H$3)*Eksist!$E$3)</f>
        <v>0</v>
      </c>
      <c r="I68" s="156">
        <f>IF($C68&lt;Input!$D$48,VLOOKUP($C68,Eksist!$C$46:'Eksist'!$Z$76,I$3), VLOOKUP($C68,Muffe!$C$46:'Muffe'!$Z$76,I$3)*Muffe!$E$3+VLOOKUP($C68,Eksist!$C$46:'Eksist'!$Z$76,I$3)*Eksist!$E$3)</f>
        <v>0</v>
      </c>
      <c r="J68" s="156">
        <f>IF($C68&lt;Input!$D$48,VLOOKUP($C68,Eksist!$C$46:'Eksist'!$Z$76,J$3), VLOOKUP($C68,Muffe!$C$46:'Muffe'!$Z$76,J$3)*Muffe!$E$3+VLOOKUP($C68,Eksist!$C$46:'Eksist'!$Z$76,J$3)*Eksist!$E$3)</f>
        <v>0</v>
      </c>
      <c r="K68" s="156">
        <f>IF($C68&lt;Input!$D$48,VLOOKUP($C68,Eksist!$C$46:'Eksist'!$Z$76,K$3), VLOOKUP($C68,Muffe!$C$46:'Muffe'!$Z$76,K$3)*Muffe!$E$3+VLOOKUP($C68,Eksist!$C$46:'Eksist'!$Z$76,K$3)*Eksist!$E$3)</f>
        <v>0</v>
      </c>
      <c r="L68" s="156">
        <f>IF($C68&lt;Input!$D$48,VLOOKUP($C68,Eksist!$C$46:'Eksist'!$Z$76,L$3), VLOOKUP($C68,Muffe!$C$46:'Muffe'!$Z$76,L$3)*Muffe!$E$3+VLOOKUP($C68,Eksist!$C$46:'Eksist'!$Z$76,L$3)*Eksist!$E$3)</f>
        <v>0</v>
      </c>
      <c r="M68" s="156">
        <f>IF($C68&lt;Input!$D$48,VLOOKUP($C68,Eksist!$C$46:'Eksist'!$Z$76,M$3), VLOOKUP($C68,Muffe!$C$46:'Muffe'!$Z$76,M$3)*Muffe!$E$3+VLOOKUP($C68,Eksist!$C$46:'Eksist'!$Z$76,M$3)*Eksist!$E$3)</f>
        <v>0</v>
      </c>
      <c r="N68" s="156">
        <f>IF($C68&lt;Input!$D$48,VLOOKUP($C68,Eksist!$C$46:'Eksist'!$Z$76,N$3), VLOOKUP($C68,Muffe!$C$46:'Muffe'!$Z$76,N$3)*Muffe!$E$3+VLOOKUP($C68,Eksist!$C$46:'Eksist'!$Z$76,N$3)*Eksist!$E$3)</f>
        <v>0</v>
      </c>
      <c r="O68" s="156">
        <f>IF($C68&lt;Input!$D$48,VLOOKUP($C68,Eksist!$C$46:'Eksist'!$Z$76,O$3), VLOOKUP($C68,Muffe!$C$46:'Muffe'!$Z$76,O$3)*Muffe!$E$3+VLOOKUP($C68,Eksist!$C$46:'Eksist'!$Z$76,O$3)*Eksist!$E$3)</f>
        <v>0</v>
      </c>
      <c r="P68" s="156">
        <f>IF($C68&lt;Input!$D$48,VLOOKUP($C68,Eksist!$C$46:'Eksist'!$Z$76,P$3), VLOOKUP($C68,Muffe!$C$46:'Muffe'!$Z$76,P$3)*Muffe!$E$3+VLOOKUP($C68,Eksist!$C$46:'Eksist'!$Z$76,P$3)*Eksist!$E$3)</f>
        <v>0</v>
      </c>
      <c r="Q68" s="156">
        <f>IF($C68&lt;Input!$D$48,VLOOKUP($C68,Eksist!$C$46:'Eksist'!$Z$76,Q$3), VLOOKUP($C68,Muffe!$C$46:'Muffe'!$Z$76,Q$3)*Muffe!$E$3+VLOOKUP($C68,Eksist!$C$46:'Eksist'!$Z$76,Q$3)*Eksist!$E$3)</f>
        <v>0</v>
      </c>
      <c r="R68" s="156">
        <f>IF($C68&lt;Input!$D$48,VLOOKUP($C68,Eksist!$C$46:'Eksist'!$Z$76,R$3), VLOOKUP($C68,Muffe!$C$46:'Muffe'!$Z$76,R$3)*Muffe!$E$3+VLOOKUP($C68,Eksist!$C$46:'Eksist'!$Z$76,R$3)*Eksist!$E$3)</f>
        <v>0</v>
      </c>
      <c r="S68" s="156">
        <f>IF($C68&lt;Input!$D$48,VLOOKUP($C68,Eksist!$C$46:'Eksist'!$Z$76,S$3), VLOOKUP($C68,Muffe!$C$46:'Muffe'!$Z$76,S$3)*Muffe!$E$3+VLOOKUP($C68,Eksist!$C$46:'Eksist'!$Z$76,S$3)*Eksist!$E$3)</f>
        <v>0</v>
      </c>
      <c r="T68" s="156">
        <f>IF($C68&lt;Input!$D$48,VLOOKUP($C68,Eksist!$C$46:'Eksist'!$Z$76,T$3), VLOOKUP($C68,Muffe!$C$46:'Muffe'!$Z$76,T$3)*Muffe!$E$3+VLOOKUP($C68,Eksist!$C$46:'Eksist'!$Z$76,T$3)*Eksist!$E$3)</f>
        <v>0</v>
      </c>
      <c r="U68" s="156">
        <f>IF($C68&lt;Input!$D$48,VLOOKUP($C68,Eksist!$C$46:'Eksist'!$Z$76,U$3), VLOOKUP($C68,Muffe!$C$46:'Muffe'!$Z$76,U$3)*Muffe!$E$3+VLOOKUP($C68,Eksist!$C$46:'Eksist'!$Z$76,U$3)*Eksist!$E$3)</f>
        <v>0</v>
      </c>
      <c r="V68" s="156">
        <f>IF($C68&lt;Input!$D$48,VLOOKUP($C68,Eksist!$C$46:'Eksist'!$Z$76,V$3), VLOOKUP($C68,Muffe!$C$46:'Muffe'!$Z$76,V$3)*Muffe!$E$3+VLOOKUP($C68,Eksist!$C$46:'Eksist'!$Z$76,V$3)*Eksist!$E$3)</f>
        <v>0</v>
      </c>
      <c r="W68" s="156">
        <f>IF($C68&lt;Input!$D$48,VLOOKUP($C68,Eksist!$C$46:'Eksist'!$Z$76,W$3), VLOOKUP($C68,Muffe!$C$46:'Muffe'!$Z$76,W$3)*Muffe!$E$3+VLOOKUP($C68,Eksist!$C$46:'Eksist'!$Z$76,W$3)*Eksist!$E$3)</f>
        <v>0</v>
      </c>
      <c r="X68" s="156">
        <f>IF($C68&lt;Input!$D$48,VLOOKUP($C68,Eksist!$C$46:'Eksist'!$Z$76,X$3), VLOOKUP($C68,Muffe!$C$46:'Muffe'!$Z$76,X$3)*Muffe!$E$3+VLOOKUP($C68,Eksist!$C$46:'Eksist'!$Z$76,X$3)*Eksist!$E$3)</f>
        <v>0</v>
      </c>
      <c r="Y68" s="156">
        <f>IF($C68&lt;Input!$D$48,VLOOKUP($C68,Eksist!$C$46:'Eksist'!$Z$76,Y$3), VLOOKUP($C68,Muffe!$C$46:'Muffe'!$Z$76,Y$3)*Muffe!$E$3+VLOOKUP($C68,Eksist!$C$46:'Eksist'!$Z$76,Y$3)*Eksist!$E$3)</f>
        <v>0</v>
      </c>
      <c r="Z68" s="156">
        <f>IF($C68&lt;Input!$D$48,VLOOKUP($C68,Eksist!$C$46:'Eksist'!$Z$76,Z$3), VLOOKUP($C68,Muffe!$C$46:'Muffe'!$Z$76,Z$3)*Muffe!$E$3+VLOOKUP($C68,Eksist!$C$46:'Eksist'!$Z$76,Z$3)*Eksist!$E$3)</f>
        <v>0</v>
      </c>
      <c r="AA68" s="1"/>
      <c r="AB68" s="156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158"/>
      <c r="BN68" s="158"/>
      <c r="BO68" s="158"/>
      <c r="BP68" s="158"/>
      <c r="BQ68" s="158"/>
      <c r="BR68" s="158"/>
      <c r="BS68" s="158"/>
      <c r="BT68" s="158"/>
      <c r="BU68" s="158"/>
    </row>
    <row r="69" spans="1:73" x14ac:dyDescent="0.15">
      <c r="A69" s="1"/>
      <c r="B69" s="20"/>
      <c r="C69" s="156">
        <f>Eksist!C69</f>
        <v>23</v>
      </c>
      <c r="D69" s="2" t="s">
        <v>99</v>
      </c>
      <c r="E69" s="188">
        <f>Eksist!E69</f>
        <v>1</v>
      </c>
      <c r="F69" s="156">
        <f t="shared" si="3"/>
        <v>0</v>
      </c>
      <c r="G69" s="156">
        <f>IF($C69&lt;Input!$D$48,VLOOKUP($C69,Eksist!$C$46:'Eksist'!$Z$76,G$3), VLOOKUP($C69,Muffe!$C$46:'Muffe'!$Z$76,G$3)*Muffe!$E$2+VLOOKUP($C69,Eksist!$C$46:'Eksist'!$Z$76,G$3)*Eksist!$E$2)</f>
        <v>0</v>
      </c>
      <c r="H69" s="156">
        <f>IF($C69&lt;Input!$D$48,VLOOKUP($C69,Eksist!$C$46:'Eksist'!$Z$76,H$3), VLOOKUP($C69,Muffe!$C$46:'Muffe'!$Z$76,H$3)*Muffe!$E$3+VLOOKUP($C69,Eksist!$C$46:'Eksist'!$Z$76,H$3)*Eksist!$E$3)</f>
        <v>0</v>
      </c>
      <c r="I69" s="156">
        <f>IF($C69&lt;Input!$D$48,VLOOKUP($C69,Eksist!$C$46:'Eksist'!$Z$76,I$3), VLOOKUP($C69,Muffe!$C$46:'Muffe'!$Z$76,I$3)*Muffe!$E$3+VLOOKUP($C69,Eksist!$C$46:'Eksist'!$Z$76,I$3)*Eksist!$E$3)</f>
        <v>0</v>
      </c>
      <c r="J69" s="156">
        <f>IF($C69&lt;Input!$D$48,VLOOKUP($C69,Eksist!$C$46:'Eksist'!$Z$76,J$3), VLOOKUP($C69,Muffe!$C$46:'Muffe'!$Z$76,J$3)*Muffe!$E$3+VLOOKUP($C69,Eksist!$C$46:'Eksist'!$Z$76,J$3)*Eksist!$E$3)</f>
        <v>0</v>
      </c>
      <c r="K69" s="156">
        <f>IF($C69&lt;Input!$D$48,VLOOKUP($C69,Eksist!$C$46:'Eksist'!$Z$76,K$3), VLOOKUP($C69,Muffe!$C$46:'Muffe'!$Z$76,K$3)*Muffe!$E$3+VLOOKUP($C69,Eksist!$C$46:'Eksist'!$Z$76,K$3)*Eksist!$E$3)</f>
        <v>0</v>
      </c>
      <c r="L69" s="156">
        <f>IF($C69&lt;Input!$D$48,VLOOKUP($C69,Eksist!$C$46:'Eksist'!$Z$76,L$3), VLOOKUP($C69,Muffe!$C$46:'Muffe'!$Z$76,L$3)*Muffe!$E$3+VLOOKUP($C69,Eksist!$C$46:'Eksist'!$Z$76,L$3)*Eksist!$E$3)</f>
        <v>0</v>
      </c>
      <c r="M69" s="156">
        <f>IF($C69&lt;Input!$D$48,VLOOKUP($C69,Eksist!$C$46:'Eksist'!$Z$76,M$3), VLOOKUP($C69,Muffe!$C$46:'Muffe'!$Z$76,M$3)*Muffe!$E$3+VLOOKUP($C69,Eksist!$C$46:'Eksist'!$Z$76,M$3)*Eksist!$E$3)</f>
        <v>0</v>
      </c>
      <c r="N69" s="156">
        <f>IF($C69&lt;Input!$D$48,VLOOKUP($C69,Eksist!$C$46:'Eksist'!$Z$76,N$3), VLOOKUP($C69,Muffe!$C$46:'Muffe'!$Z$76,N$3)*Muffe!$E$3+VLOOKUP($C69,Eksist!$C$46:'Eksist'!$Z$76,N$3)*Eksist!$E$3)</f>
        <v>0</v>
      </c>
      <c r="O69" s="156">
        <f>IF($C69&lt;Input!$D$48,VLOOKUP($C69,Eksist!$C$46:'Eksist'!$Z$76,O$3), VLOOKUP($C69,Muffe!$C$46:'Muffe'!$Z$76,O$3)*Muffe!$E$3+VLOOKUP($C69,Eksist!$C$46:'Eksist'!$Z$76,O$3)*Eksist!$E$3)</f>
        <v>0</v>
      </c>
      <c r="P69" s="156">
        <f>IF($C69&lt;Input!$D$48,VLOOKUP($C69,Eksist!$C$46:'Eksist'!$Z$76,P$3), VLOOKUP($C69,Muffe!$C$46:'Muffe'!$Z$76,P$3)*Muffe!$E$3+VLOOKUP($C69,Eksist!$C$46:'Eksist'!$Z$76,P$3)*Eksist!$E$3)</f>
        <v>0</v>
      </c>
      <c r="Q69" s="156">
        <f>IF($C69&lt;Input!$D$48,VLOOKUP($C69,Eksist!$C$46:'Eksist'!$Z$76,Q$3), VLOOKUP($C69,Muffe!$C$46:'Muffe'!$Z$76,Q$3)*Muffe!$E$3+VLOOKUP($C69,Eksist!$C$46:'Eksist'!$Z$76,Q$3)*Eksist!$E$3)</f>
        <v>0</v>
      </c>
      <c r="R69" s="156">
        <f>IF($C69&lt;Input!$D$48,VLOOKUP($C69,Eksist!$C$46:'Eksist'!$Z$76,R$3), VLOOKUP($C69,Muffe!$C$46:'Muffe'!$Z$76,R$3)*Muffe!$E$3+VLOOKUP($C69,Eksist!$C$46:'Eksist'!$Z$76,R$3)*Eksist!$E$3)</f>
        <v>0</v>
      </c>
      <c r="S69" s="156">
        <f>IF($C69&lt;Input!$D$48,VLOOKUP($C69,Eksist!$C$46:'Eksist'!$Z$76,S$3), VLOOKUP($C69,Muffe!$C$46:'Muffe'!$Z$76,S$3)*Muffe!$E$3+VLOOKUP($C69,Eksist!$C$46:'Eksist'!$Z$76,S$3)*Eksist!$E$3)</f>
        <v>0</v>
      </c>
      <c r="T69" s="156">
        <f>IF($C69&lt;Input!$D$48,VLOOKUP($C69,Eksist!$C$46:'Eksist'!$Z$76,T$3), VLOOKUP($C69,Muffe!$C$46:'Muffe'!$Z$76,T$3)*Muffe!$E$3+VLOOKUP($C69,Eksist!$C$46:'Eksist'!$Z$76,T$3)*Eksist!$E$3)</f>
        <v>0</v>
      </c>
      <c r="U69" s="156">
        <f>IF($C69&lt;Input!$D$48,VLOOKUP($C69,Eksist!$C$46:'Eksist'!$Z$76,U$3), VLOOKUP($C69,Muffe!$C$46:'Muffe'!$Z$76,U$3)*Muffe!$E$3+VLOOKUP($C69,Eksist!$C$46:'Eksist'!$Z$76,U$3)*Eksist!$E$3)</f>
        <v>0</v>
      </c>
      <c r="V69" s="156">
        <f>IF($C69&lt;Input!$D$48,VLOOKUP($C69,Eksist!$C$46:'Eksist'!$Z$76,V$3), VLOOKUP($C69,Muffe!$C$46:'Muffe'!$Z$76,V$3)*Muffe!$E$3+VLOOKUP($C69,Eksist!$C$46:'Eksist'!$Z$76,V$3)*Eksist!$E$3)</f>
        <v>0</v>
      </c>
      <c r="W69" s="156">
        <f>IF($C69&lt;Input!$D$48,VLOOKUP($C69,Eksist!$C$46:'Eksist'!$Z$76,W$3), VLOOKUP($C69,Muffe!$C$46:'Muffe'!$Z$76,W$3)*Muffe!$E$3+VLOOKUP($C69,Eksist!$C$46:'Eksist'!$Z$76,W$3)*Eksist!$E$3)</f>
        <v>0</v>
      </c>
      <c r="X69" s="156">
        <f>IF($C69&lt;Input!$D$48,VLOOKUP($C69,Eksist!$C$46:'Eksist'!$Z$76,X$3), VLOOKUP($C69,Muffe!$C$46:'Muffe'!$Z$76,X$3)*Muffe!$E$3+VLOOKUP($C69,Eksist!$C$46:'Eksist'!$Z$76,X$3)*Eksist!$E$3)</f>
        <v>0</v>
      </c>
      <c r="Y69" s="156">
        <f>IF($C69&lt;Input!$D$48,VLOOKUP($C69,Eksist!$C$46:'Eksist'!$Z$76,Y$3), VLOOKUP($C69,Muffe!$C$46:'Muffe'!$Z$76,Y$3)*Muffe!$E$3+VLOOKUP($C69,Eksist!$C$46:'Eksist'!$Z$76,Y$3)*Eksist!$E$3)</f>
        <v>0</v>
      </c>
      <c r="Z69" s="156">
        <f>IF($C69&lt;Input!$D$48,VLOOKUP($C69,Eksist!$C$46:'Eksist'!$Z$76,Z$3), VLOOKUP($C69,Muffe!$C$46:'Muffe'!$Z$76,Z$3)*Muffe!$E$3+VLOOKUP($C69,Eksist!$C$46:'Eksist'!$Z$76,Z$3)*Eksist!$E$3)</f>
        <v>0</v>
      </c>
      <c r="AA69" s="1"/>
      <c r="AB69" s="156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  <c r="BB69" s="158"/>
      <c r="BC69" s="158"/>
      <c r="BD69" s="158"/>
      <c r="BE69" s="158"/>
      <c r="BF69" s="158"/>
      <c r="BG69" s="158"/>
      <c r="BH69" s="158"/>
      <c r="BI69" s="158"/>
      <c r="BJ69" s="158"/>
      <c r="BK69" s="158"/>
      <c r="BL69" s="158"/>
      <c r="BM69" s="158"/>
      <c r="BN69" s="158"/>
      <c r="BO69" s="158"/>
      <c r="BP69" s="158"/>
      <c r="BQ69" s="158"/>
      <c r="BR69" s="158"/>
      <c r="BS69" s="158"/>
      <c r="BT69" s="158"/>
      <c r="BU69" s="158"/>
    </row>
    <row r="70" spans="1:73" x14ac:dyDescent="0.15">
      <c r="A70" s="1"/>
      <c r="B70" s="20"/>
      <c r="C70" s="156">
        <f>Eksist!C70</f>
        <v>24</v>
      </c>
      <c r="D70" s="2" t="s">
        <v>99</v>
      </c>
      <c r="E70" s="188">
        <f>Eksist!E70</f>
        <v>1</v>
      </c>
      <c r="F70" s="156">
        <f t="shared" si="3"/>
        <v>0</v>
      </c>
      <c r="G70" s="156">
        <f>IF($C70&lt;Input!$D$48,VLOOKUP($C70,Eksist!$C$46:'Eksist'!$Z$76,G$3), VLOOKUP($C70,Muffe!$C$46:'Muffe'!$Z$76,G$3)*Muffe!$E$2+VLOOKUP($C70,Eksist!$C$46:'Eksist'!$Z$76,G$3)*Eksist!$E$2)</f>
        <v>0</v>
      </c>
      <c r="H70" s="156">
        <f>IF($C70&lt;Input!$D$48,VLOOKUP($C70,Eksist!$C$46:'Eksist'!$Z$76,H$3), VLOOKUP($C70,Muffe!$C$46:'Muffe'!$Z$76,H$3)*Muffe!$E$3+VLOOKUP($C70,Eksist!$C$46:'Eksist'!$Z$76,H$3)*Eksist!$E$3)</f>
        <v>0</v>
      </c>
      <c r="I70" s="156">
        <f>IF($C70&lt;Input!$D$48,VLOOKUP($C70,Eksist!$C$46:'Eksist'!$Z$76,I$3), VLOOKUP($C70,Muffe!$C$46:'Muffe'!$Z$76,I$3)*Muffe!$E$3+VLOOKUP($C70,Eksist!$C$46:'Eksist'!$Z$76,I$3)*Eksist!$E$3)</f>
        <v>0</v>
      </c>
      <c r="J70" s="156">
        <f>IF($C70&lt;Input!$D$48,VLOOKUP($C70,Eksist!$C$46:'Eksist'!$Z$76,J$3), VLOOKUP($C70,Muffe!$C$46:'Muffe'!$Z$76,J$3)*Muffe!$E$3+VLOOKUP($C70,Eksist!$C$46:'Eksist'!$Z$76,J$3)*Eksist!$E$3)</f>
        <v>0</v>
      </c>
      <c r="K70" s="156">
        <f>IF($C70&lt;Input!$D$48,VLOOKUP($C70,Eksist!$C$46:'Eksist'!$Z$76,K$3), VLOOKUP($C70,Muffe!$C$46:'Muffe'!$Z$76,K$3)*Muffe!$E$3+VLOOKUP($C70,Eksist!$C$46:'Eksist'!$Z$76,K$3)*Eksist!$E$3)</f>
        <v>0</v>
      </c>
      <c r="L70" s="156">
        <f>IF($C70&lt;Input!$D$48,VLOOKUP($C70,Eksist!$C$46:'Eksist'!$Z$76,L$3), VLOOKUP($C70,Muffe!$C$46:'Muffe'!$Z$76,L$3)*Muffe!$E$3+VLOOKUP($C70,Eksist!$C$46:'Eksist'!$Z$76,L$3)*Eksist!$E$3)</f>
        <v>0</v>
      </c>
      <c r="M70" s="156">
        <f>IF($C70&lt;Input!$D$48,VLOOKUP($C70,Eksist!$C$46:'Eksist'!$Z$76,M$3), VLOOKUP($C70,Muffe!$C$46:'Muffe'!$Z$76,M$3)*Muffe!$E$3+VLOOKUP($C70,Eksist!$C$46:'Eksist'!$Z$76,M$3)*Eksist!$E$3)</f>
        <v>0</v>
      </c>
      <c r="N70" s="156">
        <f>IF($C70&lt;Input!$D$48,VLOOKUP($C70,Eksist!$C$46:'Eksist'!$Z$76,N$3), VLOOKUP($C70,Muffe!$C$46:'Muffe'!$Z$76,N$3)*Muffe!$E$3+VLOOKUP($C70,Eksist!$C$46:'Eksist'!$Z$76,N$3)*Eksist!$E$3)</f>
        <v>0</v>
      </c>
      <c r="O70" s="156">
        <f>IF($C70&lt;Input!$D$48,VLOOKUP($C70,Eksist!$C$46:'Eksist'!$Z$76,O$3), VLOOKUP($C70,Muffe!$C$46:'Muffe'!$Z$76,O$3)*Muffe!$E$3+VLOOKUP($C70,Eksist!$C$46:'Eksist'!$Z$76,O$3)*Eksist!$E$3)</f>
        <v>0</v>
      </c>
      <c r="P70" s="156">
        <f>IF($C70&lt;Input!$D$48,VLOOKUP($C70,Eksist!$C$46:'Eksist'!$Z$76,P$3), VLOOKUP($C70,Muffe!$C$46:'Muffe'!$Z$76,P$3)*Muffe!$E$3+VLOOKUP($C70,Eksist!$C$46:'Eksist'!$Z$76,P$3)*Eksist!$E$3)</f>
        <v>0</v>
      </c>
      <c r="Q70" s="156">
        <f>IF($C70&lt;Input!$D$48,VLOOKUP($C70,Eksist!$C$46:'Eksist'!$Z$76,Q$3), VLOOKUP($C70,Muffe!$C$46:'Muffe'!$Z$76,Q$3)*Muffe!$E$3+VLOOKUP($C70,Eksist!$C$46:'Eksist'!$Z$76,Q$3)*Eksist!$E$3)</f>
        <v>0</v>
      </c>
      <c r="R70" s="156">
        <f>IF($C70&lt;Input!$D$48,VLOOKUP($C70,Eksist!$C$46:'Eksist'!$Z$76,R$3), VLOOKUP($C70,Muffe!$C$46:'Muffe'!$Z$76,R$3)*Muffe!$E$3+VLOOKUP($C70,Eksist!$C$46:'Eksist'!$Z$76,R$3)*Eksist!$E$3)</f>
        <v>0</v>
      </c>
      <c r="S70" s="156">
        <f>IF($C70&lt;Input!$D$48,VLOOKUP($C70,Eksist!$C$46:'Eksist'!$Z$76,S$3), VLOOKUP($C70,Muffe!$C$46:'Muffe'!$Z$76,S$3)*Muffe!$E$3+VLOOKUP($C70,Eksist!$C$46:'Eksist'!$Z$76,S$3)*Eksist!$E$3)</f>
        <v>0</v>
      </c>
      <c r="T70" s="156">
        <f>IF($C70&lt;Input!$D$48,VLOOKUP($C70,Eksist!$C$46:'Eksist'!$Z$76,T$3), VLOOKUP($C70,Muffe!$C$46:'Muffe'!$Z$76,T$3)*Muffe!$E$3+VLOOKUP($C70,Eksist!$C$46:'Eksist'!$Z$76,T$3)*Eksist!$E$3)</f>
        <v>0</v>
      </c>
      <c r="U70" s="156">
        <f>IF($C70&lt;Input!$D$48,VLOOKUP($C70,Eksist!$C$46:'Eksist'!$Z$76,U$3), VLOOKUP($C70,Muffe!$C$46:'Muffe'!$Z$76,U$3)*Muffe!$E$3+VLOOKUP($C70,Eksist!$C$46:'Eksist'!$Z$76,U$3)*Eksist!$E$3)</f>
        <v>0</v>
      </c>
      <c r="V70" s="156">
        <f>IF($C70&lt;Input!$D$48,VLOOKUP($C70,Eksist!$C$46:'Eksist'!$Z$76,V$3), VLOOKUP($C70,Muffe!$C$46:'Muffe'!$Z$76,V$3)*Muffe!$E$3+VLOOKUP($C70,Eksist!$C$46:'Eksist'!$Z$76,V$3)*Eksist!$E$3)</f>
        <v>0</v>
      </c>
      <c r="W70" s="156">
        <f>IF($C70&lt;Input!$D$48,VLOOKUP($C70,Eksist!$C$46:'Eksist'!$Z$76,W$3), VLOOKUP($C70,Muffe!$C$46:'Muffe'!$Z$76,W$3)*Muffe!$E$3+VLOOKUP($C70,Eksist!$C$46:'Eksist'!$Z$76,W$3)*Eksist!$E$3)</f>
        <v>0</v>
      </c>
      <c r="X70" s="156">
        <f>IF($C70&lt;Input!$D$48,VLOOKUP($C70,Eksist!$C$46:'Eksist'!$Z$76,X$3), VLOOKUP($C70,Muffe!$C$46:'Muffe'!$Z$76,X$3)*Muffe!$E$3+VLOOKUP($C70,Eksist!$C$46:'Eksist'!$Z$76,X$3)*Eksist!$E$3)</f>
        <v>0</v>
      </c>
      <c r="Y70" s="156">
        <f>IF($C70&lt;Input!$D$48,VLOOKUP($C70,Eksist!$C$46:'Eksist'!$Z$76,Y$3), VLOOKUP($C70,Muffe!$C$46:'Muffe'!$Z$76,Y$3)*Muffe!$E$3+VLOOKUP($C70,Eksist!$C$46:'Eksist'!$Z$76,Y$3)*Eksist!$E$3)</f>
        <v>0</v>
      </c>
      <c r="Z70" s="156">
        <f>IF($C70&lt;Input!$D$48,VLOOKUP($C70,Eksist!$C$46:'Eksist'!$Z$76,Z$3), VLOOKUP($C70,Muffe!$C$46:'Muffe'!$Z$76,Z$3)*Muffe!$E$3+VLOOKUP($C70,Eksist!$C$46:'Eksist'!$Z$76,Z$3)*Eksist!$E$3)</f>
        <v>0</v>
      </c>
      <c r="AA70" s="1"/>
      <c r="AB70" s="156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  <c r="BJ70" s="158"/>
      <c r="BK70" s="158"/>
      <c r="BL70" s="158"/>
      <c r="BM70" s="158"/>
      <c r="BN70" s="158"/>
      <c r="BO70" s="158"/>
      <c r="BP70" s="158"/>
      <c r="BQ70" s="158"/>
      <c r="BR70" s="158"/>
      <c r="BS70" s="158"/>
      <c r="BT70" s="158"/>
      <c r="BU70" s="158"/>
    </row>
    <row r="71" spans="1:73" x14ac:dyDescent="0.15">
      <c r="A71" s="1"/>
      <c r="B71" s="20"/>
      <c r="C71" s="156">
        <f>Eksist!C71</f>
        <v>25</v>
      </c>
      <c r="D71" s="2" t="s">
        <v>99</v>
      </c>
      <c r="E71" s="188">
        <f>Eksist!E71</f>
        <v>1</v>
      </c>
      <c r="F71" s="156">
        <f t="shared" si="3"/>
        <v>0</v>
      </c>
      <c r="G71" s="156">
        <f>IF($C71&lt;Input!$D$48,VLOOKUP($C71,Eksist!$C$46:'Eksist'!$Z$76,G$3), VLOOKUP($C71,Muffe!$C$46:'Muffe'!$Z$76,G$3)*Muffe!$E$2+VLOOKUP($C71,Eksist!$C$46:'Eksist'!$Z$76,G$3)*Eksist!$E$2)</f>
        <v>0</v>
      </c>
      <c r="H71" s="156">
        <f>IF($C71&lt;Input!$D$48,VLOOKUP($C71,Eksist!$C$46:'Eksist'!$Z$76,H$3), VLOOKUP($C71,Muffe!$C$46:'Muffe'!$Z$76,H$3)*Muffe!$E$3+VLOOKUP($C71,Eksist!$C$46:'Eksist'!$Z$76,H$3)*Eksist!$E$3)</f>
        <v>0</v>
      </c>
      <c r="I71" s="156">
        <f>IF($C71&lt;Input!$D$48,VLOOKUP($C71,Eksist!$C$46:'Eksist'!$Z$76,I$3), VLOOKUP($C71,Muffe!$C$46:'Muffe'!$Z$76,I$3)*Muffe!$E$3+VLOOKUP($C71,Eksist!$C$46:'Eksist'!$Z$76,I$3)*Eksist!$E$3)</f>
        <v>0</v>
      </c>
      <c r="J71" s="156">
        <f>IF($C71&lt;Input!$D$48,VLOOKUP($C71,Eksist!$C$46:'Eksist'!$Z$76,J$3), VLOOKUP($C71,Muffe!$C$46:'Muffe'!$Z$76,J$3)*Muffe!$E$3+VLOOKUP($C71,Eksist!$C$46:'Eksist'!$Z$76,J$3)*Eksist!$E$3)</f>
        <v>0</v>
      </c>
      <c r="K71" s="156">
        <f>IF($C71&lt;Input!$D$48,VLOOKUP($C71,Eksist!$C$46:'Eksist'!$Z$76,K$3), VLOOKUP($C71,Muffe!$C$46:'Muffe'!$Z$76,K$3)*Muffe!$E$3+VLOOKUP($C71,Eksist!$C$46:'Eksist'!$Z$76,K$3)*Eksist!$E$3)</f>
        <v>0</v>
      </c>
      <c r="L71" s="156">
        <f>IF($C71&lt;Input!$D$48,VLOOKUP($C71,Eksist!$C$46:'Eksist'!$Z$76,L$3), VLOOKUP($C71,Muffe!$C$46:'Muffe'!$Z$76,L$3)*Muffe!$E$3+VLOOKUP($C71,Eksist!$C$46:'Eksist'!$Z$76,L$3)*Eksist!$E$3)</f>
        <v>0</v>
      </c>
      <c r="M71" s="156">
        <f>IF($C71&lt;Input!$D$48,VLOOKUP($C71,Eksist!$C$46:'Eksist'!$Z$76,M$3), VLOOKUP($C71,Muffe!$C$46:'Muffe'!$Z$76,M$3)*Muffe!$E$3+VLOOKUP($C71,Eksist!$C$46:'Eksist'!$Z$76,M$3)*Eksist!$E$3)</f>
        <v>0</v>
      </c>
      <c r="N71" s="156">
        <f>IF($C71&lt;Input!$D$48,VLOOKUP($C71,Eksist!$C$46:'Eksist'!$Z$76,N$3), VLOOKUP($C71,Muffe!$C$46:'Muffe'!$Z$76,N$3)*Muffe!$E$3+VLOOKUP($C71,Eksist!$C$46:'Eksist'!$Z$76,N$3)*Eksist!$E$3)</f>
        <v>0</v>
      </c>
      <c r="O71" s="156">
        <f>IF($C71&lt;Input!$D$48,VLOOKUP($C71,Eksist!$C$46:'Eksist'!$Z$76,O$3), VLOOKUP($C71,Muffe!$C$46:'Muffe'!$Z$76,O$3)*Muffe!$E$3+VLOOKUP($C71,Eksist!$C$46:'Eksist'!$Z$76,O$3)*Eksist!$E$3)</f>
        <v>0</v>
      </c>
      <c r="P71" s="156">
        <f>IF($C71&lt;Input!$D$48,VLOOKUP($C71,Eksist!$C$46:'Eksist'!$Z$76,P$3), VLOOKUP($C71,Muffe!$C$46:'Muffe'!$Z$76,P$3)*Muffe!$E$3+VLOOKUP($C71,Eksist!$C$46:'Eksist'!$Z$76,P$3)*Eksist!$E$3)</f>
        <v>0</v>
      </c>
      <c r="Q71" s="156">
        <f>IF($C71&lt;Input!$D$48,VLOOKUP($C71,Eksist!$C$46:'Eksist'!$Z$76,Q$3), VLOOKUP($C71,Muffe!$C$46:'Muffe'!$Z$76,Q$3)*Muffe!$E$3+VLOOKUP($C71,Eksist!$C$46:'Eksist'!$Z$76,Q$3)*Eksist!$E$3)</f>
        <v>0</v>
      </c>
      <c r="R71" s="156">
        <f>IF($C71&lt;Input!$D$48,VLOOKUP($C71,Eksist!$C$46:'Eksist'!$Z$76,R$3), VLOOKUP($C71,Muffe!$C$46:'Muffe'!$Z$76,R$3)*Muffe!$E$3+VLOOKUP($C71,Eksist!$C$46:'Eksist'!$Z$76,R$3)*Eksist!$E$3)</f>
        <v>0</v>
      </c>
      <c r="S71" s="156">
        <f>IF($C71&lt;Input!$D$48,VLOOKUP($C71,Eksist!$C$46:'Eksist'!$Z$76,S$3), VLOOKUP($C71,Muffe!$C$46:'Muffe'!$Z$76,S$3)*Muffe!$E$3+VLOOKUP($C71,Eksist!$C$46:'Eksist'!$Z$76,S$3)*Eksist!$E$3)</f>
        <v>0</v>
      </c>
      <c r="T71" s="156">
        <f>IF($C71&lt;Input!$D$48,VLOOKUP($C71,Eksist!$C$46:'Eksist'!$Z$76,T$3), VLOOKUP($C71,Muffe!$C$46:'Muffe'!$Z$76,T$3)*Muffe!$E$3+VLOOKUP($C71,Eksist!$C$46:'Eksist'!$Z$76,T$3)*Eksist!$E$3)</f>
        <v>0</v>
      </c>
      <c r="U71" s="156">
        <f>IF($C71&lt;Input!$D$48,VLOOKUP($C71,Eksist!$C$46:'Eksist'!$Z$76,U$3), VLOOKUP($C71,Muffe!$C$46:'Muffe'!$Z$76,U$3)*Muffe!$E$3+VLOOKUP($C71,Eksist!$C$46:'Eksist'!$Z$76,U$3)*Eksist!$E$3)</f>
        <v>0</v>
      </c>
      <c r="V71" s="156">
        <f>IF($C71&lt;Input!$D$48,VLOOKUP($C71,Eksist!$C$46:'Eksist'!$Z$76,V$3), VLOOKUP($C71,Muffe!$C$46:'Muffe'!$Z$76,V$3)*Muffe!$E$3+VLOOKUP($C71,Eksist!$C$46:'Eksist'!$Z$76,V$3)*Eksist!$E$3)</f>
        <v>0</v>
      </c>
      <c r="W71" s="156">
        <f>IF($C71&lt;Input!$D$48,VLOOKUP($C71,Eksist!$C$46:'Eksist'!$Z$76,W$3), VLOOKUP($C71,Muffe!$C$46:'Muffe'!$Z$76,W$3)*Muffe!$E$3+VLOOKUP($C71,Eksist!$C$46:'Eksist'!$Z$76,W$3)*Eksist!$E$3)</f>
        <v>0</v>
      </c>
      <c r="X71" s="156">
        <f>IF($C71&lt;Input!$D$48,VLOOKUP($C71,Eksist!$C$46:'Eksist'!$Z$76,X$3), VLOOKUP($C71,Muffe!$C$46:'Muffe'!$Z$76,X$3)*Muffe!$E$3+VLOOKUP($C71,Eksist!$C$46:'Eksist'!$Z$76,X$3)*Eksist!$E$3)</f>
        <v>0</v>
      </c>
      <c r="Y71" s="156">
        <f>IF($C71&lt;Input!$D$48,VLOOKUP($C71,Eksist!$C$46:'Eksist'!$Z$76,Y$3), VLOOKUP($C71,Muffe!$C$46:'Muffe'!$Z$76,Y$3)*Muffe!$E$3+VLOOKUP($C71,Eksist!$C$46:'Eksist'!$Z$76,Y$3)*Eksist!$E$3)</f>
        <v>0</v>
      </c>
      <c r="Z71" s="156">
        <f>IF($C71&lt;Input!$D$48,VLOOKUP($C71,Eksist!$C$46:'Eksist'!$Z$76,Z$3), VLOOKUP($C71,Muffe!$C$46:'Muffe'!$Z$76,Z$3)*Muffe!$E$3+VLOOKUP($C71,Eksist!$C$46:'Eksist'!$Z$76,Z$3)*Eksist!$E$3)</f>
        <v>0</v>
      </c>
      <c r="AA71" s="1"/>
      <c r="AB71" s="156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58"/>
      <c r="BE71" s="158"/>
      <c r="BF71" s="158"/>
      <c r="BG71" s="158"/>
      <c r="BH71" s="158"/>
      <c r="BI71" s="158"/>
      <c r="BJ71" s="158"/>
      <c r="BK71" s="158"/>
      <c r="BL71" s="158"/>
      <c r="BM71" s="158"/>
      <c r="BN71" s="158"/>
      <c r="BO71" s="158"/>
      <c r="BP71" s="158"/>
      <c r="BQ71" s="158"/>
      <c r="BR71" s="158"/>
      <c r="BS71" s="158"/>
      <c r="BT71" s="158"/>
      <c r="BU71" s="158"/>
    </row>
    <row r="72" spans="1:73" x14ac:dyDescent="0.15">
      <c r="A72" s="1"/>
      <c r="B72" s="20"/>
      <c r="C72" s="156">
        <f>Eksist!C72</f>
        <v>26</v>
      </c>
      <c r="D72" s="2" t="s">
        <v>99</v>
      </c>
      <c r="E72" s="188">
        <f>Eksist!E72</f>
        <v>1</v>
      </c>
      <c r="F72" s="156">
        <f t="shared" si="3"/>
        <v>0</v>
      </c>
      <c r="G72" s="156">
        <f>IF($C72&lt;Input!$D$48,VLOOKUP($C72,Eksist!$C$46:'Eksist'!$Z$76,G$3), VLOOKUP($C72,Muffe!$C$46:'Muffe'!$Z$76,G$3)*Muffe!$E$2+VLOOKUP($C72,Eksist!$C$46:'Eksist'!$Z$76,G$3)*Eksist!$E$2)</f>
        <v>0</v>
      </c>
      <c r="H72" s="156">
        <f>IF($C72&lt;Input!$D$48,VLOOKUP($C72,Eksist!$C$46:'Eksist'!$Z$76,H$3), VLOOKUP($C72,Muffe!$C$46:'Muffe'!$Z$76,H$3)*Muffe!$E$3+VLOOKUP($C72,Eksist!$C$46:'Eksist'!$Z$76,H$3)*Eksist!$E$3)</f>
        <v>0</v>
      </c>
      <c r="I72" s="156">
        <f>IF($C72&lt;Input!$D$48,VLOOKUP($C72,Eksist!$C$46:'Eksist'!$Z$76,I$3), VLOOKUP($C72,Muffe!$C$46:'Muffe'!$Z$76,I$3)*Muffe!$E$3+VLOOKUP($C72,Eksist!$C$46:'Eksist'!$Z$76,I$3)*Eksist!$E$3)</f>
        <v>0</v>
      </c>
      <c r="J72" s="156">
        <f>IF($C72&lt;Input!$D$48,VLOOKUP($C72,Eksist!$C$46:'Eksist'!$Z$76,J$3), VLOOKUP($C72,Muffe!$C$46:'Muffe'!$Z$76,J$3)*Muffe!$E$3+VLOOKUP($C72,Eksist!$C$46:'Eksist'!$Z$76,J$3)*Eksist!$E$3)</f>
        <v>0</v>
      </c>
      <c r="K72" s="156">
        <f>IF($C72&lt;Input!$D$48,VLOOKUP($C72,Eksist!$C$46:'Eksist'!$Z$76,K$3), VLOOKUP($C72,Muffe!$C$46:'Muffe'!$Z$76,K$3)*Muffe!$E$3+VLOOKUP($C72,Eksist!$C$46:'Eksist'!$Z$76,K$3)*Eksist!$E$3)</f>
        <v>0</v>
      </c>
      <c r="L72" s="156">
        <f>IF($C72&lt;Input!$D$48,VLOOKUP($C72,Eksist!$C$46:'Eksist'!$Z$76,L$3), VLOOKUP($C72,Muffe!$C$46:'Muffe'!$Z$76,L$3)*Muffe!$E$3+VLOOKUP($C72,Eksist!$C$46:'Eksist'!$Z$76,L$3)*Eksist!$E$3)</f>
        <v>0</v>
      </c>
      <c r="M72" s="156">
        <f>IF($C72&lt;Input!$D$48,VLOOKUP($C72,Eksist!$C$46:'Eksist'!$Z$76,M$3), VLOOKUP($C72,Muffe!$C$46:'Muffe'!$Z$76,M$3)*Muffe!$E$3+VLOOKUP($C72,Eksist!$C$46:'Eksist'!$Z$76,M$3)*Eksist!$E$3)</f>
        <v>0</v>
      </c>
      <c r="N72" s="156">
        <f>IF($C72&lt;Input!$D$48,VLOOKUP($C72,Eksist!$C$46:'Eksist'!$Z$76,N$3), VLOOKUP($C72,Muffe!$C$46:'Muffe'!$Z$76,N$3)*Muffe!$E$3+VLOOKUP($C72,Eksist!$C$46:'Eksist'!$Z$76,N$3)*Eksist!$E$3)</f>
        <v>0</v>
      </c>
      <c r="O72" s="156">
        <f>IF($C72&lt;Input!$D$48,VLOOKUP($C72,Eksist!$C$46:'Eksist'!$Z$76,O$3), VLOOKUP($C72,Muffe!$C$46:'Muffe'!$Z$76,O$3)*Muffe!$E$3+VLOOKUP($C72,Eksist!$C$46:'Eksist'!$Z$76,O$3)*Eksist!$E$3)</f>
        <v>0</v>
      </c>
      <c r="P72" s="156">
        <f>IF($C72&lt;Input!$D$48,VLOOKUP($C72,Eksist!$C$46:'Eksist'!$Z$76,P$3), VLOOKUP($C72,Muffe!$C$46:'Muffe'!$Z$76,P$3)*Muffe!$E$3+VLOOKUP($C72,Eksist!$C$46:'Eksist'!$Z$76,P$3)*Eksist!$E$3)</f>
        <v>0</v>
      </c>
      <c r="Q72" s="156">
        <f>IF($C72&lt;Input!$D$48,VLOOKUP($C72,Eksist!$C$46:'Eksist'!$Z$76,Q$3), VLOOKUP($C72,Muffe!$C$46:'Muffe'!$Z$76,Q$3)*Muffe!$E$3+VLOOKUP($C72,Eksist!$C$46:'Eksist'!$Z$76,Q$3)*Eksist!$E$3)</f>
        <v>0</v>
      </c>
      <c r="R72" s="156">
        <f>IF($C72&lt;Input!$D$48,VLOOKUP($C72,Eksist!$C$46:'Eksist'!$Z$76,R$3), VLOOKUP($C72,Muffe!$C$46:'Muffe'!$Z$76,R$3)*Muffe!$E$3+VLOOKUP($C72,Eksist!$C$46:'Eksist'!$Z$76,R$3)*Eksist!$E$3)</f>
        <v>0</v>
      </c>
      <c r="S72" s="156">
        <f>IF($C72&lt;Input!$D$48,VLOOKUP($C72,Eksist!$C$46:'Eksist'!$Z$76,S$3), VLOOKUP($C72,Muffe!$C$46:'Muffe'!$Z$76,S$3)*Muffe!$E$3+VLOOKUP($C72,Eksist!$C$46:'Eksist'!$Z$76,S$3)*Eksist!$E$3)</f>
        <v>0</v>
      </c>
      <c r="T72" s="156">
        <f>IF($C72&lt;Input!$D$48,VLOOKUP($C72,Eksist!$C$46:'Eksist'!$Z$76,T$3), VLOOKUP($C72,Muffe!$C$46:'Muffe'!$Z$76,T$3)*Muffe!$E$3+VLOOKUP($C72,Eksist!$C$46:'Eksist'!$Z$76,T$3)*Eksist!$E$3)</f>
        <v>0</v>
      </c>
      <c r="U72" s="156">
        <f>IF($C72&lt;Input!$D$48,VLOOKUP($C72,Eksist!$C$46:'Eksist'!$Z$76,U$3), VLOOKUP($C72,Muffe!$C$46:'Muffe'!$Z$76,U$3)*Muffe!$E$3+VLOOKUP($C72,Eksist!$C$46:'Eksist'!$Z$76,U$3)*Eksist!$E$3)</f>
        <v>0</v>
      </c>
      <c r="V72" s="156">
        <f>IF($C72&lt;Input!$D$48,VLOOKUP($C72,Eksist!$C$46:'Eksist'!$Z$76,V$3), VLOOKUP($C72,Muffe!$C$46:'Muffe'!$Z$76,V$3)*Muffe!$E$3+VLOOKUP($C72,Eksist!$C$46:'Eksist'!$Z$76,V$3)*Eksist!$E$3)</f>
        <v>0</v>
      </c>
      <c r="W72" s="156">
        <f>IF($C72&lt;Input!$D$48,VLOOKUP($C72,Eksist!$C$46:'Eksist'!$Z$76,W$3), VLOOKUP($C72,Muffe!$C$46:'Muffe'!$Z$76,W$3)*Muffe!$E$3+VLOOKUP($C72,Eksist!$C$46:'Eksist'!$Z$76,W$3)*Eksist!$E$3)</f>
        <v>0</v>
      </c>
      <c r="X72" s="156">
        <f>IF($C72&lt;Input!$D$48,VLOOKUP($C72,Eksist!$C$46:'Eksist'!$Z$76,X$3), VLOOKUP($C72,Muffe!$C$46:'Muffe'!$Z$76,X$3)*Muffe!$E$3+VLOOKUP($C72,Eksist!$C$46:'Eksist'!$Z$76,X$3)*Eksist!$E$3)</f>
        <v>0</v>
      </c>
      <c r="Y72" s="156">
        <f>IF($C72&lt;Input!$D$48,VLOOKUP($C72,Eksist!$C$46:'Eksist'!$Z$76,Y$3), VLOOKUP($C72,Muffe!$C$46:'Muffe'!$Z$76,Y$3)*Muffe!$E$3+VLOOKUP($C72,Eksist!$C$46:'Eksist'!$Z$76,Y$3)*Eksist!$E$3)</f>
        <v>0</v>
      </c>
      <c r="Z72" s="156">
        <f>IF($C72&lt;Input!$D$48,VLOOKUP($C72,Eksist!$C$46:'Eksist'!$Z$76,Z$3), VLOOKUP($C72,Muffe!$C$46:'Muffe'!$Z$76,Z$3)*Muffe!$E$3+VLOOKUP($C72,Eksist!$C$46:'Eksist'!$Z$76,Z$3)*Eksist!$E$3)</f>
        <v>0</v>
      </c>
      <c r="AA72" s="1"/>
      <c r="AB72" s="156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  <c r="BB72" s="158"/>
      <c r="BC72" s="158"/>
      <c r="BD72" s="158"/>
      <c r="BE72" s="158"/>
      <c r="BF72" s="158"/>
      <c r="BG72" s="158"/>
      <c r="BH72" s="158"/>
      <c r="BI72" s="158"/>
      <c r="BJ72" s="158"/>
      <c r="BK72" s="158"/>
      <c r="BL72" s="158"/>
      <c r="BM72" s="158"/>
      <c r="BN72" s="158"/>
      <c r="BO72" s="158"/>
      <c r="BP72" s="158"/>
      <c r="BQ72" s="158"/>
      <c r="BR72" s="158"/>
      <c r="BS72" s="158"/>
      <c r="BT72" s="158"/>
      <c r="BU72" s="158"/>
    </row>
    <row r="73" spans="1:73" x14ac:dyDescent="0.15">
      <c r="A73" s="1"/>
      <c r="B73" s="20"/>
      <c r="C73" s="156">
        <f>Eksist!C73</f>
        <v>27</v>
      </c>
      <c r="D73" s="2" t="s">
        <v>99</v>
      </c>
      <c r="E73" s="188">
        <f>Eksist!E73</f>
        <v>1</v>
      </c>
      <c r="F73" s="156">
        <f t="shared" si="3"/>
        <v>0</v>
      </c>
      <c r="G73" s="156">
        <f>IF($C73&lt;Input!$D$48,VLOOKUP($C73,Eksist!$C$46:'Eksist'!$Z$76,G$3), VLOOKUP($C73,Muffe!$C$46:'Muffe'!$Z$76,G$3)*Muffe!$E$2+VLOOKUP($C73,Eksist!$C$46:'Eksist'!$Z$76,G$3)*Eksist!$E$2)</f>
        <v>0</v>
      </c>
      <c r="H73" s="156">
        <f>IF($C73&lt;Input!$D$48,VLOOKUP($C73,Eksist!$C$46:'Eksist'!$Z$76,H$3), VLOOKUP($C73,Muffe!$C$46:'Muffe'!$Z$76,H$3)*Muffe!$E$3+VLOOKUP($C73,Eksist!$C$46:'Eksist'!$Z$76,H$3)*Eksist!$E$3)</f>
        <v>0</v>
      </c>
      <c r="I73" s="156">
        <f>IF($C73&lt;Input!$D$48,VLOOKUP($C73,Eksist!$C$46:'Eksist'!$Z$76,I$3), VLOOKUP($C73,Muffe!$C$46:'Muffe'!$Z$76,I$3)*Muffe!$E$3+VLOOKUP($C73,Eksist!$C$46:'Eksist'!$Z$76,I$3)*Eksist!$E$3)</f>
        <v>0</v>
      </c>
      <c r="J73" s="156">
        <f>IF($C73&lt;Input!$D$48,VLOOKUP($C73,Eksist!$C$46:'Eksist'!$Z$76,J$3), VLOOKUP($C73,Muffe!$C$46:'Muffe'!$Z$76,J$3)*Muffe!$E$3+VLOOKUP($C73,Eksist!$C$46:'Eksist'!$Z$76,J$3)*Eksist!$E$3)</f>
        <v>0</v>
      </c>
      <c r="K73" s="156">
        <f>IF($C73&lt;Input!$D$48,VLOOKUP($C73,Eksist!$C$46:'Eksist'!$Z$76,K$3), VLOOKUP($C73,Muffe!$C$46:'Muffe'!$Z$76,K$3)*Muffe!$E$3+VLOOKUP($C73,Eksist!$C$46:'Eksist'!$Z$76,K$3)*Eksist!$E$3)</f>
        <v>0</v>
      </c>
      <c r="L73" s="156">
        <f>IF($C73&lt;Input!$D$48,VLOOKUP($C73,Eksist!$C$46:'Eksist'!$Z$76,L$3), VLOOKUP($C73,Muffe!$C$46:'Muffe'!$Z$76,L$3)*Muffe!$E$3+VLOOKUP($C73,Eksist!$C$46:'Eksist'!$Z$76,L$3)*Eksist!$E$3)</f>
        <v>0</v>
      </c>
      <c r="M73" s="156">
        <f>IF($C73&lt;Input!$D$48,VLOOKUP($C73,Eksist!$C$46:'Eksist'!$Z$76,M$3), VLOOKUP($C73,Muffe!$C$46:'Muffe'!$Z$76,M$3)*Muffe!$E$3+VLOOKUP($C73,Eksist!$C$46:'Eksist'!$Z$76,M$3)*Eksist!$E$3)</f>
        <v>0</v>
      </c>
      <c r="N73" s="156">
        <f>IF($C73&lt;Input!$D$48,VLOOKUP($C73,Eksist!$C$46:'Eksist'!$Z$76,N$3), VLOOKUP($C73,Muffe!$C$46:'Muffe'!$Z$76,N$3)*Muffe!$E$3+VLOOKUP($C73,Eksist!$C$46:'Eksist'!$Z$76,N$3)*Eksist!$E$3)</f>
        <v>0</v>
      </c>
      <c r="O73" s="156">
        <f>IF($C73&lt;Input!$D$48,VLOOKUP($C73,Eksist!$C$46:'Eksist'!$Z$76,O$3), VLOOKUP($C73,Muffe!$C$46:'Muffe'!$Z$76,O$3)*Muffe!$E$3+VLOOKUP($C73,Eksist!$C$46:'Eksist'!$Z$76,O$3)*Eksist!$E$3)</f>
        <v>0</v>
      </c>
      <c r="P73" s="156">
        <f>IF($C73&lt;Input!$D$48,VLOOKUP($C73,Eksist!$C$46:'Eksist'!$Z$76,P$3), VLOOKUP($C73,Muffe!$C$46:'Muffe'!$Z$76,P$3)*Muffe!$E$3+VLOOKUP($C73,Eksist!$C$46:'Eksist'!$Z$76,P$3)*Eksist!$E$3)</f>
        <v>0</v>
      </c>
      <c r="Q73" s="156">
        <f>IF($C73&lt;Input!$D$48,VLOOKUP($C73,Eksist!$C$46:'Eksist'!$Z$76,Q$3), VLOOKUP($C73,Muffe!$C$46:'Muffe'!$Z$76,Q$3)*Muffe!$E$3+VLOOKUP($C73,Eksist!$C$46:'Eksist'!$Z$76,Q$3)*Eksist!$E$3)</f>
        <v>0</v>
      </c>
      <c r="R73" s="156">
        <f>IF($C73&lt;Input!$D$48,VLOOKUP($C73,Eksist!$C$46:'Eksist'!$Z$76,R$3), VLOOKUP($C73,Muffe!$C$46:'Muffe'!$Z$76,R$3)*Muffe!$E$3+VLOOKUP($C73,Eksist!$C$46:'Eksist'!$Z$76,R$3)*Eksist!$E$3)</f>
        <v>0</v>
      </c>
      <c r="S73" s="156">
        <f>IF($C73&lt;Input!$D$48,VLOOKUP($C73,Eksist!$C$46:'Eksist'!$Z$76,S$3), VLOOKUP($C73,Muffe!$C$46:'Muffe'!$Z$76,S$3)*Muffe!$E$3+VLOOKUP($C73,Eksist!$C$46:'Eksist'!$Z$76,S$3)*Eksist!$E$3)</f>
        <v>0</v>
      </c>
      <c r="T73" s="156">
        <f>IF($C73&lt;Input!$D$48,VLOOKUP($C73,Eksist!$C$46:'Eksist'!$Z$76,T$3), VLOOKUP($C73,Muffe!$C$46:'Muffe'!$Z$76,T$3)*Muffe!$E$3+VLOOKUP($C73,Eksist!$C$46:'Eksist'!$Z$76,T$3)*Eksist!$E$3)</f>
        <v>0</v>
      </c>
      <c r="U73" s="156">
        <f>IF($C73&lt;Input!$D$48,VLOOKUP($C73,Eksist!$C$46:'Eksist'!$Z$76,U$3), VLOOKUP($C73,Muffe!$C$46:'Muffe'!$Z$76,U$3)*Muffe!$E$3+VLOOKUP($C73,Eksist!$C$46:'Eksist'!$Z$76,U$3)*Eksist!$E$3)</f>
        <v>0</v>
      </c>
      <c r="V73" s="156">
        <f>IF($C73&lt;Input!$D$48,VLOOKUP($C73,Eksist!$C$46:'Eksist'!$Z$76,V$3), VLOOKUP($C73,Muffe!$C$46:'Muffe'!$Z$76,V$3)*Muffe!$E$3+VLOOKUP($C73,Eksist!$C$46:'Eksist'!$Z$76,V$3)*Eksist!$E$3)</f>
        <v>0</v>
      </c>
      <c r="W73" s="156">
        <f>IF($C73&lt;Input!$D$48,VLOOKUP($C73,Eksist!$C$46:'Eksist'!$Z$76,W$3), VLOOKUP($C73,Muffe!$C$46:'Muffe'!$Z$76,W$3)*Muffe!$E$3+VLOOKUP($C73,Eksist!$C$46:'Eksist'!$Z$76,W$3)*Eksist!$E$3)</f>
        <v>0</v>
      </c>
      <c r="X73" s="156">
        <f>IF($C73&lt;Input!$D$48,VLOOKUP($C73,Eksist!$C$46:'Eksist'!$Z$76,X$3), VLOOKUP($C73,Muffe!$C$46:'Muffe'!$Z$76,X$3)*Muffe!$E$3+VLOOKUP($C73,Eksist!$C$46:'Eksist'!$Z$76,X$3)*Eksist!$E$3)</f>
        <v>0</v>
      </c>
      <c r="Y73" s="156">
        <f>IF($C73&lt;Input!$D$48,VLOOKUP($C73,Eksist!$C$46:'Eksist'!$Z$76,Y$3), VLOOKUP($C73,Muffe!$C$46:'Muffe'!$Z$76,Y$3)*Muffe!$E$3+VLOOKUP($C73,Eksist!$C$46:'Eksist'!$Z$76,Y$3)*Eksist!$E$3)</f>
        <v>0</v>
      </c>
      <c r="Z73" s="156">
        <f>IF($C73&lt;Input!$D$48,VLOOKUP($C73,Eksist!$C$46:'Eksist'!$Z$76,Z$3), VLOOKUP($C73,Muffe!$C$46:'Muffe'!$Z$76,Z$3)*Muffe!$E$3+VLOOKUP($C73,Eksist!$C$46:'Eksist'!$Z$76,Z$3)*Eksist!$E$3)</f>
        <v>0</v>
      </c>
      <c r="AA73" s="1"/>
      <c r="AB73" s="156"/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  <c r="AP73" s="158"/>
      <c r="AQ73" s="158"/>
      <c r="AR73" s="158"/>
      <c r="AS73" s="158"/>
      <c r="AT73" s="158"/>
      <c r="AU73" s="158"/>
      <c r="AV73" s="158"/>
      <c r="AW73" s="158"/>
      <c r="AX73" s="158"/>
      <c r="AY73" s="158"/>
      <c r="AZ73" s="158"/>
      <c r="BA73" s="158"/>
      <c r="BB73" s="158"/>
      <c r="BC73" s="158"/>
      <c r="BD73" s="158"/>
      <c r="BE73" s="158"/>
      <c r="BF73" s="158"/>
      <c r="BG73" s="158"/>
      <c r="BH73" s="158"/>
      <c r="BI73" s="158"/>
      <c r="BJ73" s="158"/>
      <c r="BK73" s="158"/>
      <c r="BL73" s="158"/>
      <c r="BM73" s="158"/>
      <c r="BN73" s="158"/>
      <c r="BO73" s="158"/>
      <c r="BP73" s="158"/>
      <c r="BQ73" s="158"/>
      <c r="BR73" s="158"/>
      <c r="BS73" s="158"/>
      <c r="BT73" s="158"/>
      <c r="BU73" s="158"/>
    </row>
    <row r="74" spans="1:73" x14ac:dyDescent="0.15">
      <c r="A74" s="1"/>
      <c r="B74" s="20"/>
      <c r="C74" s="156">
        <f>Eksist!C74</f>
        <v>28</v>
      </c>
      <c r="D74" s="2" t="s">
        <v>99</v>
      </c>
      <c r="E74" s="188">
        <f>Eksist!E74</f>
        <v>1</v>
      </c>
      <c r="F74" s="156">
        <f t="shared" si="3"/>
        <v>0</v>
      </c>
      <c r="G74" s="156">
        <f>IF($C74&lt;Input!$D$48,VLOOKUP($C74,Eksist!$C$46:'Eksist'!$Z$76,G$3), VLOOKUP($C74,Muffe!$C$46:'Muffe'!$Z$76,G$3)*Muffe!$E$2+VLOOKUP($C74,Eksist!$C$46:'Eksist'!$Z$76,G$3)*Eksist!$E$2)</f>
        <v>0</v>
      </c>
      <c r="H74" s="156">
        <f>IF($C74&lt;Input!$D$48,VLOOKUP($C74,Eksist!$C$46:'Eksist'!$Z$76,H$3), VLOOKUP($C74,Muffe!$C$46:'Muffe'!$Z$76,H$3)*Muffe!$E$3+VLOOKUP($C74,Eksist!$C$46:'Eksist'!$Z$76,H$3)*Eksist!$E$3)</f>
        <v>0</v>
      </c>
      <c r="I74" s="156">
        <f>IF($C74&lt;Input!$D$48,VLOOKUP($C74,Eksist!$C$46:'Eksist'!$Z$76,I$3), VLOOKUP($C74,Muffe!$C$46:'Muffe'!$Z$76,I$3)*Muffe!$E$3+VLOOKUP($C74,Eksist!$C$46:'Eksist'!$Z$76,I$3)*Eksist!$E$3)</f>
        <v>0</v>
      </c>
      <c r="J74" s="156">
        <f>IF($C74&lt;Input!$D$48,VLOOKUP($C74,Eksist!$C$46:'Eksist'!$Z$76,J$3), VLOOKUP($C74,Muffe!$C$46:'Muffe'!$Z$76,J$3)*Muffe!$E$3+VLOOKUP($C74,Eksist!$C$46:'Eksist'!$Z$76,J$3)*Eksist!$E$3)</f>
        <v>0</v>
      </c>
      <c r="K74" s="156">
        <f>IF($C74&lt;Input!$D$48,VLOOKUP($C74,Eksist!$C$46:'Eksist'!$Z$76,K$3), VLOOKUP($C74,Muffe!$C$46:'Muffe'!$Z$76,K$3)*Muffe!$E$3+VLOOKUP($C74,Eksist!$C$46:'Eksist'!$Z$76,K$3)*Eksist!$E$3)</f>
        <v>0</v>
      </c>
      <c r="L74" s="156">
        <f>IF($C74&lt;Input!$D$48,VLOOKUP($C74,Eksist!$C$46:'Eksist'!$Z$76,L$3), VLOOKUP($C74,Muffe!$C$46:'Muffe'!$Z$76,L$3)*Muffe!$E$3+VLOOKUP($C74,Eksist!$C$46:'Eksist'!$Z$76,L$3)*Eksist!$E$3)</f>
        <v>0</v>
      </c>
      <c r="M74" s="156">
        <f>IF($C74&lt;Input!$D$48,VLOOKUP($C74,Eksist!$C$46:'Eksist'!$Z$76,M$3), VLOOKUP($C74,Muffe!$C$46:'Muffe'!$Z$76,M$3)*Muffe!$E$3+VLOOKUP($C74,Eksist!$C$46:'Eksist'!$Z$76,M$3)*Eksist!$E$3)</f>
        <v>0</v>
      </c>
      <c r="N74" s="156">
        <f>IF($C74&lt;Input!$D$48,VLOOKUP($C74,Eksist!$C$46:'Eksist'!$Z$76,N$3), VLOOKUP($C74,Muffe!$C$46:'Muffe'!$Z$76,N$3)*Muffe!$E$3+VLOOKUP($C74,Eksist!$C$46:'Eksist'!$Z$76,N$3)*Eksist!$E$3)</f>
        <v>0</v>
      </c>
      <c r="O74" s="156">
        <f>IF($C74&lt;Input!$D$48,VLOOKUP($C74,Eksist!$C$46:'Eksist'!$Z$76,O$3), VLOOKUP($C74,Muffe!$C$46:'Muffe'!$Z$76,O$3)*Muffe!$E$3+VLOOKUP($C74,Eksist!$C$46:'Eksist'!$Z$76,O$3)*Eksist!$E$3)</f>
        <v>0</v>
      </c>
      <c r="P74" s="156">
        <f>IF($C74&lt;Input!$D$48,VLOOKUP($C74,Eksist!$C$46:'Eksist'!$Z$76,P$3), VLOOKUP($C74,Muffe!$C$46:'Muffe'!$Z$76,P$3)*Muffe!$E$3+VLOOKUP($C74,Eksist!$C$46:'Eksist'!$Z$76,P$3)*Eksist!$E$3)</f>
        <v>0</v>
      </c>
      <c r="Q74" s="156">
        <f>IF($C74&lt;Input!$D$48,VLOOKUP($C74,Eksist!$C$46:'Eksist'!$Z$76,Q$3), VLOOKUP($C74,Muffe!$C$46:'Muffe'!$Z$76,Q$3)*Muffe!$E$3+VLOOKUP($C74,Eksist!$C$46:'Eksist'!$Z$76,Q$3)*Eksist!$E$3)</f>
        <v>0</v>
      </c>
      <c r="R74" s="156">
        <f>IF($C74&lt;Input!$D$48,VLOOKUP($C74,Eksist!$C$46:'Eksist'!$Z$76,R$3), VLOOKUP($C74,Muffe!$C$46:'Muffe'!$Z$76,R$3)*Muffe!$E$3+VLOOKUP($C74,Eksist!$C$46:'Eksist'!$Z$76,R$3)*Eksist!$E$3)</f>
        <v>0</v>
      </c>
      <c r="S74" s="156">
        <f>IF($C74&lt;Input!$D$48,VLOOKUP($C74,Eksist!$C$46:'Eksist'!$Z$76,S$3), VLOOKUP($C74,Muffe!$C$46:'Muffe'!$Z$76,S$3)*Muffe!$E$3+VLOOKUP($C74,Eksist!$C$46:'Eksist'!$Z$76,S$3)*Eksist!$E$3)</f>
        <v>0</v>
      </c>
      <c r="T74" s="156">
        <f>IF($C74&lt;Input!$D$48,VLOOKUP($C74,Eksist!$C$46:'Eksist'!$Z$76,T$3), VLOOKUP($C74,Muffe!$C$46:'Muffe'!$Z$76,T$3)*Muffe!$E$3+VLOOKUP($C74,Eksist!$C$46:'Eksist'!$Z$76,T$3)*Eksist!$E$3)</f>
        <v>0</v>
      </c>
      <c r="U74" s="156">
        <f>IF($C74&lt;Input!$D$48,VLOOKUP($C74,Eksist!$C$46:'Eksist'!$Z$76,U$3), VLOOKUP($C74,Muffe!$C$46:'Muffe'!$Z$76,U$3)*Muffe!$E$3+VLOOKUP($C74,Eksist!$C$46:'Eksist'!$Z$76,U$3)*Eksist!$E$3)</f>
        <v>0</v>
      </c>
      <c r="V74" s="156">
        <f>IF($C74&lt;Input!$D$48,VLOOKUP($C74,Eksist!$C$46:'Eksist'!$Z$76,V$3), VLOOKUP($C74,Muffe!$C$46:'Muffe'!$Z$76,V$3)*Muffe!$E$3+VLOOKUP($C74,Eksist!$C$46:'Eksist'!$Z$76,V$3)*Eksist!$E$3)</f>
        <v>0</v>
      </c>
      <c r="W74" s="156">
        <f>IF($C74&lt;Input!$D$48,VLOOKUP($C74,Eksist!$C$46:'Eksist'!$Z$76,W$3), VLOOKUP($C74,Muffe!$C$46:'Muffe'!$Z$76,W$3)*Muffe!$E$3+VLOOKUP($C74,Eksist!$C$46:'Eksist'!$Z$76,W$3)*Eksist!$E$3)</f>
        <v>0</v>
      </c>
      <c r="X74" s="156">
        <f>IF($C74&lt;Input!$D$48,VLOOKUP($C74,Eksist!$C$46:'Eksist'!$Z$76,X$3), VLOOKUP($C74,Muffe!$C$46:'Muffe'!$Z$76,X$3)*Muffe!$E$3+VLOOKUP($C74,Eksist!$C$46:'Eksist'!$Z$76,X$3)*Eksist!$E$3)</f>
        <v>0</v>
      </c>
      <c r="Y74" s="156">
        <f>IF($C74&lt;Input!$D$48,VLOOKUP($C74,Eksist!$C$46:'Eksist'!$Z$76,Y$3), VLOOKUP($C74,Muffe!$C$46:'Muffe'!$Z$76,Y$3)*Muffe!$E$3+VLOOKUP($C74,Eksist!$C$46:'Eksist'!$Z$76,Y$3)*Eksist!$E$3)</f>
        <v>0</v>
      </c>
      <c r="Z74" s="156">
        <f>IF($C74&lt;Input!$D$48,VLOOKUP($C74,Eksist!$C$46:'Eksist'!$Z$76,Z$3), VLOOKUP($C74,Muffe!$C$46:'Muffe'!$Z$76,Z$3)*Muffe!$E$3+VLOOKUP($C74,Eksist!$C$46:'Eksist'!$Z$76,Z$3)*Eksist!$E$3)</f>
        <v>0</v>
      </c>
      <c r="AA74" s="1"/>
      <c r="AB74" s="156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8"/>
      <c r="BK74" s="158"/>
      <c r="BL74" s="158"/>
      <c r="BM74" s="158"/>
      <c r="BN74" s="158"/>
      <c r="BO74" s="158"/>
      <c r="BP74" s="158"/>
      <c r="BQ74" s="158"/>
      <c r="BR74" s="158"/>
      <c r="BS74" s="158"/>
      <c r="BT74" s="158"/>
      <c r="BU74" s="158"/>
    </row>
    <row r="75" spans="1:73" x14ac:dyDescent="0.15">
      <c r="A75" s="1"/>
      <c r="B75" s="20"/>
      <c r="C75" s="156">
        <f>Eksist!C75</f>
        <v>29</v>
      </c>
      <c r="D75" s="2" t="s">
        <v>99</v>
      </c>
      <c r="E75" s="188">
        <f>Eksist!E75</f>
        <v>1</v>
      </c>
      <c r="F75" s="156">
        <f t="shared" si="3"/>
        <v>0</v>
      </c>
      <c r="G75" s="156">
        <f>IF($C75&lt;Input!$D$48,VLOOKUP($C75,Eksist!$C$46:'Eksist'!$Z$76,G$3), VLOOKUP($C75,Muffe!$C$46:'Muffe'!$Z$76,G$3)*Muffe!$E$2+VLOOKUP($C75,Eksist!$C$46:'Eksist'!$Z$76,G$3)*Eksist!$E$2)</f>
        <v>0</v>
      </c>
      <c r="H75" s="156">
        <f>IF($C75&lt;Input!$D$48,VLOOKUP($C75,Eksist!$C$46:'Eksist'!$Z$76,H$3), VLOOKUP($C75,Muffe!$C$46:'Muffe'!$Z$76,H$3)*Muffe!$E$3+VLOOKUP($C75,Eksist!$C$46:'Eksist'!$Z$76,H$3)*Eksist!$E$3)</f>
        <v>0</v>
      </c>
      <c r="I75" s="156">
        <f>IF($C75&lt;Input!$D$48,VLOOKUP($C75,Eksist!$C$46:'Eksist'!$Z$76,I$3), VLOOKUP($C75,Muffe!$C$46:'Muffe'!$Z$76,I$3)*Muffe!$E$3+VLOOKUP($C75,Eksist!$C$46:'Eksist'!$Z$76,I$3)*Eksist!$E$3)</f>
        <v>0</v>
      </c>
      <c r="J75" s="156">
        <f>IF($C75&lt;Input!$D$48,VLOOKUP($C75,Eksist!$C$46:'Eksist'!$Z$76,J$3), VLOOKUP($C75,Muffe!$C$46:'Muffe'!$Z$76,J$3)*Muffe!$E$3+VLOOKUP($C75,Eksist!$C$46:'Eksist'!$Z$76,J$3)*Eksist!$E$3)</f>
        <v>0</v>
      </c>
      <c r="K75" s="156">
        <f>IF($C75&lt;Input!$D$48,VLOOKUP($C75,Eksist!$C$46:'Eksist'!$Z$76,K$3), VLOOKUP($C75,Muffe!$C$46:'Muffe'!$Z$76,K$3)*Muffe!$E$3+VLOOKUP($C75,Eksist!$C$46:'Eksist'!$Z$76,K$3)*Eksist!$E$3)</f>
        <v>0</v>
      </c>
      <c r="L75" s="156">
        <f>IF($C75&lt;Input!$D$48,VLOOKUP($C75,Eksist!$C$46:'Eksist'!$Z$76,L$3), VLOOKUP($C75,Muffe!$C$46:'Muffe'!$Z$76,L$3)*Muffe!$E$3+VLOOKUP($C75,Eksist!$C$46:'Eksist'!$Z$76,L$3)*Eksist!$E$3)</f>
        <v>0</v>
      </c>
      <c r="M75" s="156">
        <f>IF($C75&lt;Input!$D$48,VLOOKUP($C75,Eksist!$C$46:'Eksist'!$Z$76,M$3), VLOOKUP($C75,Muffe!$C$46:'Muffe'!$Z$76,M$3)*Muffe!$E$3+VLOOKUP($C75,Eksist!$C$46:'Eksist'!$Z$76,M$3)*Eksist!$E$3)</f>
        <v>0</v>
      </c>
      <c r="N75" s="156">
        <f>IF($C75&lt;Input!$D$48,VLOOKUP($C75,Eksist!$C$46:'Eksist'!$Z$76,N$3), VLOOKUP($C75,Muffe!$C$46:'Muffe'!$Z$76,N$3)*Muffe!$E$3+VLOOKUP($C75,Eksist!$C$46:'Eksist'!$Z$76,N$3)*Eksist!$E$3)</f>
        <v>0</v>
      </c>
      <c r="O75" s="156">
        <f>IF($C75&lt;Input!$D$48,VLOOKUP($C75,Eksist!$C$46:'Eksist'!$Z$76,O$3), VLOOKUP($C75,Muffe!$C$46:'Muffe'!$Z$76,O$3)*Muffe!$E$3+VLOOKUP($C75,Eksist!$C$46:'Eksist'!$Z$76,O$3)*Eksist!$E$3)</f>
        <v>0</v>
      </c>
      <c r="P75" s="156">
        <f>IF($C75&lt;Input!$D$48,VLOOKUP($C75,Eksist!$C$46:'Eksist'!$Z$76,P$3), VLOOKUP($C75,Muffe!$C$46:'Muffe'!$Z$76,P$3)*Muffe!$E$3+VLOOKUP($C75,Eksist!$C$46:'Eksist'!$Z$76,P$3)*Eksist!$E$3)</f>
        <v>0</v>
      </c>
      <c r="Q75" s="156">
        <f>IF($C75&lt;Input!$D$48,VLOOKUP($C75,Eksist!$C$46:'Eksist'!$Z$76,Q$3), VLOOKUP($C75,Muffe!$C$46:'Muffe'!$Z$76,Q$3)*Muffe!$E$3+VLOOKUP($C75,Eksist!$C$46:'Eksist'!$Z$76,Q$3)*Eksist!$E$3)</f>
        <v>0</v>
      </c>
      <c r="R75" s="156">
        <f>IF($C75&lt;Input!$D$48,VLOOKUP($C75,Eksist!$C$46:'Eksist'!$Z$76,R$3), VLOOKUP($C75,Muffe!$C$46:'Muffe'!$Z$76,R$3)*Muffe!$E$3+VLOOKUP($C75,Eksist!$C$46:'Eksist'!$Z$76,R$3)*Eksist!$E$3)</f>
        <v>0</v>
      </c>
      <c r="S75" s="156">
        <f>IF($C75&lt;Input!$D$48,VLOOKUP($C75,Eksist!$C$46:'Eksist'!$Z$76,S$3), VLOOKUP($C75,Muffe!$C$46:'Muffe'!$Z$76,S$3)*Muffe!$E$3+VLOOKUP($C75,Eksist!$C$46:'Eksist'!$Z$76,S$3)*Eksist!$E$3)</f>
        <v>0</v>
      </c>
      <c r="T75" s="156">
        <f>IF($C75&lt;Input!$D$48,VLOOKUP($C75,Eksist!$C$46:'Eksist'!$Z$76,T$3), VLOOKUP($C75,Muffe!$C$46:'Muffe'!$Z$76,T$3)*Muffe!$E$3+VLOOKUP($C75,Eksist!$C$46:'Eksist'!$Z$76,T$3)*Eksist!$E$3)</f>
        <v>0</v>
      </c>
      <c r="U75" s="156">
        <f>IF($C75&lt;Input!$D$48,VLOOKUP($C75,Eksist!$C$46:'Eksist'!$Z$76,U$3), VLOOKUP($C75,Muffe!$C$46:'Muffe'!$Z$76,U$3)*Muffe!$E$3+VLOOKUP($C75,Eksist!$C$46:'Eksist'!$Z$76,U$3)*Eksist!$E$3)</f>
        <v>0</v>
      </c>
      <c r="V75" s="156">
        <f>IF($C75&lt;Input!$D$48,VLOOKUP($C75,Eksist!$C$46:'Eksist'!$Z$76,V$3), VLOOKUP($C75,Muffe!$C$46:'Muffe'!$Z$76,V$3)*Muffe!$E$3+VLOOKUP($C75,Eksist!$C$46:'Eksist'!$Z$76,V$3)*Eksist!$E$3)</f>
        <v>0</v>
      </c>
      <c r="W75" s="156">
        <f>IF($C75&lt;Input!$D$48,VLOOKUP($C75,Eksist!$C$46:'Eksist'!$Z$76,W$3), VLOOKUP($C75,Muffe!$C$46:'Muffe'!$Z$76,W$3)*Muffe!$E$3+VLOOKUP($C75,Eksist!$C$46:'Eksist'!$Z$76,W$3)*Eksist!$E$3)</f>
        <v>0</v>
      </c>
      <c r="X75" s="156">
        <f>IF($C75&lt;Input!$D$48,VLOOKUP($C75,Eksist!$C$46:'Eksist'!$Z$76,X$3), VLOOKUP($C75,Muffe!$C$46:'Muffe'!$Z$76,X$3)*Muffe!$E$3+VLOOKUP($C75,Eksist!$C$46:'Eksist'!$Z$76,X$3)*Eksist!$E$3)</f>
        <v>0</v>
      </c>
      <c r="Y75" s="156">
        <f>IF($C75&lt;Input!$D$48,VLOOKUP($C75,Eksist!$C$46:'Eksist'!$Z$76,Y$3), VLOOKUP($C75,Muffe!$C$46:'Muffe'!$Z$76,Y$3)*Muffe!$E$3+VLOOKUP($C75,Eksist!$C$46:'Eksist'!$Z$76,Y$3)*Eksist!$E$3)</f>
        <v>0</v>
      </c>
      <c r="Z75" s="156">
        <f>IF($C75&lt;Input!$D$48,VLOOKUP($C75,Eksist!$C$46:'Eksist'!$Z$76,Z$3), VLOOKUP($C75,Muffe!$C$46:'Muffe'!$Z$76,Z$3)*Muffe!$E$3+VLOOKUP($C75,Eksist!$C$46:'Eksist'!$Z$76,Z$3)*Eksist!$E$3)</f>
        <v>0</v>
      </c>
      <c r="AA75" s="1"/>
      <c r="AB75" s="156"/>
      <c r="AC75" s="158"/>
      <c r="AD75" s="158"/>
      <c r="AE75" s="158"/>
      <c r="AF75" s="158"/>
      <c r="AG75" s="158"/>
      <c r="AH75" s="158"/>
      <c r="AI75" s="158"/>
      <c r="AJ75" s="158"/>
      <c r="AK75" s="158"/>
      <c r="AL75" s="158"/>
      <c r="AM75" s="158"/>
      <c r="AN75" s="158"/>
      <c r="AO75" s="158"/>
      <c r="AP75" s="158"/>
      <c r="AQ75" s="158"/>
      <c r="AR75" s="158"/>
      <c r="AS75" s="158"/>
      <c r="AT75" s="158"/>
      <c r="AU75" s="158"/>
      <c r="AV75" s="158"/>
      <c r="AW75" s="158"/>
      <c r="AX75" s="158"/>
      <c r="AY75" s="158"/>
      <c r="AZ75" s="158"/>
      <c r="BA75" s="158"/>
      <c r="BB75" s="158"/>
      <c r="BC75" s="158"/>
      <c r="BD75" s="158"/>
      <c r="BE75" s="158"/>
      <c r="BF75" s="158"/>
      <c r="BG75" s="158"/>
      <c r="BH75" s="158"/>
      <c r="BI75" s="158"/>
      <c r="BJ75" s="158"/>
      <c r="BK75" s="158"/>
      <c r="BL75" s="158"/>
      <c r="BM75" s="158"/>
      <c r="BN75" s="158"/>
      <c r="BO75" s="158"/>
      <c r="BP75" s="158"/>
      <c r="BQ75" s="158"/>
      <c r="BR75" s="158"/>
      <c r="BS75" s="158"/>
      <c r="BT75" s="158"/>
      <c r="BU75" s="158"/>
    </row>
    <row r="76" spans="1:73" x14ac:dyDescent="0.15">
      <c r="A76" s="1"/>
      <c r="B76" s="20" t="s">
        <v>189</v>
      </c>
      <c r="C76" s="156">
        <f>Eksist!C76</f>
        <v>30</v>
      </c>
      <c r="D76" s="2" t="s">
        <v>99</v>
      </c>
      <c r="E76" s="188">
        <f>Eksist!E76</f>
        <v>1</v>
      </c>
      <c r="F76" s="156">
        <f t="shared" si="3"/>
        <v>0</v>
      </c>
      <c r="G76" s="156">
        <f>IF($C76&lt;Input!$D$48,VLOOKUP($C76,Eksist!$C$46:'Eksist'!$Z$76,G$3), VLOOKUP($C76,Muffe!$C$46:'Muffe'!$Z$76,G$3)*Muffe!$E$2+VLOOKUP($C76,Eksist!$C$46:'Eksist'!$Z$76,G$3)*Eksist!$E$2)</f>
        <v>0</v>
      </c>
      <c r="H76" s="156">
        <f>IF($C76&lt;Input!$D$48,VLOOKUP($C76,Eksist!$C$46:'Eksist'!$Z$76,H$3), VLOOKUP($C76,Muffe!$C$46:'Muffe'!$Z$76,H$3)*Muffe!$E$3+VLOOKUP($C76,Eksist!$C$46:'Eksist'!$Z$76,H$3)*Eksist!$E$3)</f>
        <v>0</v>
      </c>
      <c r="I76" s="156">
        <f>IF($C76&lt;Input!$D$48,VLOOKUP($C76,Eksist!$C$46:'Eksist'!$Z$76,I$3), VLOOKUP($C76,Muffe!$C$46:'Muffe'!$Z$76,I$3)*Muffe!$E$3+VLOOKUP($C76,Eksist!$C$46:'Eksist'!$Z$76,I$3)*Eksist!$E$3)</f>
        <v>0</v>
      </c>
      <c r="J76" s="156">
        <f>IF($C76&lt;Input!$D$48,VLOOKUP($C76,Eksist!$C$46:'Eksist'!$Z$76,J$3), VLOOKUP($C76,Muffe!$C$46:'Muffe'!$Z$76,J$3)*Muffe!$E$3+VLOOKUP($C76,Eksist!$C$46:'Eksist'!$Z$76,J$3)*Eksist!$E$3)</f>
        <v>0</v>
      </c>
      <c r="K76" s="156">
        <f>IF($C76&lt;Input!$D$48,VLOOKUP($C76,Eksist!$C$46:'Eksist'!$Z$76,K$3), VLOOKUP($C76,Muffe!$C$46:'Muffe'!$Z$76,K$3)*Muffe!$E$3+VLOOKUP($C76,Eksist!$C$46:'Eksist'!$Z$76,K$3)*Eksist!$E$3)</f>
        <v>0</v>
      </c>
      <c r="L76" s="156">
        <f>IF($C76&lt;Input!$D$48,VLOOKUP($C76,Eksist!$C$46:'Eksist'!$Z$76,L$3), VLOOKUP($C76,Muffe!$C$46:'Muffe'!$Z$76,L$3)*Muffe!$E$3+VLOOKUP($C76,Eksist!$C$46:'Eksist'!$Z$76,L$3)*Eksist!$E$3)</f>
        <v>0</v>
      </c>
      <c r="M76" s="156">
        <f>IF($C76&lt;Input!$D$48,VLOOKUP($C76,Eksist!$C$46:'Eksist'!$Z$76,M$3), VLOOKUP($C76,Muffe!$C$46:'Muffe'!$Z$76,M$3)*Muffe!$E$3+VLOOKUP($C76,Eksist!$C$46:'Eksist'!$Z$76,M$3)*Eksist!$E$3)</f>
        <v>0</v>
      </c>
      <c r="N76" s="156">
        <f>IF($C76&lt;Input!$D$48,VLOOKUP($C76,Eksist!$C$46:'Eksist'!$Z$76,N$3), VLOOKUP($C76,Muffe!$C$46:'Muffe'!$Z$76,N$3)*Muffe!$E$3+VLOOKUP($C76,Eksist!$C$46:'Eksist'!$Z$76,N$3)*Eksist!$E$3)</f>
        <v>0</v>
      </c>
      <c r="O76" s="156">
        <f>IF($C76&lt;Input!$D$48,VLOOKUP($C76,Eksist!$C$46:'Eksist'!$Z$76,O$3), VLOOKUP($C76,Muffe!$C$46:'Muffe'!$Z$76,O$3)*Muffe!$E$3+VLOOKUP($C76,Eksist!$C$46:'Eksist'!$Z$76,O$3)*Eksist!$E$3)</f>
        <v>0</v>
      </c>
      <c r="P76" s="156">
        <f>IF($C76&lt;Input!$D$48,VLOOKUP($C76,Eksist!$C$46:'Eksist'!$Z$76,P$3), VLOOKUP($C76,Muffe!$C$46:'Muffe'!$Z$76,P$3)*Muffe!$E$3+VLOOKUP($C76,Eksist!$C$46:'Eksist'!$Z$76,P$3)*Eksist!$E$3)</f>
        <v>0</v>
      </c>
      <c r="Q76" s="156">
        <f>IF($C76&lt;Input!$D$48,VLOOKUP($C76,Eksist!$C$46:'Eksist'!$Z$76,Q$3), VLOOKUP($C76,Muffe!$C$46:'Muffe'!$Z$76,Q$3)*Muffe!$E$3+VLOOKUP($C76,Eksist!$C$46:'Eksist'!$Z$76,Q$3)*Eksist!$E$3)</f>
        <v>0</v>
      </c>
      <c r="R76" s="156">
        <f>IF($C76&lt;Input!$D$48,VLOOKUP($C76,Eksist!$C$46:'Eksist'!$Z$76,R$3), VLOOKUP($C76,Muffe!$C$46:'Muffe'!$Z$76,R$3)*Muffe!$E$3+VLOOKUP($C76,Eksist!$C$46:'Eksist'!$Z$76,R$3)*Eksist!$E$3)</f>
        <v>0</v>
      </c>
      <c r="S76" s="156">
        <f>IF($C76&lt;Input!$D$48,VLOOKUP($C76,Eksist!$C$46:'Eksist'!$Z$76,S$3), VLOOKUP($C76,Muffe!$C$46:'Muffe'!$Z$76,S$3)*Muffe!$E$3+VLOOKUP($C76,Eksist!$C$46:'Eksist'!$Z$76,S$3)*Eksist!$E$3)</f>
        <v>0</v>
      </c>
      <c r="T76" s="156">
        <f>IF($C76&lt;Input!$D$48,VLOOKUP($C76,Eksist!$C$46:'Eksist'!$Z$76,T$3), VLOOKUP($C76,Muffe!$C$46:'Muffe'!$Z$76,T$3)*Muffe!$E$3+VLOOKUP($C76,Eksist!$C$46:'Eksist'!$Z$76,T$3)*Eksist!$E$3)</f>
        <v>0</v>
      </c>
      <c r="U76" s="156">
        <f>IF($C76&lt;Input!$D$48,VLOOKUP($C76,Eksist!$C$46:'Eksist'!$Z$76,U$3), VLOOKUP($C76,Muffe!$C$46:'Muffe'!$Z$76,U$3)*Muffe!$E$3+VLOOKUP($C76,Eksist!$C$46:'Eksist'!$Z$76,U$3)*Eksist!$E$3)</f>
        <v>0</v>
      </c>
      <c r="V76" s="156">
        <f>IF($C76&lt;Input!$D$48,VLOOKUP($C76,Eksist!$C$46:'Eksist'!$Z$76,V$3), VLOOKUP($C76,Muffe!$C$46:'Muffe'!$Z$76,V$3)*Muffe!$E$3+VLOOKUP($C76,Eksist!$C$46:'Eksist'!$Z$76,V$3)*Eksist!$E$3)</f>
        <v>0</v>
      </c>
      <c r="W76" s="156">
        <f>IF($C76&lt;Input!$D$48,VLOOKUP($C76,Eksist!$C$46:'Eksist'!$Z$76,W$3), VLOOKUP($C76,Muffe!$C$46:'Muffe'!$Z$76,W$3)*Muffe!$E$3+VLOOKUP($C76,Eksist!$C$46:'Eksist'!$Z$76,W$3)*Eksist!$E$3)</f>
        <v>0</v>
      </c>
      <c r="X76" s="156">
        <f>IF($C76&lt;Input!$D$48,VLOOKUP($C76,Eksist!$C$46:'Eksist'!$Z$76,X$3), VLOOKUP($C76,Muffe!$C$46:'Muffe'!$Z$76,X$3)*Muffe!$E$3+VLOOKUP($C76,Eksist!$C$46:'Eksist'!$Z$76,X$3)*Eksist!$E$3)</f>
        <v>0</v>
      </c>
      <c r="Y76" s="156">
        <f>IF($C76&lt;Input!$D$48,VLOOKUP($C76,Eksist!$C$46:'Eksist'!$Z$76,Y$3), VLOOKUP($C76,Muffe!$C$46:'Muffe'!$Z$76,Y$3)*Muffe!$E$3+VLOOKUP($C76,Eksist!$C$46:'Eksist'!$Z$76,Y$3)*Eksist!$E$3)</f>
        <v>0</v>
      </c>
      <c r="Z76" s="156">
        <f>IF($C76&lt;Input!$D$48,VLOOKUP($C76,Eksist!$C$46:'Eksist'!$Z$76,Z$3), VLOOKUP($C76,Muffe!$C$46:'Muffe'!$Z$76,Z$3)*Muffe!$E$3+VLOOKUP($C76,Eksist!$C$46:'Eksist'!$Z$76,Z$3)*Eksist!$E$3)</f>
        <v>0</v>
      </c>
      <c r="AA76" s="1"/>
      <c r="AB76" s="156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8"/>
      <c r="BH76" s="158"/>
      <c r="BI76" s="158"/>
      <c r="BJ76" s="158"/>
      <c r="BK76" s="158"/>
      <c r="BL76" s="158"/>
      <c r="BM76" s="158"/>
      <c r="BN76" s="158"/>
      <c r="BO76" s="158"/>
      <c r="BP76" s="158"/>
      <c r="BQ76" s="158"/>
      <c r="BR76" s="158"/>
      <c r="BS76" s="158"/>
      <c r="BT76" s="158"/>
      <c r="BU76" s="158"/>
    </row>
    <row r="77" spans="1:73" x14ac:dyDescent="0.15">
      <c r="A77" s="1"/>
      <c r="B77" s="1"/>
      <c r="C77" s="2"/>
      <c r="D77" s="2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3"/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158"/>
      <c r="AO77" s="158"/>
      <c r="AP77" s="158"/>
      <c r="AQ77" s="158"/>
      <c r="AR77" s="158"/>
      <c r="AS77" s="158"/>
      <c r="AT77" s="158"/>
      <c r="AU77" s="158"/>
      <c r="AV77" s="158"/>
      <c r="AW77" s="158"/>
      <c r="AX77" s="158"/>
      <c r="AY77" s="158"/>
      <c r="AZ77" s="158"/>
      <c r="BA77" s="158"/>
      <c r="BB77" s="158"/>
      <c r="BC77" s="158"/>
      <c r="BD77" s="158"/>
      <c r="BE77" s="158"/>
      <c r="BF77" s="158"/>
      <c r="BG77" s="158"/>
      <c r="BH77" s="158"/>
      <c r="BI77" s="158"/>
      <c r="BJ77" s="158"/>
      <c r="BK77" s="158"/>
      <c r="BL77" s="158"/>
      <c r="BM77" s="158"/>
      <c r="BN77" s="158"/>
      <c r="BO77" s="158"/>
      <c r="BP77" s="158"/>
      <c r="BQ77" s="158"/>
      <c r="BR77" s="158"/>
      <c r="BS77" s="158"/>
      <c r="BT77" s="158"/>
      <c r="BU77" s="158"/>
    </row>
    <row r="78" spans="1:73" x14ac:dyDescent="0.15">
      <c r="A78" s="1"/>
      <c r="B78" s="170" t="s">
        <v>161</v>
      </c>
      <c r="C78" s="171"/>
      <c r="D78" s="171"/>
      <c r="E78" s="172"/>
      <c r="F78" s="168"/>
      <c r="G78" s="168"/>
      <c r="H78" s="172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"/>
      <c r="AB78" s="3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9"/>
      <c r="BB78" s="159"/>
      <c r="BC78" s="159"/>
      <c r="BD78" s="159"/>
      <c r="BE78" s="159"/>
      <c r="BF78" s="158"/>
      <c r="BG78" s="158"/>
      <c r="BH78" s="158"/>
      <c r="BI78" s="158"/>
      <c r="BJ78" s="158"/>
      <c r="BK78" s="158"/>
      <c r="BL78" s="158"/>
      <c r="BM78" s="158"/>
      <c r="BN78" s="158"/>
      <c r="BO78" s="158"/>
      <c r="BP78" s="158"/>
      <c r="BQ78" s="158"/>
      <c r="BR78" s="158"/>
      <c r="BS78" s="158"/>
      <c r="BT78" s="158"/>
      <c r="BU78" s="158"/>
    </row>
    <row r="79" spans="1:73" x14ac:dyDescent="0.15">
      <c r="A79" s="1"/>
      <c r="B79" s="1"/>
      <c r="C79" s="2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3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158"/>
      <c r="BN79" s="158"/>
      <c r="BO79" s="158"/>
      <c r="BP79" s="158"/>
      <c r="BQ79" s="158"/>
      <c r="BR79" s="158"/>
      <c r="BS79" s="158"/>
      <c r="BT79" s="158"/>
      <c r="BU79" s="158"/>
    </row>
    <row r="80" spans="1:73" ht="12.75" x14ac:dyDescent="0.15">
      <c r="A80" s="1"/>
      <c r="B80" s="1" t="s">
        <v>192</v>
      </c>
      <c r="C80" s="21"/>
      <c r="D80" s="21"/>
      <c r="E80" s="22"/>
      <c r="F80" s="156" t="s">
        <v>11</v>
      </c>
      <c r="G80" s="156"/>
      <c r="H80" s="22"/>
      <c r="I80" s="22"/>
      <c r="J80" s="22"/>
      <c r="K80" s="22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3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9"/>
      <c r="BB80" s="159"/>
      <c r="BC80" s="159"/>
      <c r="BD80" s="159"/>
      <c r="BE80" s="159"/>
      <c r="BF80" s="158"/>
      <c r="BG80" s="158"/>
      <c r="BH80" s="158"/>
      <c r="BI80" s="158"/>
      <c r="BJ80" s="158"/>
      <c r="BK80" s="158"/>
      <c r="BL80" s="158"/>
      <c r="BM80" s="158"/>
      <c r="BN80" s="158"/>
      <c r="BO80" s="158"/>
      <c r="BP80" s="158"/>
      <c r="BQ80" s="158"/>
      <c r="BR80" s="158"/>
      <c r="BS80" s="158"/>
      <c r="BT80" s="158"/>
      <c r="BU80" s="158"/>
    </row>
    <row r="81" spans="1:73" x14ac:dyDescent="0.15">
      <c r="A81" s="1"/>
      <c r="B81" s="20" t="s">
        <v>187</v>
      </c>
      <c r="C81" s="156">
        <f>Eksist!C81</f>
        <v>0</v>
      </c>
      <c r="D81" s="2"/>
      <c r="E81" s="161"/>
      <c r="F81" s="169">
        <f>SUM(G81:Z81)</f>
        <v>2</v>
      </c>
      <c r="G81" s="161">
        <f>IF($C81&lt;Input!$D$48,VLOOKUP($C81,Eksist!$C$81:'Eksist'!$Z$111,G$3), VLOOKUP($C81,Muffe!$C$81:'Muffe'!$Z$111,G$3)*Muffe!$E$2+VLOOKUP($C81,Eksist!$C$81:'Eksist'!$Z$111,G$3)*Eksist!$E$2)</f>
        <v>0</v>
      </c>
      <c r="H81" s="161">
        <f>IF($C81&lt;Input!$D$48,VLOOKUP($C81,Eksist!$C$81:'Eksist'!$Z$111,H$3), VLOOKUP($C81,Muffe!$C$81:'Muffe'!$Z$111,H$3)*Muffe!$E$3+VLOOKUP($C81,Eksist!$C$81:'Eksist'!$Z$111,H$3)*Eksist!$E$3)</f>
        <v>1</v>
      </c>
      <c r="I81" s="161">
        <f>IF($C81&lt;Input!$D$48,VLOOKUP($C81,Eksist!$C$81:'Eksist'!$Z$111,I$3), VLOOKUP($C81,Muffe!$C$81:'Muffe'!$Z$111,I$3)*Muffe!$E$3+VLOOKUP($C81,Eksist!$C$81:'Eksist'!$Z$111,I$3)*Eksist!$E$3)</f>
        <v>1</v>
      </c>
      <c r="J81" s="161">
        <f>IF($C81&lt;Input!$D$48,VLOOKUP($C81,Eksist!$C$81:'Eksist'!$Z$111,J$3), VLOOKUP($C81,Muffe!$C$81:'Muffe'!$Z$111,J$3)*Muffe!$E$3+VLOOKUP($C81,Eksist!$C$81:'Eksist'!$Z$111,J$3)*Eksist!$E$3)</f>
        <v>0</v>
      </c>
      <c r="K81" s="161">
        <f>IF($C81&lt;Input!$D$48,VLOOKUP($C81,Eksist!$C$81:'Eksist'!$Z$111,K$3), VLOOKUP($C81,Muffe!$C$81:'Muffe'!$Z$111,K$3)*Muffe!$E$3+VLOOKUP($C81,Eksist!$C$81:'Eksist'!$Z$111,K$3)*Eksist!$E$3)</f>
        <v>0</v>
      </c>
      <c r="L81" s="161">
        <f>IF($C81&lt;Input!$D$48,VLOOKUP($C81,Eksist!$C$81:'Eksist'!$Z$111,L$3), VLOOKUP($C81,Muffe!$C$81:'Muffe'!$Z$111,L$3)*Muffe!$E$3+VLOOKUP($C81,Eksist!$C$81:'Eksist'!$Z$111,L$3)*Eksist!$E$3)</f>
        <v>0</v>
      </c>
      <c r="M81" s="161">
        <f>IF($C81&lt;Input!$D$48,VLOOKUP($C81,Eksist!$C$81:'Eksist'!$Z$111,M$3), VLOOKUP($C81,Muffe!$C$81:'Muffe'!$Z$111,M$3)*Muffe!$E$3+VLOOKUP($C81,Eksist!$C$81:'Eksist'!$Z$111,M$3)*Eksist!$E$3)</f>
        <v>0</v>
      </c>
      <c r="N81" s="161">
        <f>IF($C81&lt;Input!$D$48,VLOOKUP($C81,Eksist!$C$81:'Eksist'!$Z$111,N$3), VLOOKUP($C81,Muffe!$C$81:'Muffe'!$Z$111,N$3)*Muffe!$E$3+VLOOKUP($C81,Eksist!$C$81:'Eksist'!$Z$111,N$3)*Eksist!$E$3)</f>
        <v>0</v>
      </c>
      <c r="O81" s="161">
        <f>IF($C81&lt;Input!$D$48,VLOOKUP($C81,Eksist!$C$81:'Eksist'!$Z$111,O$3), VLOOKUP($C81,Muffe!$C$81:'Muffe'!$Z$111,O$3)*Muffe!$E$3+VLOOKUP($C81,Eksist!$C$81:'Eksist'!$Z$111,O$3)*Eksist!$E$3)</f>
        <v>0</v>
      </c>
      <c r="P81" s="161">
        <f>IF($C81&lt;Input!$D$48,VLOOKUP($C81,Eksist!$C$81:'Eksist'!$Z$111,P$3), VLOOKUP($C81,Muffe!$C$81:'Muffe'!$Z$111,P$3)*Muffe!$E$3+VLOOKUP($C81,Eksist!$C$81:'Eksist'!$Z$111,P$3)*Eksist!$E$3)</f>
        <v>0</v>
      </c>
      <c r="Q81" s="161">
        <f>IF($C81&lt;Input!$D$48,VLOOKUP($C81,Eksist!$C$81:'Eksist'!$Z$111,Q$3), VLOOKUP($C81,Muffe!$C$81:'Muffe'!$Z$111,Q$3)*Muffe!$E$3+VLOOKUP($C81,Eksist!$C$81:'Eksist'!$Z$111,Q$3)*Eksist!$E$3)</f>
        <v>0</v>
      </c>
      <c r="R81" s="161">
        <f>IF($C81&lt;Input!$D$48,VLOOKUP($C81,Eksist!$C$81:'Eksist'!$Z$111,R$3), VLOOKUP($C81,Muffe!$C$81:'Muffe'!$Z$111,R$3)*Muffe!$E$3+VLOOKUP($C81,Eksist!$C$81:'Eksist'!$Z$111,R$3)*Eksist!$E$3)</f>
        <v>0</v>
      </c>
      <c r="S81" s="161">
        <f>IF($C81&lt;Input!$D$48,VLOOKUP($C81,Eksist!$C$81:'Eksist'!$Z$111,S$3), VLOOKUP($C81,Muffe!$C$81:'Muffe'!$Z$111,S$3)*Muffe!$E$3+VLOOKUP($C81,Eksist!$C$81:'Eksist'!$Z$111,S$3)*Eksist!$E$3)</f>
        <v>0</v>
      </c>
      <c r="T81" s="161">
        <f>IF($C81&lt;Input!$D$48,VLOOKUP($C81,Eksist!$C$81:'Eksist'!$Z$111,T$3), VLOOKUP($C81,Muffe!$C$81:'Muffe'!$Z$111,T$3)*Muffe!$E$3+VLOOKUP($C81,Eksist!$C$81:'Eksist'!$Z$111,T$3)*Eksist!$E$3)</f>
        <v>0</v>
      </c>
      <c r="U81" s="161">
        <f>IF($C81&lt;Input!$D$48,VLOOKUP($C81,Eksist!$C$81:'Eksist'!$Z$111,U$3), VLOOKUP($C81,Muffe!$C$81:'Muffe'!$Z$111,U$3)*Muffe!$E$3+VLOOKUP($C81,Eksist!$C$81:'Eksist'!$Z$111,U$3)*Eksist!$E$3)</f>
        <v>0</v>
      </c>
      <c r="V81" s="161">
        <f>IF($C81&lt;Input!$D$48,VLOOKUP($C81,Eksist!$C$81:'Eksist'!$Z$111,V$3), VLOOKUP($C81,Muffe!$C$81:'Muffe'!$Z$111,V$3)*Muffe!$E$3+VLOOKUP($C81,Eksist!$C$81:'Eksist'!$Z$111,V$3)*Eksist!$E$3)</f>
        <v>0</v>
      </c>
      <c r="W81" s="161">
        <f>IF($C81&lt;Input!$D$48,VLOOKUP($C81,Eksist!$C$81:'Eksist'!$Z$111,W$3), VLOOKUP($C81,Muffe!$C$81:'Muffe'!$Z$111,W$3)*Muffe!$E$3+VLOOKUP($C81,Eksist!$C$81:'Eksist'!$Z$111,W$3)*Eksist!$E$3)</f>
        <v>0</v>
      </c>
      <c r="X81" s="161">
        <f>IF($C81&lt;Input!$D$48,VLOOKUP($C81,Eksist!$C$81:'Eksist'!$Z$111,X$3), VLOOKUP($C81,Muffe!$C$81:'Muffe'!$Z$111,X$3)*Muffe!$E$3+VLOOKUP($C81,Eksist!$C$81:'Eksist'!$Z$111,X$3)*Eksist!$E$3)</f>
        <v>0</v>
      </c>
      <c r="Y81" s="161">
        <f>IF($C81&lt;Input!$D$48,VLOOKUP($C81,Eksist!$C$81:'Eksist'!$Z$111,Y$3), VLOOKUP($C81,Muffe!$C$81:'Muffe'!$Z$111,Y$3)*Muffe!$E$3+VLOOKUP($C81,Eksist!$C$81:'Eksist'!$Z$111,Y$3)*Eksist!$E$3)</f>
        <v>0</v>
      </c>
      <c r="Z81" s="161">
        <f>IF($C81&lt;Input!$D$48,VLOOKUP($C81,Eksist!$C$81:'Eksist'!$Z$111,Z$3), VLOOKUP($C81,Muffe!$C$81:'Muffe'!$Z$111,Z$3)*Muffe!$E$3+VLOOKUP($C81,Eksist!$C$81:'Eksist'!$Z$111,Z$3)*Eksist!$E$3)</f>
        <v>0</v>
      </c>
      <c r="AA81" s="1"/>
      <c r="AB81" s="3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9"/>
      <c r="BB81" s="159"/>
      <c r="BC81" s="159"/>
      <c r="BD81" s="159"/>
      <c r="BE81" s="159"/>
      <c r="BF81" s="158"/>
      <c r="BG81" s="158"/>
      <c r="BH81" s="158"/>
      <c r="BI81" s="158"/>
      <c r="BJ81" s="158"/>
      <c r="BK81" s="158"/>
      <c r="BL81" s="158"/>
      <c r="BM81" s="158"/>
      <c r="BN81" s="158"/>
      <c r="BO81" s="158"/>
      <c r="BP81" s="158"/>
      <c r="BQ81" s="158"/>
      <c r="BR81" s="158"/>
      <c r="BS81" s="158"/>
      <c r="BT81" s="158"/>
      <c r="BU81" s="158"/>
    </row>
    <row r="82" spans="1:73" x14ac:dyDescent="0.15">
      <c r="A82" s="1"/>
      <c r="B82" s="20"/>
      <c r="C82" s="156">
        <f>Eksist!C82</f>
        <v>1</v>
      </c>
      <c r="D82" s="2"/>
      <c r="E82" s="161"/>
      <c r="F82" s="169">
        <f t="shared" ref="F82:F111" si="4">SUM(G82:Z82)</f>
        <v>2.1</v>
      </c>
      <c r="G82" s="161">
        <f>IF($C82&lt;Input!$D$48,VLOOKUP($C82,Eksist!$C$81:'Eksist'!$Z$111,G$3), VLOOKUP($C82,Muffe!$C$81:'Muffe'!$Z$111,G$3)*Muffe!$E$2+VLOOKUP($C82,Eksist!$C$81:'Eksist'!$Z$111,G$3)*Eksist!$E$2)</f>
        <v>0</v>
      </c>
      <c r="H82" s="161">
        <f>IF($C82&lt;Input!$D$48,VLOOKUP($C82,Eksist!$C$81:'Eksist'!$Z$111,H$3), VLOOKUP($C82,Muffe!$C$81:'Muffe'!$Z$111,H$3)*Muffe!$E$3+VLOOKUP($C82,Eksist!$C$81:'Eksist'!$Z$111,H$3)*Eksist!$E$3)</f>
        <v>1.05</v>
      </c>
      <c r="I82" s="161">
        <f>IF($C82&lt;Input!$D$48,VLOOKUP($C82,Eksist!$C$81:'Eksist'!$Z$111,I$3), VLOOKUP($C82,Muffe!$C$81:'Muffe'!$Z$111,I$3)*Muffe!$E$3+VLOOKUP($C82,Eksist!$C$81:'Eksist'!$Z$111,I$3)*Eksist!$E$3)</f>
        <v>1.05</v>
      </c>
      <c r="J82" s="161">
        <f>IF($C82&lt;Input!$D$48,VLOOKUP($C82,Eksist!$C$81:'Eksist'!$Z$111,J$3), VLOOKUP($C82,Muffe!$C$81:'Muffe'!$Z$111,J$3)*Muffe!$E$3+VLOOKUP($C82,Eksist!$C$81:'Eksist'!$Z$111,J$3)*Eksist!$E$3)</f>
        <v>0</v>
      </c>
      <c r="K82" s="161">
        <f>IF($C82&lt;Input!$D$48,VLOOKUP($C82,Eksist!$C$81:'Eksist'!$Z$111,K$3), VLOOKUP($C82,Muffe!$C$81:'Muffe'!$Z$111,K$3)*Muffe!$E$3+VLOOKUP($C82,Eksist!$C$81:'Eksist'!$Z$111,K$3)*Eksist!$E$3)</f>
        <v>0</v>
      </c>
      <c r="L82" s="161">
        <f>IF($C82&lt;Input!$D$48,VLOOKUP($C82,Eksist!$C$81:'Eksist'!$Z$111,L$3), VLOOKUP($C82,Muffe!$C$81:'Muffe'!$Z$111,L$3)*Muffe!$E$3+VLOOKUP($C82,Eksist!$C$81:'Eksist'!$Z$111,L$3)*Eksist!$E$3)</f>
        <v>0</v>
      </c>
      <c r="M82" s="161">
        <f>IF($C82&lt;Input!$D$48,VLOOKUP($C82,Eksist!$C$81:'Eksist'!$Z$111,M$3), VLOOKUP($C82,Muffe!$C$81:'Muffe'!$Z$111,M$3)*Muffe!$E$3+VLOOKUP($C82,Eksist!$C$81:'Eksist'!$Z$111,M$3)*Eksist!$E$3)</f>
        <v>0</v>
      </c>
      <c r="N82" s="161">
        <f>IF($C82&lt;Input!$D$48,VLOOKUP($C82,Eksist!$C$81:'Eksist'!$Z$111,N$3), VLOOKUP($C82,Muffe!$C$81:'Muffe'!$Z$111,N$3)*Muffe!$E$3+VLOOKUP($C82,Eksist!$C$81:'Eksist'!$Z$111,N$3)*Eksist!$E$3)</f>
        <v>0</v>
      </c>
      <c r="O82" s="161">
        <f>IF($C82&lt;Input!$D$48,VLOOKUP($C82,Eksist!$C$81:'Eksist'!$Z$111,O$3), VLOOKUP($C82,Muffe!$C$81:'Muffe'!$Z$111,O$3)*Muffe!$E$3+VLOOKUP($C82,Eksist!$C$81:'Eksist'!$Z$111,O$3)*Eksist!$E$3)</f>
        <v>0</v>
      </c>
      <c r="P82" s="161">
        <f>IF($C82&lt;Input!$D$48,VLOOKUP($C82,Eksist!$C$81:'Eksist'!$Z$111,P$3), VLOOKUP($C82,Muffe!$C$81:'Muffe'!$Z$111,P$3)*Muffe!$E$3+VLOOKUP($C82,Eksist!$C$81:'Eksist'!$Z$111,P$3)*Eksist!$E$3)</f>
        <v>0</v>
      </c>
      <c r="Q82" s="161">
        <f>IF($C82&lt;Input!$D$48,VLOOKUP($C82,Eksist!$C$81:'Eksist'!$Z$111,Q$3), VLOOKUP($C82,Muffe!$C$81:'Muffe'!$Z$111,Q$3)*Muffe!$E$3+VLOOKUP($C82,Eksist!$C$81:'Eksist'!$Z$111,Q$3)*Eksist!$E$3)</f>
        <v>0</v>
      </c>
      <c r="R82" s="161">
        <f>IF($C82&lt;Input!$D$48,VLOOKUP($C82,Eksist!$C$81:'Eksist'!$Z$111,R$3), VLOOKUP($C82,Muffe!$C$81:'Muffe'!$Z$111,R$3)*Muffe!$E$3+VLOOKUP($C82,Eksist!$C$81:'Eksist'!$Z$111,R$3)*Eksist!$E$3)</f>
        <v>0</v>
      </c>
      <c r="S82" s="161">
        <f>IF($C82&lt;Input!$D$48,VLOOKUP($C82,Eksist!$C$81:'Eksist'!$Z$111,S$3), VLOOKUP($C82,Muffe!$C$81:'Muffe'!$Z$111,S$3)*Muffe!$E$3+VLOOKUP($C82,Eksist!$C$81:'Eksist'!$Z$111,S$3)*Eksist!$E$3)</f>
        <v>0</v>
      </c>
      <c r="T82" s="161">
        <f>IF($C82&lt;Input!$D$48,VLOOKUP($C82,Eksist!$C$81:'Eksist'!$Z$111,T$3), VLOOKUP($C82,Muffe!$C$81:'Muffe'!$Z$111,T$3)*Muffe!$E$3+VLOOKUP($C82,Eksist!$C$81:'Eksist'!$Z$111,T$3)*Eksist!$E$3)</f>
        <v>0</v>
      </c>
      <c r="U82" s="161">
        <f>IF($C82&lt;Input!$D$48,VLOOKUP($C82,Eksist!$C$81:'Eksist'!$Z$111,U$3), VLOOKUP($C82,Muffe!$C$81:'Muffe'!$Z$111,U$3)*Muffe!$E$3+VLOOKUP($C82,Eksist!$C$81:'Eksist'!$Z$111,U$3)*Eksist!$E$3)</f>
        <v>0</v>
      </c>
      <c r="V82" s="161">
        <f>IF($C82&lt;Input!$D$48,VLOOKUP($C82,Eksist!$C$81:'Eksist'!$Z$111,V$3), VLOOKUP($C82,Muffe!$C$81:'Muffe'!$Z$111,V$3)*Muffe!$E$3+VLOOKUP($C82,Eksist!$C$81:'Eksist'!$Z$111,V$3)*Eksist!$E$3)</f>
        <v>0</v>
      </c>
      <c r="W82" s="161">
        <f>IF($C82&lt;Input!$D$48,VLOOKUP($C82,Eksist!$C$81:'Eksist'!$Z$111,W$3), VLOOKUP($C82,Muffe!$C$81:'Muffe'!$Z$111,W$3)*Muffe!$E$3+VLOOKUP($C82,Eksist!$C$81:'Eksist'!$Z$111,W$3)*Eksist!$E$3)</f>
        <v>0</v>
      </c>
      <c r="X82" s="161">
        <f>IF($C82&lt;Input!$D$48,VLOOKUP($C82,Eksist!$C$81:'Eksist'!$Z$111,X$3), VLOOKUP($C82,Muffe!$C$81:'Muffe'!$Z$111,X$3)*Muffe!$E$3+VLOOKUP($C82,Eksist!$C$81:'Eksist'!$Z$111,X$3)*Eksist!$E$3)</f>
        <v>0</v>
      </c>
      <c r="Y82" s="161">
        <f>IF($C82&lt;Input!$D$48,VLOOKUP($C82,Eksist!$C$81:'Eksist'!$Z$111,Y$3), VLOOKUP($C82,Muffe!$C$81:'Muffe'!$Z$111,Y$3)*Muffe!$E$3+VLOOKUP($C82,Eksist!$C$81:'Eksist'!$Z$111,Y$3)*Eksist!$E$3)</f>
        <v>0</v>
      </c>
      <c r="Z82" s="161">
        <f>IF($C82&lt;Input!$D$48,VLOOKUP($C82,Eksist!$C$81:'Eksist'!$Z$111,Z$3), VLOOKUP($C82,Muffe!$C$81:'Muffe'!$Z$111,Z$3)*Muffe!$E$3+VLOOKUP($C82,Eksist!$C$81:'Eksist'!$Z$111,Z$3)*Eksist!$E$3)</f>
        <v>0</v>
      </c>
      <c r="AA82" s="1"/>
      <c r="AB82" s="3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9"/>
      <c r="BB82" s="159"/>
      <c r="BC82" s="159"/>
      <c r="BD82" s="159"/>
      <c r="BE82" s="159"/>
      <c r="BF82" s="158"/>
      <c r="BG82" s="158"/>
      <c r="BH82" s="158"/>
      <c r="BI82" s="158"/>
      <c r="BJ82" s="158"/>
      <c r="BK82" s="158"/>
      <c r="BL82" s="158"/>
      <c r="BM82" s="158"/>
      <c r="BN82" s="158"/>
      <c r="BO82" s="158"/>
      <c r="BP82" s="158"/>
      <c r="BQ82" s="158"/>
      <c r="BR82" s="158"/>
      <c r="BS82" s="158"/>
      <c r="BT82" s="158"/>
      <c r="BU82" s="158"/>
    </row>
    <row r="83" spans="1:73" x14ac:dyDescent="0.15">
      <c r="A83" s="1"/>
      <c r="B83" s="20"/>
      <c r="C83" s="156">
        <f>Eksist!C83</f>
        <v>2</v>
      </c>
      <c r="D83" s="2"/>
      <c r="E83" s="161"/>
      <c r="F83" s="169">
        <f t="shared" si="4"/>
        <v>2.2000000000000002</v>
      </c>
      <c r="G83" s="161">
        <f>IF($C83&lt;Input!$D$48,VLOOKUP($C83,Eksist!$C$81:'Eksist'!$Z$111,G$3), VLOOKUP($C83,Muffe!$C$81:'Muffe'!$Z$111,G$3)*Muffe!$E$2+VLOOKUP($C83,Eksist!$C$81:'Eksist'!$Z$111,G$3)*Eksist!$E$2)</f>
        <v>0</v>
      </c>
      <c r="H83" s="161">
        <f>IF($C83&lt;Input!$D$48,VLOOKUP($C83,Eksist!$C$81:'Eksist'!$Z$111,H$3), VLOOKUP($C83,Muffe!$C$81:'Muffe'!$Z$111,H$3)*Muffe!$E$3+VLOOKUP($C83,Eksist!$C$81:'Eksist'!$Z$111,H$3)*Eksist!$E$3)</f>
        <v>1.1000000000000001</v>
      </c>
      <c r="I83" s="161">
        <f>IF($C83&lt;Input!$D$48,VLOOKUP($C83,Eksist!$C$81:'Eksist'!$Z$111,I$3), VLOOKUP($C83,Muffe!$C$81:'Muffe'!$Z$111,I$3)*Muffe!$E$3+VLOOKUP($C83,Eksist!$C$81:'Eksist'!$Z$111,I$3)*Eksist!$E$3)</f>
        <v>1.1000000000000001</v>
      </c>
      <c r="J83" s="161">
        <f>IF($C83&lt;Input!$D$48,VLOOKUP($C83,Eksist!$C$81:'Eksist'!$Z$111,J$3), VLOOKUP($C83,Muffe!$C$81:'Muffe'!$Z$111,J$3)*Muffe!$E$3+VLOOKUP($C83,Eksist!$C$81:'Eksist'!$Z$111,J$3)*Eksist!$E$3)</f>
        <v>0</v>
      </c>
      <c r="K83" s="161">
        <f>IF($C83&lt;Input!$D$48,VLOOKUP($C83,Eksist!$C$81:'Eksist'!$Z$111,K$3), VLOOKUP($C83,Muffe!$C$81:'Muffe'!$Z$111,K$3)*Muffe!$E$3+VLOOKUP($C83,Eksist!$C$81:'Eksist'!$Z$111,K$3)*Eksist!$E$3)</f>
        <v>0</v>
      </c>
      <c r="L83" s="161">
        <f>IF($C83&lt;Input!$D$48,VLOOKUP($C83,Eksist!$C$81:'Eksist'!$Z$111,L$3), VLOOKUP($C83,Muffe!$C$81:'Muffe'!$Z$111,L$3)*Muffe!$E$3+VLOOKUP($C83,Eksist!$C$81:'Eksist'!$Z$111,L$3)*Eksist!$E$3)</f>
        <v>0</v>
      </c>
      <c r="M83" s="161">
        <f>IF($C83&lt;Input!$D$48,VLOOKUP($C83,Eksist!$C$81:'Eksist'!$Z$111,M$3), VLOOKUP($C83,Muffe!$C$81:'Muffe'!$Z$111,M$3)*Muffe!$E$3+VLOOKUP($C83,Eksist!$C$81:'Eksist'!$Z$111,M$3)*Eksist!$E$3)</f>
        <v>0</v>
      </c>
      <c r="N83" s="161">
        <f>IF($C83&lt;Input!$D$48,VLOOKUP($C83,Eksist!$C$81:'Eksist'!$Z$111,N$3), VLOOKUP($C83,Muffe!$C$81:'Muffe'!$Z$111,N$3)*Muffe!$E$3+VLOOKUP($C83,Eksist!$C$81:'Eksist'!$Z$111,N$3)*Eksist!$E$3)</f>
        <v>0</v>
      </c>
      <c r="O83" s="161">
        <f>IF($C83&lt;Input!$D$48,VLOOKUP($C83,Eksist!$C$81:'Eksist'!$Z$111,O$3), VLOOKUP($C83,Muffe!$C$81:'Muffe'!$Z$111,O$3)*Muffe!$E$3+VLOOKUP($C83,Eksist!$C$81:'Eksist'!$Z$111,O$3)*Eksist!$E$3)</f>
        <v>0</v>
      </c>
      <c r="P83" s="161">
        <f>IF($C83&lt;Input!$D$48,VLOOKUP($C83,Eksist!$C$81:'Eksist'!$Z$111,P$3), VLOOKUP($C83,Muffe!$C$81:'Muffe'!$Z$111,P$3)*Muffe!$E$3+VLOOKUP($C83,Eksist!$C$81:'Eksist'!$Z$111,P$3)*Eksist!$E$3)</f>
        <v>0</v>
      </c>
      <c r="Q83" s="161">
        <f>IF($C83&lt;Input!$D$48,VLOOKUP($C83,Eksist!$C$81:'Eksist'!$Z$111,Q$3), VLOOKUP($C83,Muffe!$C$81:'Muffe'!$Z$111,Q$3)*Muffe!$E$3+VLOOKUP($C83,Eksist!$C$81:'Eksist'!$Z$111,Q$3)*Eksist!$E$3)</f>
        <v>0</v>
      </c>
      <c r="R83" s="161">
        <f>IF($C83&lt;Input!$D$48,VLOOKUP($C83,Eksist!$C$81:'Eksist'!$Z$111,R$3), VLOOKUP($C83,Muffe!$C$81:'Muffe'!$Z$111,R$3)*Muffe!$E$3+VLOOKUP($C83,Eksist!$C$81:'Eksist'!$Z$111,R$3)*Eksist!$E$3)</f>
        <v>0</v>
      </c>
      <c r="S83" s="161">
        <f>IF($C83&lt;Input!$D$48,VLOOKUP($C83,Eksist!$C$81:'Eksist'!$Z$111,S$3), VLOOKUP($C83,Muffe!$C$81:'Muffe'!$Z$111,S$3)*Muffe!$E$3+VLOOKUP($C83,Eksist!$C$81:'Eksist'!$Z$111,S$3)*Eksist!$E$3)</f>
        <v>0</v>
      </c>
      <c r="T83" s="161">
        <f>IF($C83&lt;Input!$D$48,VLOOKUP($C83,Eksist!$C$81:'Eksist'!$Z$111,T$3), VLOOKUP($C83,Muffe!$C$81:'Muffe'!$Z$111,T$3)*Muffe!$E$3+VLOOKUP($C83,Eksist!$C$81:'Eksist'!$Z$111,T$3)*Eksist!$E$3)</f>
        <v>0</v>
      </c>
      <c r="U83" s="161">
        <f>IF($C83&lt;Input!$D$48,VLOOKUP($C83,Eksist!$C$81:'Eksist'!$Z$111,U$3), VLOOKUP($C83,Muffe!$C$81:'Muffe'!$Z$111,U$3)*Muffe!$E$3+VLOOKUP($C83,Eksist!$C$81:'Eksist'!$Z$111,U$3)*Eksist!$E$3)</f>
        <v>0</v>
      </c>
      <c r="V83" s="161">
        <f>IF($C83&lt;Input!$D$48,VLOOKUP($C83,Eksist!$C$81:'Eksist'!$Z$111,V$3), VLOOKUP($C83,Muffe!$C$81:'Muffe'!$Z$111,V$3)*Muffe!$E$3+VLOOKUP($C83,Eksist!$C$81:'Eksist'!$Z$111,V$3)*Eksist!$E$3)</f>
        <v>0</v>
      </c>
      <c r="W83" s="161">
        <f>IF($C83&lt;Input!$D$48,VLOOKUP($C83,Eksist!$C$81:'Eksist'!$Z$111,W$3), VLOOKUP($C83,Muffe!$C$81:'Muffe'!$Z$111,W$3)*Muffe!$E$3+VLOOKUP($C83,Eksist!$C$81:'Eksist'!$Z$111,W$3)*Eksist!$E$3)</f>
        <v>0</v>
      </c>
      <c r="X83" s="161">
        <f>IF($C83&lt;Input!$D$48,VLOOKUP($C83,Eksist!$C$81:'Eksist'!$Z$111,X$3), VLOOKUP($C83,Muffe!$C$81:'Muffe'!$Z$111,X$3)*Muffe!$E$3+VLOOKUP($C83,Eksist!$C$81:'Eksist'!$Z$111,X$3)*Eksist!$E$3)</f>
        <v>0</v>
      </c>
      <c r="Y83" s="161">
        <f>IF($C83&lt;Input!$D$48,VLOOKUP($C83,Eksist!$C$81:'Eksist'!$Z$111,Y$3), VLOOKUP($C83,Muffe!$C$81:'Muffe'!$Z$111,Y$3)*Muffe!$E$3+VLOOKUP($C83,Eksist!$C$81:'Eksist'!$Z$111,Y$3)*Eksist!$E$3)</f>
        <v>0</v>
      </c>
      <c r="Z83" s="161">
        <f>IF($C83&lt;Input!$D$48,VLOOKUP($C83,Eksist!$C$81:'Eksist'!$Z$111,Z$3), VLOOKUP($C83,Muffe!$C$81:'Muffe'!$Z$111,Z$3)*Muffe!$E$3+VLOOKUP($C83,Eksist!$C$81:'Eksist'!$Z$111,Z$3)*Eksist!$E$3)</f>
        <v>0</v>
      </c>
      <c r="AA83" s="1"/>
      <c r="AB83" s="3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9"/>
      <c r="BB83" s="159"/>
      <c r="BC83" s="159"/>
      <c r="BD83" s="159"/>
      <c r="BE83" s="159"/>
      <c r="BF83" s="158"/>
      <c r="BG83" s="158"/>
      <c r="BH83" s="158"/>
      <c r="BI83" s="158"/>
      <c r="BJ83" s="158"/>
      <c r="BK83" s="158"/>
      <c r="BL83" s="158"/>
      <c r="BM83" s="158"/>
      <c r="BN83" s="158"/>
      <c r="BO83" s="158"/>
      <c r="BP83" s="158"/>
      <c r="BQ83" s="158"/>
      <c r="BR83" s="158"/>
      <c r="BS83" s="158"/>
      <c r="BT83" s="158"/>
      <c r="BU83" s="158"/>
    </row>
    <row r="84" spans="1:73" x14ac:dyDescent="0.15">
      <c r="A84" s="1"/>
      <c r="B84" s="20"/>
      <c r="C84" s="156">
        <f>Eksist!C84</f>
        <v>3</v>
      </c>
      <c r="D84" s="2"/>
      <c r="E84" s="161"/>
      <c r="F84" s="169">
        <f t="shared" si="4"/>
        <v>2.3000000000000003</v>
      </c>
      <c r="G84" s="161">
        <f>IF($C84&lt;Input!$D$48,VLOOKUP($C84,Eksist!$C$81:'Eksist'!$Z$111,G$3), VLOOKUP($C84,Muffe!$C$81:'Muffe'!$Z$111,G$3)*Muffe!$E$2+VLOOKUP($C84,Eksist!$C$81:'Eksist'!$Z$111,G$3)*Eksist!$E$2)</f>
        <v>0</v>
      </c>
      <c r="H84" s="161">
        <f>IF($C84&lt;Input!$D$48,VLOOKUP($C84,Eksist!$C$81:'Eksist'!$Z$111,H$3), VLOOKUP($C84,Muffe!$C$81:'Muffe'!$Z$111,H$3)*Muffe!$E$3+VLOOKUP($C84,Eksist!$C$81:'Eksist'!$Z$111,H$3)*Eksist!$E$3)</f>
        <v>1.1500000000000001</v>
      </c>
      <c r="I84" s="161">
        <f>IF($C84&lt;Input!$D$48,VLOOKUP($C84,Eksist!$C$81:'Eksist'!$Z$111,I$3), VLOOKUP($C84,Muffe!$C$81:'Muffe'!$Z$111,I$3)*Muffe!$E$3+VLOOKUP($C84,Eksist!$C$81:'Eksist'!$Z$111,I$3)*Eksist!$E$3)</f>
        <v>1.1500000000000001</v>
      </c>
      <c r="J84" s="161">
        <f>IF($C84&lt;Input!$D$48,VLOOKUP($C84,Eksist!$C$81:'Eksist'!$Z$111,J$3), VLOOKUP($C84,Muffe!$C$81:'Muffe'!$Z$111,J$3)*Muffe!$E$3+VLOOKUP($C84,Eksist!$C$81:'Eksist'!$Z$111,J$3)*Eksist!$E$3)</f>
        <v>0</v>
      </c>
      <c r="K84" s="161">
        <f>IF($C84&lt;Input!$D$48,VLOOKUP($C84,Eksist!$C$81:'Eksist'!$Z$111,K$3), VLOOKUP($C84,Muffe!$C$81:'Muffe'!$Z$111,K$3)*Muffe!$E$3+VLOOKUP($C84,Eksist!$C$81:'Eksist'!$Z$111,K$3)*Eksist!$E$3)</f>
        <v>0</v>
      </c>
      <c r="L84" s="161">
        <f>IF($C84&lt;Input!$D$48,VLOOKUP($C84,Eksist!$C$81:'Eksist'!$Z$111,L$3), VLOOKUP($C84,Muffe!$C$81:'Muffe'!$Z$111,L$3)*Muffe!$E$3+VLOOKUP($C84,Eksist!$C$81:'Eksist'!$Z$111,L$3)*Eksist!$E$3)</f>
        <v>0</v>
      </c>
      <c r="M84" s="161">
        <f>IF($C84&lt;Input!$D$48,VLOOKUP($C84,Eksist!$C$81:'Eksist'!$Z$111,M$3), VLOOKUP($C84,Muffe!$C$81:'Muffe'!$Z$111,M$3)*Muffe!$E$3+VLOOKUP($C84,Eksist!$C$81:'Eksist'!$Z$111,M$3)*Eksist!$E$3)</f>
        <v>0</v>
      </c>
      <c r="N84" s="161">
        <f>IF($C84&lt;Input!$D$48,VLOOKUP($C84,Eksist!$C$81:'Eksist'!$Z$111,N$3), VLOOKUP($C84,Muffe!$C$81:'Muffe'!$Z$111,N$3)*Muffe!$E$3+VLOOKUP($C84,Eksist!$C$81:'Eksist'!$Z$111,N$3)*Eksist!$E$3)</f>
        <v>0</v>
      </c>
      <c r="O84" s="161">
        <f>IF($C84&lt;Input!$D$48,VLOOKUP($C84,Eksist!$C$81:'Eksist'!$Z$111,O$3), VLOOKUP($C84,Muffe!$C$81:'Muffe'!$Z$111,O$3)*Muffe!$E$3+VLOOKUP($C84,Eksist!$C$81:'Eksist'!$Z$111,O$3)*Eksist!$E$3)</f>
        <v>0</v>
      </c>
      <c r="P84" s="161">
        <f>IF($C84&lt;Input!$D$48,VLOOKUP($C84,Eksist!$C$81:'Eksist'!$Z$111,P$3), VLOOKUP($C84,Muffe!$C$81:'Muffe'!$Z$111,P$3)*Muffe!$E$3+VLOOKUP($C84,Eksist!$C$81:'Eksist'!$Z$111,P$3)*Eksist!$E$3)</f>
        <v>0</v>
      </c>
      <c r="Q84" s="161">
        <f>IF($C84&lt;Input!$D$48,VLOOKUP($C84,Eksist!$C$81:'Eksist'!$Z$111,Q$3), VLOOKUP($C84,Muffe!$C$81:'Muffe'!$Z$111,Q$3)*Muffe!$E$3+VLOOKUP($C84,Eksist!$C$81:'Eksist'!$Z$111,Q$3)*Eksist!$E$3)</f>
        <v>0</v>
      </c>
      <c r="R84" s="161">
        <f>IF($C84&lt;Input!$D$48,VLOOKUP($C84,Eksist!$C$81:'Eksist'!$Z$111,R$3), VLOOKUP($C84,Muffe!$C$81:'Muffe'!$Z$111,R$3)*Muffe!$E$3+VLOOKUP($C84,Eksist!$C$81:'Eksist'!$Z$111,R$3)*Eksist!$E$3)</f>
        <v>0</v>
      </c>
      <c r="S84" s="161">
        <f>IF($C84&lt;Input!$D$48,VLOOKUP($C84,Eksist!$C$81:'Eksist'!$Z$111,S$3), VLOOKUP($C84,Muffe!$C$81:'Muffe'!$Z$111,S$3)*Muffe!$E$3+VLOOKUP($C84,Eksist!$C$81:'Eksist'!$Z$111,S$3)*Eksist!$E$3)</f>
        <v>0</v>
      </c>
      <c r="T84" s="161">
        <f>IF($C84&lt;Input!$D$48,VLOOKUP($C84,Eksist!$C$81:'Eksist'!$Z$111,T$3), VLOOKUP($C84,Muffe!$C$81:'Muffe'!$Z$111,T$3)*Muffe!$E$3+VLOOKUP($C84,Eksist!$C$81:'Eksist'!$Z$111,T$3)*Eksist!$E$3)</f>
        <v>0</v>
      </c>
      <c r="U84" s="161">
        <f>IF($C84&lt;Input!$D$48,VLOOKUP($C84,Eksist!$C$81:'Eksist'!$Z$111,U$3), VLOOKUP($C84,Muffe!$C$81:'Muffe'!$Z$111,U$3)*Muffe!$E$3+VLOOKUP($C84,Eksist!$C$81:'Eksist'!$Z$111,U$3)*Eksist!$E$3)</f>
        <v>0</v>
      </c>
      <c r="V84" s="161">
        <f>IF($C84&lt;Input!$D$48,VLOOKUP($C84,Eksist!$C$81:'Eksist'!$Z$111,V$3), VLOOKUP($C84,Muffe!$C$81:'Muffe'!$Z$111,V$3)*Muffe!$E$3+VLOOKUP($C84,Eksist!$C$81:'Eksist'!$Z$111,V$3)*Eksist!$E$3)</f>
        <v>0</v>
      </c>
      <c r="W84" s="161">
        <f>IF($C84&lt;Input!$D$48,VLOOKUP($C84,Eksist!$C$81:'Eksist'!$Z$111,W$3), VLOOKUP($C84,Muffe!$C$81:'Muffe'!$Z$111,W$3)*Muffe!$E$3+VLOOKUP($C84,Eksist!$C$81:'Eksist'!$Z$111,W$3)*Eksist!$E$3)</f>
        <v>0</v>
      </c>
      <c r="X84" s="161">
        <f>IF($C84&lt;Input!$D$48,VLOOKUP($C84,Eksist!$C$81:'Eksist'!$Z$111,X$3), VLOOKUP($C84,Muffe!$C$81:'Muffe'!$Z$111,X$3)*Muffe!$E$3+VLOOKUP($C84,Eksist!$C$81:'Eksist'!$Z$111,X$3)*Eksist!$E$3)</f>
        <v>0</v>
      </c>
      <c r="Y84" s="161">
        <f>IF($C84&lt;Input!$D$48,VLOOKUP($C84,Eksist!$C$81:'Eksist'!$Z$111,Y$3), VLOOKUP($C84,Muffe!$C$81:'Muffe'!$Z$111,Y$3)*Muffe!$E$3+VLOOKUP($C84,Eksist!$C$81:'Eksist'!$Z$111,Y$3)*Eksist!$E$3)</f>
        <v>0</v>
      </c>
      <c r="Z84" s="161">
        <f>IF($C84&lt;Input!$D$48,VLOOKUP($C84,Eksist!$C$81:'Eksist'!$Z$111,Z$3), VLOOKUP($C84,Muffe!$C$81:'Muffe'!$Z$111,Z$3)*Muffe!$E$3+VLOOKUP($C84,Eksist!$C$81:'Eksist'!$Z$111,Z$3)*Eksist!$E$3)</f>
        <v>0</v>
      </c>
      <c r="AA84" s="1"/>
      <c r="AB84" s="3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9"/>
      <c r="BB84" s="159"/>
      <c r="BC84" s="159"/>
      <c r="BD84" s="159"/>
      <c r="BE84" s="159"/>
      <c r="BF84" s="158"/>
      <c r="BG84" s="158"/>
      <c r="BH84" s="158"/>
      <c r="BI84" s="158"/>
      <c r="BJ84" s="158"/>
      <c r="BK84" s="158"/>
      <c r="BL84" s="158"/>
      <c r="BM84" s="158"/>
      <c r="BN84" s="158"/>
      <c r="BO84" s="158"/>
      <c r="BP84" s="158"/>
      <c r="BQ84" s="158"/>
      <c r="BR84" s="158"/>
      <c r="BS84" s="158"/>
      <c r="BT84" s="158"/>
      <c r="BU84" s="158"/>
    </row>
    <row r="85" spans="1:73" x14ac:dyDescent="0.15">
      <c r="A85" s="1"/>
      <c r="B85" s="20"/>
      <c r="C85" s="156">
        <f>Eksist!C85</f>
        <v>4</v>
      </c>
      <c r="D85" s="2"/>
      <c r="E85" s="161"/>
      <c r="F85" s="169">
        <f t="shared" si="4"/>
        <v>2.4000000000000004</v>
      </c>
      <c r="G85" s="161">
        <f>IF($C85&lt;Input!$D$48,VLOOKUP($C85,Eksist!$C$81:'Eksist'!$Z$111,G$3), VLOOKUP($C85,Muffe!$C$81:'Muffe'!$Z$111,G$3)*Muffe!$E$2+VLOOKUP($C85,Eksist!$C$81:'Eksist'!$Z$111,G$3)*Eksist!$E$2)</f>
        <v>0</v>
      </c>
      <c r="H85" s="161">
        <f>IF($C85&lt;Input!$D$48,VLOOKUP($C85,Eksist!$C$81:'Eksist'!$Z$111,H$3), VLOOKUP($C85,Muffe!$C$81:'Muffe'!$Z$111,H$3)*Muffe!$E$3+VLOOKUP($C85,Eksist!$C$81:'Eksist'!$Z$111,H$3)*Eksist!$E$3)</f>
        <v>1.2000000000000002</v>
      </c>
      <c r="I85" s="161">
        <f>IF($C85&lt;Input!$D$48,VLOOKUP($C85,Eksist!$C$81:'Eksist'!$Z$111,I$3), VLOOKUP($C85,Muffe!$C$81:'Muffe'!$Z$111,I$3)*Muffe!$E$3+VLOOKUP($C85,Eksist!$C$81:'Eksist'!$Z$111,I$3)*Eksist!$E$3)</f>
        <v>1.2000000000000002</v>
      </c>
      <c r="J85" s="161">
        <f>IF($C85&lt;Input!$D$48,VLOOKUP($C85,Eksist!$C$81:'Eksist'!$Z$111,J$3), VLOOKUP($C85,Muffe!$C$81:'Muffe'!$Z$111,J$3)*Muffe!$E$3+VLOOKUP($C85,Eksist!$C$81:'Eksist'!$Z$111,J$3)*Eksist!$E$3)</f>
        <v>0</v>
      </c>
      <c r="K85" s="161">
        <f>IF($C85&lt;Input!$D$48,VLOOKUP($C85,Eksist!$C$81:'Eksist'!$Z$111,K$3), VLOOKUP($C85,Muffe!$C$81:'Muffe'!$Z$111,K$3)*Muffe!$E$3+VLOOKUP($C85,Eksist!$C$81:'Eksist'!$Z$111,K$3)*Eksist!$E$3)</f>
        <v>0</v>
      </c>
      <c r="L85" s="161">
        <f>IF($C85&lt;Input!$D$48,VLOOKUP($C85,Eksist!$C$81:'Eksist'!$Z$111,L$3), VLOOKUP($C85,Muffe!$C$81:'Muffe'!$Z$111,L$3)*Muffe!$E$3+VLOOKUP($C85,Eksist!$C$81:'Eksist'!$Z$111,L$3)*Eksist!$E$3)</f>
        <v>0</v>
      </c>
      <c r="M85" s="161">
        <f>IF($C85&lt;Input!$D$48,VLOOKUP($C85,Eksist!$C$81:'Eksist'!$Z$111,M$3), VLOOKUP($C85,Muffe!$C$81:'Muffe'!$Z$111,M$3)*Muffe!$E$3+VLOOKUP($C85,Eksist!$C$81:'Eksist'!$Z$111,M$3)*Eksist!$E$3)</f>
        <v>0</v>
      </c>
      <c r="N85" s="161">
        <f>IF($C85&lt;Input!$D$48,VLOOKUP($C85,Eksist!$C$81:'Eksist'!$Z$111,N$3), VLOOKUP($C85,Muffe!$C$81:'Muffe'!$Z$111,N$3)*Muffe!$E$3+VLOOKUP($C85,Eksist!$C$81:'Eksist'!$Z$111,N$3)*Eksist!$E$3)</f>
        <v>0</v>
      </c>
      <c r="O85" s="161">
        <f>IF($C85&lt;Input!$D$48,VLOOKUP($C85,Eksist!$C$81:'Eksist'!$Z$111,O$3), VLOOKUP($C85,Muffe!$C$81:'Muffe'!$Z$111,O$3)*Muffe!$E$3+VLOOKUP($C85,Eksist!$C$81:'Eksist'!$Z$111,O$3)*Eksist!$E$3)</f>
        <v>0</v>
      </c>
      <c r="P85" s="161">
        <f>IF($C85&lt;Input!$D$48,VLOOKUP($C85,Eksist!$C$81:'Eksist'!$Z$111,P$3), VLOOKUP($C85,Muffe!$C$81:'Muffe'!$Z$111,P$3)*Muffe!$E$3+VLOOKUP($C85,Eksist!$C$81:'Eksist'!$Z$111,P$3)*Eksist!$E$3)</f>
        <v>0</v>
      </c>
      <c r="Q85" s="161">
        <f>IF($C85&lt;Input!$D$48,VLOOKUP($C85,Eksist!$C$81:'Eksist'!$Z$111,Q$3), VLOOKUP($C85,Muffe!$C$81:'Muffe'!$Z$111,Q$3)*Muffe!$E$3+VLOOKUP($C85,Eksist!$C$81:'Eksist'!$Z$111,Q$3)*Eksist!$E$3)</f>
        <v>0</v>
      </c>
      <c r="R85" s="161">
        <f>IF($C85&lt;Input!$D$48,VLOOKUP($C85,Eksist!$C$81:'Eksist'!$Z$111,R$3), VLOOKUP($C85,Muffe!$C$81:'Muffe'!$Z$111,R$3)*Muffe!$E$3+VLOOKUP($C85,Eksist!$C$81:'Eksist'!$Z$111,R$3)*Eksist!$E$3)</f>
        <v>0</v>
      </c>
      <c r="S85" s="161">
        <f>IF($C85&lt;Input!$D$48,VLOOKUP($C85,Eksist!$C$81:'Eksist'!$Z$111,S$3), VLOOKUP($C85,Muffe!$C$81:'Muffe'!$Z$111,S$3)*Muffe!$E$3+VLOOKUP($C85,Eksist!$C$81:'Eksist'!$Z$111,S$3)*Eksist!$E$3)</f>
        <v>0</v>
      </c>
      <c r="T85" s="161">
        <f>IF($C85&lt;Input!$D$48,VLOOKUP($C85,Eksist!$C$81:'Eksist'!$Z$111,T$3), VLOOKUP($C85,Muffe!$C$81:'Muffe'!$Z$111,T$3)*Muffe!$E$3+VLOOKUP($C85,Eksist!$C$81:'Eksist'!$Z$111,T$3)*Eksist!$E$3)</f>
        <v>0</v>
      </c>
      <c r="U85" s="161">
        <f>IF($C85&lt;Input!$D$48,VLOOKUP($C85,Eksist!$C$81:'Eksist'!$Z$111,U$3), VLOOKUP($C85,Muffe!$C$81:'Muffe'!$Z$111,U$3)*Muffe!$E$3+VLOOKUP($C85,Eksist!$C$81:'Eksist'!$Z$111,U$3)*Eksist!$E$3)</f>
        <v>0</v>
      </c>
      <c r="V85" s="161">
        <f>IF($C85&lt;Input!$D$48,VLOOKUP($C85,Eksist!$C$81:'Eksist'!$Z$111,V$3), VLOOKUP($C85,Muffe!$C$81:'Muffe'!$Z$111,V$3)*Muffe!$E$3+VLOOKUP($C85,Eksist!$C$81:'Eksist'!$Z$111,V$3)*Eksist!$E$3)</f>
        <v>0</v>
      </c>
      <c r="W85" s="161">
        <f>IF($C85&lt;Input!$D$48,VLOOKUP($C85,Eksist!$C$81:'Eksist'!$Z$111,W$3), VLOOKUP($C85,Muffe!$C$81:'Muffe'!$Z$111,W$3)*Muffe!$E$3+VLOOKUP($C85,Eksist!$C$81:'Eksist'!$Z$111,W$3)*Eksist!$E$3)</f>
        <v>0</v>
      </c>
      <c r="X85" s="161">
        <f>IF($C85&lt;Input!$D$48,VLOOKUP($C85,Eksist!$C$81:'Eksist'!$Z$111,X$3), VLOOKUP($C85,Muffe!$C$81:'Muffe'!$Z$111,X$3)*Muffe!$E$3+VLOOKUP($C85,Eksist!$C$81:'Eksist'!$Z$111,X$3)*Eksist!$E$3)</f>
        <v>0</v>
      </c>
      <c r="Y85" s="161">
        <f>IF($C85&lt;Input!$D$48,VLOOKUP($C85,Eksist!$C$81:'Eksist'!$Z$111,Y$3), VLOOKUP($C85,Muffe!$C$81:'Muffe'!$Z$111,Y$3)*Muffe!$E$3+VLOOKUP($C85,Eksist!$C$81:'Eksist'!$Z$111,Y$3)*Eksist!$E$3)</f>
        <v>0</v>
      </c>
      <c r="Z85" s="161">
        <f>IF($C85&lt;Input!$D$48,VLOOKUP($C85,Eksist!$C$81:'Eksist'!$Z$111,Z$3), VLOOKUP($C85,Muffe!$C$81:'Muffe'!$Z$111,Z$3)*Muffe!$E$3+VLOOKUP($C85,Eksist!$C$81:'Eksist'!$Z$111,Z$3)*Eksist!$E$3)</f>
        <v>0</v>
      </c>
      <c r="AA85" s="1"/>
      <c r="AB85" s="3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9"/>
      <c r="BB85" s="159"/>
      <c r="BC85" s="159"/>
      <c r="BD85" s="159"/>
      <c r="BE85" s="159"/>
      <c r="BF85" s="158"/>
      <c r="BG85" s="158"/>
      <c r="BH85" s="158"/>
      <c r="BI85" s="158"/>
      <c r="BJ85" s="158"/>
      <c r="BK85" s="158"/>
      <c r="BL85" s="158"/>
      <c r="BM85" s="158"/>
      <c r="BN85" s="158"/>
      <c r="BO85" s="158"/>
      <c r="BP85" s="158"/>
      <c r="BQ85" s="158"/>
      <c r="BR85" s="158"/>
      <c r="BS85" s="158"/>
      <c r="BT85" s="158"/>
      <c r="BU85" s="158"/>
    </row>
    <row r="86" spans="1:73" x14ac:dyDescent="0.15">
      <c r="A86" s="1"/>
      <c r="B86" s="20"/>
      <c r="C86" s="156">
        <f>Eksist!C86</f>
        <v>5</v>
      </c>
      <c r="D86" s="2"/>
      <c r="E86" s="161"/>
      <c r="F86" s="169">
        <f t="shared" si="4"/>
        <v>2.5000000000000004</v>
      </c>
      <c r="G86" s="161">
        <f>IF($C86&lt;Input!$D$48,VLOOKUP($C86,Eksist!$C$81:'Eksist'!$Z$111,G$3), VLOOKUP($C86,Muffe!$C$81:'Muffe'!$Z$111,G$3)*Muffe!$E$2+VLOOKUP($C86,Eksist!$C$81:'Eksist'!$Z$111,G$3)*Eksist!$E$2)</f>
        <v>0</v>
      </c>
      <c r="H86" s="161">
        <f>IF($C86&lt;Input!$D$48,VLOOKUP($C86,Eksist!$C$81:'Eksist'!$Z$111,H$3), VLOOKUP($C86,Muffe!$C$81:'Muffe'!$Z$111,H$3)*Muffe!$E$3+VLOOKUP($C86,Eksist!$C$81:'Eksist'!$Z$111,H$3)*Eksist!$E$3)</f>
        <v>1.2500000000000002</v>
      </c>
      <c r="I86" s="161">
        <f>IF($C86&lt;Input!$D$48,VLOOKUP($C86,Eksist!$C$81:'Eksist'!$Z$111,I$3), VLOOKUP($C86,Muffe!$C$81:'Muffe'!$Z$111,I$3)*Muffe!$E$3+VLOOKUP($C86,Eksist!$C$81:'Eksist'!$Z$111,I$3)*Eksist!$E$3)</f>
        <v>1.2500000000000002</v>
      </c>
      <c r="J86" s="161">
        <f>IF($C86&lt;Input!$D$48,VLOOKUP($C86,Eksist!$C$81:'Eksist'!$Z$111,J$3), VLOOKUP($C86,Muffe!$C$81:'Muffe'!$Z$111,J$3)*Muffe!$E$3+VLOOKUP($C86,Eksist!$C$81:'Eksist'!$Z$111,J$3)*Eksist!$E$3)</f>
        <v>0</v>
      </c>
      <c r="K86" s="161">
        <f>IF($C86&lt;Input!$D$48,VLOOKUP($C86,Eksist!$C$81:'Eksist'!$Z$111,K$3), VLOOKUP($C86,Muffe!$C$81:'Muffe'!$Z$111,K$3)*Muffe!$E$3+VLOOKUP($C86,Eksist!$C$81:'Eksist'!$Z$111,K$3)*Eksist!$E$3)</f>
        <v>0</v>
      </c>
      <c r="L86" s="161">
        <f>IF($C86&lt;Input!$D$48,VLOOKUP($C86,Eksist!$C$81:'Eksist'!$Z$111,L$3), VLOOKUP($C86,Muffe!$C$81:'Muffe'!$Z$111,L$3)*Muffe!$E$3+VLOOKUP($C86,Eksist!$C$81:'Eksist'!$Z$111,L$3)*Eksist!$E$3)</f>
        <v>0</v>
      </c>
      <c r="M86" s="161">
        <f>IF($C86&lt;Input!$D$48,VLOOKUP($C86,Eksist!$C$81:'Eksist'!$Z$111,M$3), VLOOKUP($C86,Muffe!$C$81:'Muffe'!$Z$111,M$3)*Muffe!$E$3+VLOOKUP($C86,Eksist!$C$81:'Eksist'!$Z$111,M$3)*Eksist!$E$3)</f>
        <v>0</v>
      </c>
      <c r="N86" s="161">
        <f>IF($C86&lt;Input!$D$48,VLOOKUP($C86,Eksist!$C$81:'Eksist'!$Z$111,N$3), VLOOKUP($C86,Muffe!$C$81:'Muffe'!$Z$111,N$3)*Muffe!$E$3+VLOOKUP($C86,Eksist!$C$81:'Eksist'!$Z$111,N$3)*Eksist!$E$3)</f>
        <v>0</v>
      </c>
      <c r="O86" s="161">
        <f>IF($C86&lt;Input!$D$48,VLOOKUP($C86,Eksist!$C$81:'Eksist'!$Z$111,O$3), VLOOKUP($C86,Muffe!$C$81:'Muffe'!$Z$111,O$3)*Muffe!$E$3+VLOOKUP($C86,Eksist!$C$81:'Eksist'!$Z$111,O$3)*Eksist!$E$3)</f>
        <v>0</v>
      </c>
      <c r="P86" s="161">
        <f>IF($C86&lt;Input!$D$48,VLOOKUP($C86,Eksist!$C$81:'Eksist'!$Z$111,P$3), VLOOKUP($C86,Muffe!$C$81:'Muffe'!$Z$111,P$3)*Muffe!$E$3+VLOOKUP($C86,Eksist!$C$81:'Eksist'!$Z$111,P$3)*Eksist!$E$3)</f>
        <v>0</v>
      </c>
      <c r="Q86" s="161">
        <f>IF($C86&lt;Input!$D$48,VLOOKUP($C86,Eksist!$C$81:'Eksist'!$Z$111,Q$3), VLOOKUP($C86,Muffe!$C$81:'Muffe'!$Z$111,Q$3)*Muffe!$E$3+VLOOKUP($C86,Eksist!$C$81:'Eksist'!$Z$111,Q$3)*Eksist!$E$3)</f>
        <v>0</v>
      </c>
      <c r="R86" s="161">
        <f>IF($C86&lt;Input!$D$48,VLOOKUP($C86,Eksist!$C$81:'Eksist'!$Z$111,R$3), VLOOKUP($C86,Muffe!$C$81:'Muffe'!$Z$111,R$3)*Muffe!$E$3+VLOOKUP($C86,Eksist!$C$81:'Eksist'!$Z$111,R$3)*Eksist!$E$3)</f>
        <v>0</v>
      </c>
      <c r="S86" s="161">
        <f>IF($C86&lt;Input!$D$48,VLOOKUP($C86,Eksist!$C$81:'Eksist'!$Z$111,S$3), VLOOKUP($C86,Muffe!$C$81:'Muffe'!$Z$111,S$3)*Muffe!$E$3+VLOOKUP($C86,Eksist!$C$81:'Eksist'!$Z$111,S$3)*Eksist!$E$3)</f>
        <v>0</v>
      </c>
      <c r="T86" s="161">
        <f>IF($C86&lt;Input!$D$48,VLOOKUP($C86,Eksist!$C$81:'Eksist'!$Z$111,T$3), VLOOKUP($C86,Muffe!$C$81:'Muffe'!$Z$111,T$3)*Muffe!$E$3+VLOOKUP($C86,Eksist!$C$81:'Eksist'!$Z$111,T$3)*Eksist!$E$3)</f>
        <v>0</v>
      </c>
      <c r="U86" s="161">
        <f>IF($C86&lt;Input!$D$48,VLOOKUP($C86,Eksist!$C$81:'Eksist'!$Z$111,U$3), VLOOKUP($C86,Muffe!$C$81:'Muffe'!$Z$111,U$3)*Muffe!$E$3+VLOOKUP($C86,Eksist!$C$81:'Eksist'!$Z$111,U$3)*Eksist!$E$3)</f>
        <v>0</v>
      </c>
      <c r="V86" s="161">
        <f>IF($C86&lt;Input!$D$48,VLOOKUP($C86,Eksist!$C$81:'Eksist'!$Z$111,V$3), VLOOKUP($C86,Muffe!$C$81:'Muffe'!$Z$111,V$3)*Muffe!$E$3+VLOOKUP($C86,Eksist!$C$81:'Eksist'!$Z$111,V$3)*Eksist!$E$3)</f>
        <v>0</v>
      </c>
      <c r="W86" s="161">
        <f>IF($C86&lt;Input!$D$48,VLOOKUP($C86,Eksist!$C$81:'Eksist'!$Z$111,W$3), VLOOKUP($C86,Muffe!$C$81:'Muffe'!$Z$111,W$3)*Muffe!$E$3+VLOOKUP($C86,Eksist!$C$81:'Eksist'!$Z$111,W$3)*Eksist!$E$3)</f>
        <v>0</v>
      </c>
      <c r="X86" s="161">
        <f>IF($C86&lt;Input!$D$48,VLOOKUP($C86,Eksist!$C$81:'Eksist'!$Z$111,X$3), VLOOKUP($C86,Muffe!$C$81:'Muffe'!$Z$111,X$3)*Muffe!$E$3+VLOOKUP($C86,Eksist!$C$81:'Eksist'!$Z$111,X$3)*Eksist!$E$3)</f>
        <v>0</v>
      </c>
      <c r="Y86" s="161">
        <f>IF($C86&lt;Input!$D$48,VLOOKUP($C86,Eksist!$C$81:'Eksist'!$Z$111,Y$3), VLOOKUP($C86,Muffe!$C$81:'Muffe'!$Z$111,Y$3)*Muffe!$E$3+VLOOKUP($C86,Eksist!$C$81:'Eksist'!$Z$111,Y$3)*Eksist!$E$3)</f>
        <v>0</v>
      </c>
      <c r="Z86" s="161">
        <f>IF($C86&lt;Input!$D$48,VLOOKUP($C86,Eksist!$C$81:'Eksist'!$Z$111,Z$3), VLOOKUP($C86,Muffe!$C$81:'Muffe'!$Z$111,Z$3)*Muffe!$E$3+VLOOKUP($C86,Eksist!$C$81:'Eksist'!$Z$111,Z$3)*Eksist!$E$3)</f>
        <v>0</v>
      </c>
      <c r="AA86" s="1"/>
      <c r="AB86" s="3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9"/>
      <c r="BB86" s="159"/>
      <c r="BC86" s="159"/>
      <c r="BD86" s="159"/>
      <c r="BE86" s="159"/>
      <c r="BF86" s="158"/>
      <c r="BG86" s="158"/>
      <c r="BH86" s="158"/>
      <c r="BI86" s="158"/>
      <c r="BJ86" s="158"/>
      <c r="BK86" s="158"/>
      <c r="BL86" s="158"/>
      <c r="BM86" s="158"/>
      <c r="BN86" s="158"/>
      <c r="BO86" s="158"/>
      <c r="BP86" s="158"/>
      <c r="BQ86" s="158"/>
      <c r="BR86" s="158"/>
      <c r="BS86" s="158"/>
      <c r="BT86" s="158"/>
      <c r="BU86" s="158"/>
    </row>
    <row r="87" spans="1:73" x14ac:dyDescent="0.15">
      <c r="A87" s="1"/>
      <c r="B87" s="20"/>
      <c r="C87" s="156">
        <f>Eksist!C87</f>
        <v>6</v>
      </c>
      <c r="D87" s="2"/>
      <c r="E87" s="161"/>
      <c r="F87" s="169">
        <f t="shared" si="4"/>
        <v>2.6000000000000005</v>
      </c>
      <c r="G87" s="161">
        <f>IF($C87&lt;Input!$D$48,VLOOKUP($C87,Eksist!$C$81:'Eksist'!$Z$111,G$3), VLOOKUP($C87,Muffe!$C$81:'Muffe'!$Z$111,G$3)*Muffe!$E$2+VLOOKUP($C87,Eksist!$C$81:'Eksist'!$Z$111,G$3)*Eksist!$E$2)</f>
        <v>0</v>
      </c>
      <c r="H87" s="161">
        <f>IF($C87&lt;Input!$D$48,VLOOKUP($C87,Eksist!$C$81:'Eksist'!$Z$111,H$3), VLOOKUP($C87,Muffe!$C$81:'Muffe'!$Z$111,H$3)*Muffe!$E$3+VLOOKUP($C87,Eksist!$C$81:'Eksist'!$Z$111,H$3)*Eksist!$E$3)</f>
        <v>1.3000000000000003</v>
      </c>
      <c r="I87" s="161">
        <f>IF($C87&lt;Input!$D$48,VLOOKUP($C87,Eksist!$C$81:'Eksist'!$Z$111,I$3), VLOOKUP($C87,Muffe!$C$81:'Muffe'!$Z$111,I$3)*Muffe!$E$3+VLOOKUP($C87,Eksist!$C$81:'Eksist'!$Z$111,I$3)*Eksist!$E$3)</f>
        <v>1.3000000000000003</v>
      </c>
      <c r="J87" s="161">
        <f>IF($C87&lt;Input!$D$48,VLOOKUP($C87,Eksist!$C$81:'Eksist'!$Z$111,J$3), VLOOKUP($C87,Muffe!$C$81:'Muffe'!$Z$111,J$3)*Muffe!$E$3+VLOOKUP($C87,Eksist!$C$81:'Eksist'!$Z$111,J$3)*Eksist!$E$3)</f>
        <v>0</v>
      </c>
      <c r="K87" s="161">
        <f>IF($C87&lt;Input!$D$48,VLOOKUP($C87,Eksist!$C$81:'Eksist'!$Z$111,K$3), VLOOKUP($C87,Muffe!$C$81:'Muffe'!$Z$111,K$3)*Muffe!$E$3+VLOOKUP($C87,Eksist!$C$81:'Eksist'!$Z$111,K$3)*Eksist!$E$3)</f>
        <v>0</v>
      </c>
      <c r="L87" s="161">
        <f>IF($C87&lt;Input!$D$48,VLOOKUP($C87,Eksist!$C$81:'Eksist'!$Z$111,L$3), VLOOKUP($C87,Muffe!$C$81:'Muffe'!$Z$111,L$3)*Muffe!$E$3+VLOOKUP($C87,Eksist!$C$81:'Eksist'!$Z$111,L$3)*Eksist!$E$3)</f>
        <v>0</v>
      </c>
      <c r="M87" s="161">
        <f>IF($C87&lt;Input!$D$48,VLOOKUP($C87,Eksist!$C$81:'Eksist'!$Z$111,M$3), VLOOKUP($C87,Muffe!$C$81:'Muffe'!$Z$111,M$3)*Muffe!$E$3+VLOOKUP($C87,Eksist!$C$81:'Eksist'!$Z$111,M$3)*Eksist!$E$3)</f>
        <v>0</v>
      </c>
      <c r="N87" s="161">
        <f>IF($C87&lt;Input!$D$48,VLOOKUP($C87,Eksist!$C$81:'Eksist'!$Z$111,N$3), VLOOKUP($C87,Muffe!$C$81:'Muffe'!$Z$111,N$3)*Muffe!$E$3+VLOOKUP($C87,Eksist!$C$81:'Eksist'!$Z$111,N$3)*Eksist!$E$3)</f>
        <v>0</v>
      </c>
      <c r="O87" s="161">
        <f>IF($C87&lt;Input!$D$48,VLOOKUP($C87,Eksist!$C$81:'Eksist'!$Z$111,O$3), VLOOKUP($C87,Muffe!$C$81:'Muffe'!$Z$111,O$3)*Muffe!$E$3+VLOOKUP($C87,Eksist!$C$81:'Eksist'!$Z$111,O$3)*Eksist!$E$3)</f>
        <v>0</v>
      </c>
      <c r="P87" s="161">
        <f>IF($C87&lt;Input!$D$48,VLOOKUP($C87,Eksist!$C$81:'Eksist'!$Z$111,P$3), VLOOKUP($C87,Muffe!$C$81:'Muffe'!$Z$111,P$3)*Muffe!$E$3+VLOOKUP($C87,Eksist!$C$81:'Eksist'!$Z$111,P$3)*Eksist!$E$3)</f>
        <v>0</v>
      </c>
      <c r="Q87" s="161">
        <f>IF($C87&lt;Input!$D$48,VLOOKUP($C87,Eksist!$C$81:'Eksist'!$Z$111,Q$3), VLOOKUP($C87,Muffe!$C$81:'Muffe'!$Z$111,Q$3)*Muffe!$E$3+VLOOKUP($C87,Eksist!$C$81:'Eksist'!$Z$111,Q$3)*Eksist!$E$3)</f>
        <v>0</v>
      </c>
      <c r="R87" s="161">
        <f>IF($C87&lt;Input!$D$48,VLOOKUP($C87,Eksist!$C$81:'Eksist'!$Z$111,R$3), VLOOKUP($C87,Muffe!$C$81:'Muffe'!$Z$111,R$3)*Muffe!$E$3+VLOOKUP($C87,Eksist!$C$81:'Eksist'!$Z$111,R$3)*Eksist!$E$3)</f>
        <v>0</v>
      </c>
      <c r="S87" s="161">
        <f>IF($C87&lt;Input!$D$48,VLOOKUP($C87,Eksist!$C$81:'Eksist'!$Z$111,S$3), VLOOKUP($C87,Muffe!$C$81:'Muffe'!$Z$111,S$3)*Muffe!$E$3+VLOOKUP($C87,Eksist!$C$81:'Eksist'!$Z$111,S$3)*Eksist!$E$3)</f>
        <v>0</v>
      </c>
      <c r="T87" s="161">
        <f>IF($C87&lt;Input!$D$48,VLOOKUP($C87,Eksist!$C$81:'Eksist'!$Z$111,T$3), VLOOKUP($C87,Muffe!$C$81:'Muffe'!$Z$111,T$3)*Muffe!$E$3+VLOOKUP($C87,Eksist!$C$81:'Eksist'!$Z$111,T$3)*Eksist!$E$3)</f>
        <v>0</v>
      </c>
      <c r="U87" s="161">
        <f>IF($C87&lt;Input!$D$48,VLOOKUP($C87,Eksist!$C$81:'Eksist'!$Z$111,U$3), VLOOKUP($C87,Muffe!$C$81:'Muffe'!$Z$111,U$3)*Muffe!$E$3+VLOOKUP($C87,Eksist!$C$81:'Eksist'!$Z$111,U$3)*Eksist!$E$3)</f>
        <v>0</v>
      </c>
      <c r="V87" s="161">
        <f>IF($C87&lt;Input!$D$48,VLOOKUP($C87,Eksist!$C$81:'Eksist'!$Z$111,V$3), VLOOKUP($C87,Muffe!$C$81:'Muffe'!$Z$111,V$3)*Muffe!$E$3+VLOOKUP($C87,Eksist!$C$81:'Eksist'!$Z$111,V$3)*Eksist!$E$3)</f>
        <v>0</v>
      </c>
      <c r="W87" s="161">
        <f>IF($C87&lt;Input!$D$48,VLOOKUP($C87,Eksist!$C$81:'Eksist'!$Z$111,W$3), VLOOKUP($C87,Muffe!$C$81:'Muffe'!$Z$111,W$3)*Muffe!$E$3+VLOOKUP($C87,Eksist!$C$81:'Eksist'!$Z$111,W$3)*Eksist!$E$3)</f>
        <v>0</v>
      </c>
      <c r="X87" s="161">
        <f>IF($C87&lt;Input!$D$48,VLOOKUP($C87,Eksist!$C$81:'Eksist'!$Z$111,X$3), VLOOKUP($C87,Muffe!$C$81:'Muffe'!$Z$111,X$3)*Muffe!$E$3+VLOOKUP($C87,Eksist!$C$81:'Eksist'!$Z$111,X$3)*Eksist!$E$3)</f>
        <v>0</v>
      </c>
      <c r="Y87" s="161">
        <f>IF($C87&lt;Input!$D$48,VLOOKUP($C87,Eksist!$C$81:'Eksist'!$Z$111,Y$3), VLOOKUP($C87,Muffe!$C$81:'Muffe'!$Z$111,Y$3)*Muffe!$E$3+VLOOKUP($C87,Eksist!$C$81:'Eksist'!$Z$111,Y$3)*Eksist!$E$3)</f>
        <v>0</v>
      </c>
      <c r="Z87" s="161">
        <f>IF($C87&lt;Input!$D$48,VLOOKUP($C87,Eksist!$C$81:'Eksist'!$Z$111,Z$3), VLOOKUP($C87,Muffe!$C$81:'Muffe'!$Z$111,Z$3)*Muffe!$E$3+VLOOKUP($C87,Eksist!$C$81:'Eksist'!$Z$111,Z$3)*Eksist!$E$3)</f>
        <v>0</v>
      </c>
      <c r="AA87" s="1"/>
      <c r="AB87" s="3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9"/>
      <c r="BB87" s="159"/>
      <c r="BC87" s="159"/>
      <c r="BD87" s="159"/>
      <c r="BE87" s="159"/>
      <c r="BF87" s="158"/>
      <c r="BG87" s="158"/>
      <c r="BH87" s="158"/>
      <c r="BI87" s="158"/>
      <c r="BJ87" s="158"/>
      <c r="BK87" s="158"/>
      <c r="BL87" s="158"/>
      <c r="BM87" s="158"/>
      <c r="BN87" s="158"/>
      <c r="BO87" s="158"/>
      <c r="BP87" s="158"/>
      <c r="BQ87" s="158"/>
      <c r="BR87" s="158"/>
      <c r="BS87" s="158"/>
      <c r="BT87" s="158"/>
      <c r="BU87" s="158"/>
    </row>
    <row r="88" spans="1:73" x14ac:dyDescent="0.15">
      <c r="A88" s="1"/>
      <c r="B88" s="20"/>
      <c r="C88" s="156">
        <f>Eksist!C88</f>
        <v>7</v>
      </c>
      <c r="D88" s="2"/>
      <c r="E88" s="161"/>
      <c r="F88" s="169">
        <f t="shared" si="4"/>
        <v>2.7000000000000006</v>
      </c>
      <c r="G88" s="161">
        <f>IF($C88&lt;Input!$D$48,VLOOKUP($C88,Eksist!$C$81:'Eksist'!$Z$111,G$3), VLOOKUP($C88,Muffe!$C$81:'Muffe'!$Z$111,G$3)*Muffe!$E$2+VLOOKUP($C88,Eksist!$C$81:'Eksist'!$Z$111,G$3)*Eksist!$E$2)</f>
        <v>0</v>
      </c>
      <c r="H88" s="161">
        <f>IF($C88&lt;Input!$D$48,VLOOKUP($C88,Eksist!$C$81:'Eksist'!$Z$111,H$3), VLOOKUP($C88,Muffe!$C$81:'Muffe'!$Z$111,H$3)*Muffe!$E$3+VLOOKUP($C88,Eksist!$C$81:'Eksist'!$Z$111,H$3)*Eksist!$E$3)</f>
        <v>1.3500000000000003</v>
      </c>
      <c r="I88" s="161">
        <f>IF($C88&lt;Input!$D$48,VLOOKUP($C88,Eksist!$C$81:'Eksist'!$Z$111,I$3), VLOOKUP($C88,Muffe!$C$81:'Muffe'!$Z$111,I$3)*Muffe!$E$3+VLOOKUP($C88,Eksist!$C$81:'Eksist'!$Z$111,I$3)*Eksist!$E$3)</f>
        <v>1.3500000000000003</v>
      </c>
      <c r="J88" s="161">
        <f>IF($C88&lt;Input!$D$48,VLOOKUP($C88,Eksist!$C$81:'Eksist'!$Z$111,J$3), VLOOKUP($C88,Muffe!$C$81:'Muffe'!$Z$111,J$3)*Muffe!$E$3+VLOOKUP($C88,Eksist!$C$81:'Eksist'!$Z$111,J$3)*Eksist!$E$3)</f>
        <v>0</v>
      </c>
      <c r="K88" s="161">
        <f>IF($C88&lt;Input!$D$48,VLOOKUP($C88,Eksist!$C$81:'Eksist'!$Z$111,K$3), VLOOKUP($C88,Muffe!$C$81:'Muffe'!$Z$111,K$3)*Muffe!$E$3+VLOOKUP($C88,Eksist!$C$81:'Eksist'!$Z$111,K$3)*Eksist!$E$3)</f>
        <v>0</v>
      </c>
      <c r="L88" s="161">
        <f>IF($C88&lt;Input!$D$48,VLOOKUP($C88,Eksist!$C$81:'Eksist'!$Z$111,L$3), VLOOKUP($C88,Muffe!$C$81:'Muffe'!$Z$111,L$3)*Muffe!$E$3+VLOOKUP($C88,Eksist!$C$81:'Eksist'!$Z$111,L$3)*Eksist!$E$3)</f>
        <v>0</v>
      </c>
      <c r="M88" s="161">
        <f>IF($C88&lt;Input!$D$48,VLOOKUP($C88,Eksist!$C$81:'Eksist'!$Z$111,M$3), VLOOKUP($C88,Muffe!$C$81:'Muffe'!$Z$111,M$3)*Muffe!$E$3+VLOOKUP($C88,Eksist!$C$81:'Eksist'!$Z$111,M$3)*Eksist!$E$3)</f>
        <v>0</v>
      </c>
      <c r="N88" s="161">
        <f>IF($C88&lt;Input!$D$48,VLOOKUP($C88,Eksist!$C$81:'Eksist'!$Z$111,N$3), VLOOKUP($C88,Muffe!$C$81:'Muffe'!$Z$111,N$3)*Muffe!$E$3+VLOOKUP($C88,Eksist!$C$81:'Eksist'!$Z$111,N$3)*Eksist!$E$3)</f>
        <v>0</v>
      </c>
      <c r="O88" s="161">
        <f>IF($C88&lt;Input!$D$48,VLOOKUP($C88,Eksist!$C$81:'Eksist'!$Z$111,O$3), VLOOKUP($C88,Muffe!$C$81:'Muffe'!$Z$111,O$3)*Muffe!$E$3+VLOOKUP($C88,Eksist!$C$81:'Eksist'!$Z$111,O$3)*Eksist!$E$3)</f>
        <v>0</v>
      </c>
      <c r="P88" s="161">
        <f>IF($C88&lt;Input!$D$48,VLOOKUP($C88,Eksist!$C$81:'Eksist'!$Z$111,P$3), VLOOKUP($C88,Muffe!$C$81:'Muffe'!$Z$111,P$3)*Muffe!$E$3+VLOOKUP($C88,Eksist!$C$81:'Eksist'!$Z$111,P$3)*Eksist!$E$3)</f>
        <v>0</v>
      </c>
      <c r="Q88" s="161">
        <f>IF($C88&lt;Input!$D$48,VLOOKUP($C88,Eksist!$C$81:'Eksist'!$Z$111,Q$3), VLOOKUP($C88,Muffe!$C$81:'Muffe'!$Z$111,Q$3)*Muffe!$E$3+VLOOKUP($C88,Eksist!$C$81:'Eksist'!$Z$111,Q$3)*Eksist!$E$3)</f>
        <v>0</v>
      </c>
      <c r="R88" s="161">
        <f>IF($C88&lt;Input!$D$48,VLOOKUP($C88,Eksist!$C$81:'Eksist'!$Z$111,R$3), VLOOKUP($C88,Muffe!$C$81:'Muffe'!$Z$111,R$3)*Muffe!$E$3+VLOOKUP($C88,Eksist!$C$81:'Eksist'!$Z$111,R$3)*Eksist!$E$3)</f>
        <v>0</v>
      </c>
      <c r="S88" s="161">
        <f>IF($C88&lt;Input!$D$48,VLOOKUP($C88,Eksist!$C$81:'Eksist'!$Z$111,S$3), VLOOKUP($C88,Muffe!$C$81:'Muffe'!$Z$111,S$3)*Muffe!$E$3+VLOOKUP($C88,Eksist!$C$81:'Eksist'!$Z$111,S$3)*Eksist!$E$3)</f>
        <v>0</v>
      </c>
      <c r="T88" s="161">
        <f>IF($C88&lt;Input!$D$48,VLOOKUP($C88,Eksist!$C$81:'Eksist'!$Z$111,T$3), VLOOKUP($C88,Muffe!$C$81:'Muffe'!$Z$111,T$3)*Muffe!$E$3+VLOOKUP($C88,Eksist!$C$81:'Eksist'!$Z$111,T$3)*Eksist!$E$3)</f>
        <v>0</v>
      </c>
      <c r="U88" s="161">
        <f>IF($C88&lt;Input!$D$48,VLOOKUP($C88,Eksist!$C$81:'Eksist'!$Z$111,U$3), VLOOKUP($C88,Muffe!$C$81:'Muffe'!$Z$111,U$3)*Muffe!$E$3+VLOOKUP($C88,Eksist!$C$81:'Eksist'!$Z$111,U$3)*Eksist!$E$3)</f>
        <v>0</v>
      </c>
      <c r="V88" s="161">
        <f>IF($C88&lt;Input!$D$48,VLOOKUP($C88,Eksist!$C$81:'Eksist'!$Z$111,V$3), VLOOKUP($C88,Muffe!$C$81:'Muffe'!$Z$111,V$3)*Muffe!$E$3+VLOOKUP($C88,Eksist!$C$81:'Eksist'!$Z$111,V$3)*Eksist!$E$3)</f>
        <v>0</v>
      </c>
      <c r="W88" s="161">
        <f>IF($C88&lt;Input!$D$48,VLOOKUP($C88,Eksist!$C$81:'Eksist'!$Z$111,W$3), VLOOKUP($C88,Muffe!$C$81:'Muffe'!$Z$111,W$3)*Muffe!$E$3+VLOOKUP($C88,Eksist!$C$81:'Eksist'!$Z$111,W$3)*Eksist!$E$3)</f>
        <v>0</v>
      </c>
      <c r="X88" s="161">
        <f>IF($C88&lt;Input!$D$48,VLOOKUP($C88,Eksist!$C$81:'Eksist'!$Z$111,X$3), VLOOKUP($C88,Muffe!$C$81:'Muffe'!$Z$111,X$3)*Muffe!$E$3+VLOOKUP($C88,Eksist!$C$81:'Eksist'!$Z$111,X$3)*Eksist!$E$3)</f>
        <v>0</v>
      </c>
      <c r="Y88" s="161">
        <f>IF($C88&lt;Input!$D$48,VLOOKUP($C88,Eksist!$C$81:'Eksist'!$Z$111,Y$3), VLOOKUP($C88,Muffe!$C$81:'Muffe'!$Z$111,Y$3)*Muffe!$E$3+VLOOKUP($C88,Eksist!$C$81:'Eksist'!$Z$111,Y$3)*Eksist!$E$3)</f>
        <v>0</v>
      </c>
      <c r="Z88" s="161">
        <f>IF($C88&lt;Input!$D$48,VLOOKUP($C88,Eksist!$C$81:'Eksist'!$Z$111,Z$3), VLOOKUP($C88,Muffe!$C$81:'Muffe'!$Z$111,Z$3)*Muffe!$E$3+VLOOKUP($C88,Eksist!$C$81:'Eksist'!$Z$111,Z$3)*Eksist!$E$3)</f>
        <v>0</v>
      </c>
      <c r="AA88" s="1"/>
      <c r="AB88" s="3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  <c r="AV88" s="158"/>
      <c r="AW88" s="158"/>
      <c r="AX88" s="158"/>
      <c r="AY88" s="158"/>
      <c r="AZ88" s="158"/>
      <c r="BA88" s="159"/>
      <c r="BB88" s="159"/>
      <c r="BC88" s="159"/>
      <c r="BD88" s="159"/>
      <c r="BE88" s="159"/>
      <c r="BF88" s="158"/>
      <c r="BG88" s="158"/>
      <c r="BH88" s="158"/>
      <c r="BI88" s="158"/>
      <c r="BJ88" s="158"/>
      <c r="BK88" s="158"/>
      <c r="BL88" s="158"/>
      <c r="BM88" s="158"/>
      <c r="BN88" s="158"/>
      <c r="BO88" s="158"/>
      <c r="BP88" s="158"/>
      <c r="BQ88" s="158"/>
      <c r="BR88" s="158"/>
      <c r="BS88" s="158"/>
      <c r="BT88" s="158"/>
      <c r="BU88" s="158"/>
    </row>
    <row r="89" spans="1:73" x14ac:dyDescent="0.15">
      <c r="A89" s="1"/>
      <c r="B89" s="20"/>
      <c r="C89" s="156">
        <f>Eksist!C89</f>
        <v>8</v>
      </c>
      <c r="D89" s="2"/>
      <c r="E89" s="161"/>
      <c r="F89" s="169">
        <f t="shared" si="4"/>
        <v>2.8000000000000007</v>
      </c>
      <c r="G89" s="161">
        <f>IF($C89&lt;Input!$D$48,VLOOKUP($C89,Eksist!$C$81:'Eksist'!$Z$111,G$3), VLOOKUP($C89,Muffe!$C$81:'Muffe'!$Z$111,G$3)*Muffe!$E$2+VLOOKUP($C89,Eksist!$C$81:'Eksist'!$Z$111,G$3)*Eksist!$E$2)</f>
        <v>0</v>
      </c>
      <c r="H89" s="161">
        <f>IF($C89&lt;Input!$D$48,VLOOKUP($C89,Eksist!$C$81:'Eksist'!$Z$111,H$3), VLOOKUP($C89,Muffe!$C$81:'Muffe'!$Z$111,H$3)*Muffe!$E$3+VLOOKUP($C89,Eksist!$C$81:'Eksist'!$Z$111,H$3)*Eksist!$E$3)</f>
        <v>1.4000000000000004</v>
      </c>
      <c r="I89" s="161">
        <f>IF($C89&lt;Input!$D$48,VLOOKUP($C89,Eksist!$C$81:'Eksist'!$Z$111,I$3), VLOOKUP($C89,Muffe!$C$81:'Muffe'!$Z$111,I$3)*Muffe!$E$3+VLOOKUP($C89,Eksist!$C$81:'Eksist'!$Z$111,I$3)*Eksist!$E$3)</f>
        <v>1.4000000000000004</v>
      </c>
      <c r="J89" s="161">
        <f>IF($C89&lt;Input!$D$48,VLOOKUP($C89,Eksist!$C$81:'Eksist'!$Z$111,J$3), VLOOKUP($C89,Muffe!$C$81:'Muffe'!$Z$111,J$3)*Muffe!$E$3+VLOOKUP($C89,Eksist!$C$81:'Eksist'!$Z$111,J$3)*Eksist!$E$3)</f>
        <v>0</v>
      </c>
      <c r="K89" s="161">
        <f>IF($C89&lt;Input!$D$48,VLOOKUP($C89,Eksist!$C$81:'Eksist'!$Z$111,K$3), VLOOKUP($C89,Muffe!$C$81:'Muffe'!$Z$111,K$3)*Muffe!$E$3+VLOOKUP($C89,Eksist!$C$81:'Eksist'!$Z$111,K$3)*Eksist!$E$3)</f>
        <v>0</v>
      </c>
      <c r="L89" s="161">
        <f>IF($C89&lt;Input!$D$48,VLOOKUP($C89,Eksist!$C$81:'Eksist'!$Z$111,L$3), VLOOKUP($C89,Muffe!$C$81:'Muffe'!$Z$111,L$3)*Muffe!$E$3+VLOOKUP($C89,Eksist!$C$81:'Eksist'!$Z$111,L$3)*Eksist!$E$3)</f>
        <v>0</v>
      </c>
      <c r="M89" s="161">
        <f>IF($C89&lt;Input!$D$48,VLOOKUP($C89,Eksist!$C$81:'Eksist'!$Z$111,M$3), VLOOKUP($C89,Muffe!$C$81:'Muffe'!$Z$111,M$3)*Muffe!$E$3+VLOOKUP($C89,Eksist!$C$81:'Eksist'!$Z$111,M$3)*Eksist!$E$3)</f>
        <v>0</v>
      </c>
      <c r="N89" s="161">
        <f>IF($C89&lt;Input!$D$48,VLOOKUP($C89,Eksist!$C$81:'Eksist'!$Z$111,N$3), VLOOKUP($C89,Muffe!$C$81:'Muffe'!$Z$111,N$3)*Muffe!$E$3+VLOOKUP($C89,Eksist!$C$81:'Eksist'!$Z$111,N$3)*Eksist!$E$3)</f>
        <v>0</v>
      </c>
      <c r="O89" s="161">
        <f>IF($C89&lt;Input!$D$48,VLOOKUP($C89,Eksist!$C$81:'Eksist'!$Z$111,O$3), VLOOKUP($C89,Muffe!$C$81:'Muffe'!$Z$111,O$3)*Muffe!$E$3+VLOOKUP($C89,Eksist!$C$81:'Eksist'!$Z$111,O$3)*Eksist!$E$3)</f>
        <v>0</v>
      </c>
      <c r="P89" s="161">
        <f>IF($C89&lt;Input!$D$48,VLOOKUP($C89,Eksist!$C$81:'Eksist'!$Z$111,P$3), VLOOKUP($C89,Muffe!$C$81:'Muffe'!$Z$111,P$3)*Muffe!$E$3+VLOOKUP($C89,Eksist!$C$81:'Eksist'!$Z$111,P$3)*Eksist!$E$3)</f>
        <v>0</v>
      </c>
      <c r="Q89" s="161">
        <f>IF($C89&lt;Input!$D$48,VLOOKUP($C89,Eksist!$C$81:'Eksist'!$Z$111,Q$3), VLOOKUP($C89,Muffe!$C$81:'Muffe'!$Z$111,Q$3)*Muffe!$E$3+VLOOKUP($C89,Eksist!$C$81:'Eksist'!$Z$111,Q$3)*Eksist!$E$3)</f>
        <v>0</v>
      </c>
      <c r="R89" s="161">
        <f>IF($C89&lt;Input!$D$48,VLOOKUP($C89,Eksist!$C$81:'Eksist'!$Z$111,R$3), VLOOKUP($C89,Muffe!$C$81:'Muffe'!$Z$111,R$3)*Muffe!$E$3+VLOOKUP($C89,Eksist!$C$81:'Eksist'!$Z$111,R$3)*Eksist!$E$3)</f>
        <v>0</v>
      </c>
      <c r="S89" s="161">
        <f>IF($C89&lt;Input!$D$48,VLOOKUP($C89,Eksist!$C$81:'Eksist'!$Z$111,S$3), VLOOKUP($C89,Muffe!$C$81:'Muffe'!$Z$111,S$3)*Muffe!$E$3+VLOOKUP($C89,Eksist!$C$81:'Eksist'!$Z$111,S$3)*Eksist!$E$3)</f>
        <v>0</v>
      </c>
      <c r="T89" s="161">
        <f>IF($C89&lt;Input!$D$48,VLOOKUP($C89,Eksist!$C$81:'Eksist'!$Z$111,T$3), VLOOKUP($C89,Muffe!$C$81:'Muffe'!$Z$111,T$3)*Muffe!$E$3+VLOOKUP($C89,Eksist!$C$81:'Eksist'!$Z$111,T$3)*Eksist!$E$3)</f>
        <v>0</v>
      </c>
      <c r="U89" s="161">
        <f>IF($C89&lt;Input!$D$48,VLOOKUP($C89,Eksist!$C$81:'Eksist'!$Z$111,U$3), VLOOKUP($C89,Muffe!$C$81:'Muffe'!$Z$111,U$3)*Muffe!$E$3+VLOOKUP($C89,Eksist!$C$81:'Eksist'!$Z$111,U$3)*Eksist!$E$3)</f>
        <v>0</v>
      </c>
      <c r="V89" s="161">
        <f>IF($C89&lt;Input!$D$48,VLOOKUP($C89,Eksist!$C$81:'Eksist'!$Z$111,V$3), VLOOKUP($C89,Muffe!$C$81:'Muffe'!$Z$111,V$3)*Muffe!$E$3+VLOOKUP($C89,Eksist!$C$81:'Eksist'!$Z$111,V$3)*Eksist!$E$3)</f>
        <v>0</v>
      </c>
      <c r="W89" s="161">
        <f>IF($C89&lt;Input!$D$48,VLOOKUP($C89,Eksist!$C$81:'Eksist'!$Z$111,W$3), VLOOKUP($C89,Muffe!$C$81:'Muffe'!$Z$111,W$3)*Muffe!$E$3+VLOOKUP($C89,Eksist!$C$81:'Eksist'!$Z$111,W$3)*Eksist!$E$3)</f>
        <v>0</v>
      </c>
      <c r="X89" s="161">
        <f>IF($C89&lt;Input!$D$48,VLOOKUP($C89,Eksist!$C$81:'Eksist'!$Z$111,X$3), VLOOKUP($C89,Muffe!$C$81:'Muffe'!$Z$111,X$3)*Muffe!$E$3+VLOOKUP($C89,Eksist!$C$81:'Eksist'!$Z$111,X$3)*Eksist!$E$3)</f>
        <v>0</v>
      </c>
      <c r="Y89" s="161">
        <f>IF($C89&lt;Input!$D$48,VLOOKUP($C89,Eksist!$C$81:'Eksist'!$Z$111,Y$3), VLOOKUP($C89,Muffe!$C$81:'Muffe'!$Z$111,Y$3)*Muffe!$E$3+VLOOKUP($C89,Eksist!$C$81:'Eksist'!$Z$111,Y$3)*Eksist!$E$3)</f>
        <v>0</v>
      </c>
      <c r="Z89" s="161">
        <f>IF($C89&lt;Input!$D$48,VLOOKUP($C89,Eksist!$C$81:'Eksist'!$Z$111,Z$3), VLOOKUP($C89,Muffe!$C$81:'Muffe'!$Z$111,Z$3)*Muffe!$E$3+VLOOKUP($C89,Eksist!$C$81:'Eksist'!$Z$111,Z$3)*Eksist!$E$3)</f>
        <v>0</v>
      </c>
      <c r="AA89" s="1"/>
      <c r="AB89" s="3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9"/>
      <c r="BB89" s="159"/>
      <c r="BC89" s="159"/>
      <c r="BD89" s="159"/>
      <c r="BE89" s="159"/>
      <c r="BF89" s="158"/>
      <c r="BG89" s="158"/>
      <c r="BH89" s="158"/>
      <c r="BI89" s="158"/>
      <c r="BJ89" s="158"/>
      <c r="BK89" s="158"/>
      <c r="BL89" s="158"/>
      <c r="BM89" s="158"/>
      <c r="BN89" s="158"/>
      <c r="BO89" s="158"/>
      <c r="BP89" s="158"/>
      <c r="BQ89" s="158"/>
      <c r="BR89" s="158"/>
      <c r="BS89" s="158"/>
      <c r="BT89" s="158"/>
      <c r="BU89" s="158"/>
    </row>
    <row r="90" spans="1:73" x14ac:dyDescent="0.15">
      <c r="A90" s="1"/>
      <c r="B90" s="20"/>
      <c r="C90" s="156">
        <f>Eksist!C90</f>
        <v>9</v>
      </c>
      <c r="D90" s="2"/>
      <c r="E90" s="161"/>
      <c r="F90" s="169">
        <f t="shared" si="4"/>
        <v>2.9000000000000008</v>
      </c>
      <c r="G90" s="161">
        <f>IF($C90&lt;Input!$D$48,VLOOKUP($C90,Eksist!$C$81:'Eksist'!$Z$111,G$3), VLOOKUP($C90,Muffe!$C$81:'Muffe'!$Z$111,G$3)*Muffe!$E$2+VLOOKUP($C90,Eksist!$C$81:'Eksist'!$Z$111,G$3)*Eksist!$E$2)</f>
        <v>0</v>
      </c>
      <c r="H90" s="161">
        <f>IF($C90&lt;Input!$D$48,VLOOKUP($C90,Eksist!$C$81:'Eksist'!$Z$111,H$3), VLOOKUP($C90,Muffe!$C$81:'Muffe'!$Z$111,H$3)*Muffe!$E$3+VLOOKUP($C90,Eksist!$C$81:'Eksist'!$Z$111,H$3)*Eksist!$E$3)</f>
        <v>1.4500000000000004</v>
      </c>
      <c r="I90" s="161">
        <f>IF($C90&lt;Input!$D$48,VLOOKUP($C90,Eksist!$C$81:'Eksist'!$Z$111,I$3), VLOOKUP($C90,Muffe!$C$81:'Muffe'!$Z$111,I$3)*Muffe!$E$3+VLOOKUP($C90,Eksist!$C$81:'Eksist'!$Z$111,I$3)*Eksist!$E$3)</f>
        <v>1.4500000000000004</v>
      </c>
      <c r="J90" s="161">
        <f>IF($C90&lt;Input!$D$48,VLOOKUP($C90,Eksist!$C$81:'Eksist'!$Z$111,J$3), VLOOKUP($C90,Muffe!$C$81:'Muffe'!$Z$111,J$3)*Muffe!$E$3+VLOOKUP($C90,Eksist!$C$81:'Eksist'!$Z$111,J$3)*Eksist!$E$3)</f>
        <v>0</v>
      </c>
      <c r="K90" s="161">
        <f>IF($C90&lt;Input!$D$48,VLOOKUP($C90,Eksist!$C$81:'Eksist'!$Z$111,K$3), VLOOKUP($C90,Muffe!$C$81:'Muffe'!$Z$111,K$3)*Muffe!$E$3+VLOOKUP($C90,Eksist!$C$81:'Eksist'!$Z$111,K$3)*Eksist!$E$3)</f>
        <v>0</v>
      </c>
      <c r="L90" s="161">
        <f>IF($C90&lt;Input!$D$48,VLOOKUP($C90,Eksist!$C$81:'Eksist'!$Z$111,L$3), VLOOKUP($C90,Muffe!$C$81:'Muffe'!$Z$111,L$3)*Muffe!$E$3+VLOOKUP($C90,Eksist!$C$81:'Eksist'!$Z$111,L$3)*Eksist!$E$3)</f>
        <v>0</v>
      </c>
      <c r="M90" s="161">
        <f>IF($C90&lt;Input!$D$48,VLOOKUP($C90,Eksist!$C$81:'Eksist'!$Z$111,M$3), VLOOKUP($C90,Muffe!$C$81:'Muffe'!$Z$111,M$3)*Muffe!$E$3+VLOOKUP($C90,Eksist!$C$81:'Eksist'!$Z$111,M$3)*Eksist!$E$3)</f>
        <v>0</v>
      </c>
      <c r="N90" s="161">
        <f>IF($C90&lt;Input!$D$48,VLOOKUP($C90,Eksist!$C$81:'Eksist'!$Z$111,N$3), VLOOKUP($C90,Muffe!$C$81:'Muffe'!$Z$111,N$3)*Muffe!$E$3+VLOOKUP($C90,Eksist!$C$81:'Eksist'!$Z$111,N$3)*Eksist!$E$3)</f>
        <v>0</v>
      </c>
      <c r="O90" s="161">
        <f>IF($C90&lt;Input!$D$48,VLOOKUP($C90,Eksist!$C$81:'Eksist'!$Z$111,O$3), VLOOKUP($C90,Muffe!$C$81:'Muffe'!$Z$111,O$3)*Muffe!$E$3+VLOOKUP($C90,Eksist!$C$81:'Eksist'!$Z$111,O$3)*Eksist!$E$3)</f>
        <v>0</v>
      </c>
      <c r="P90" s="161">
        <f>IF($C90&lt;Input!$D$48,VLOOKUP($C90,Eksist!$C$81:'Eksist'!$Z$111,P$3), VLOOKUP($C90,Muffe!$C$81:'Muffe'!$Z$111,P$3)*Muffe!$E$3+VLOOKUP($C90,Eksist!$C$81:'Eksist'!$Z$111,P$3)*Eksist!$E$3)</f>
        <v>0</v>
      </c>
      <c r="Q90" s="161">
        <f>IF($C90&lt;Input!$D$48,VLOOKUP($C90,Eksist!$C$81:'Eksist'!$Z$111,Q$3), VLOOKUP($C90,Muffe!$C$81:'Muffe'!$Z$111,Q$3)*Muffe!$E$3+VLOOKUP($C90,Eksist!$C$81:'Eksist'!$Z$111,Q$3)*Eksist!$E$3)</f>
        <v>0</v>
      </c>
      <c r="R90" s="161">
        <f>IF($C90&lt;Input!$D$48,VLOOKUP($C90,Eksist!$C$81:'Eksist'!$Z$111,R$3), VLOOKUP($C90,Muffe!$C$81:'Muffe'!$Z$111,R$3)*Muffe!$E$3+VLOOKUP($C90,Eksist!$C$81:'Eksist'!$Z$111,R$3)*Eksist!$E$3)</f>
        <v>0</v>
      </c>
      <c r="S90" s="161">
        <f>IF($C90&lt;Input!$D$48,VLOOKUP($C90,Eksist!$C$81:'Eksist'!$Z$111,S$3), VLOOKUP($C90,Muffe!$C$81:'Muffe'!$Z$111,S$3)*Muffe!$E$3+VLOOKUP($C90,Eksist!$C$81:'Eksist'!$Z$111,S$3)*Eksist!$E$3)</f>
        <v>0</v>
      </c>
      <c r="T90" s="161">
        <f>IF($C90&lt;Input!$D$48,VLOOKUP($C90,Eksist!$C$81:'Eksist'!$Z$111,T$3), VLOOKUP($C90,Muffe!$C$81:'Muffe'!$Z$111,T$3)*Muffe!$E$3+VLOOKUP($C90,Eksist!$C$81:'Eksist'!$Z$111,T$3)*Eksist!$E$3)</f>
        <v>0</v>
      </c>
      <c r="U90" s="161">
        <f>IF($C90&lt;Input!$D$48,VLOOKUP($C90,Eksist!$C$81:'Eksist'!$Z$111,U$3), VLOOKUP($C90,Muffe!$C$81:'Muffe'!$Z$111,U$3)*Muffe!$E$3+VLOOKUP($C90,Eksist!$C$81:'Eksist'!$Z$111,U$3)*Eksist!$E$3)</f>
        <v>0</v>
      </c>
      <c r="V90" s="161">
        <f>IF($C90&lt;Input!$D$48,VLOOKUP($C90,Eksist!$C$81:'Eksist'!$Z$111,V$3), VLOOKUP($C90,Muffe!$C$81:'Muffe'!$Z$111,V$3)*Muffe!$E$3+VLOOKUP($C90,Eksist!$C$81:'Eksist'!$Z$111,V$3)*Eksist!$E$3)</f>
        <v>0</v>
      </c>
      <c r="W90" s="161">
        <f>IF($C90&lt;Input!$D$48,VLOOKUP($C90,Eksist!$C$81:'Eksist'!$Z$111,W$3), VLOOKUP($C90,Muffe!$C$81:'Muffe'!$Z$111,W$3)*Muffe!$E$3+VLOOKUP($C90,Eksist!$C$81:'Eksist'!$Z$111,W$3)*Eksist!$E$3)</f>
        <v>0</v>
      </c>
      <c r="X90" s="161">
        <f>IF($C90&lt;Input!$D$48,VLOOKUP($C90,Eksist!$C$81:'Eksist'!$Z$111,X$3), VLOOKUP($C90,Muffe!$C$81:'Muffe'!$Z$111,X$3)*Muffe!$E$3+VLOOKUP($C90,Eksist!$C$81:'Eksist'!$Z$111,X$3)*Eksist!$E$3)</f>
        <v>0</v>
      </c>
      <c r="Y90" s="161">
        <f>IF($C90&lt;Input!$D$48,VLOOKUP($C90,Eksist!$C$81:'Eksist'!$Z$111,Y$3), VLOOKUP($C90,Muffe!$C$81:'Muffe'!$Z$111,Y$3)*Muffe!$E$3+VLOOKUP($C90,Eksist!$C$81:'Eksist'!$Z$111,Y$3)*Eksist!$E$3)</f>
        <v>0</v>
      </c>
      <c r="Z90" s="161">
        <f>IF($C90&lt;Input!$D$48,VLOOKUP($C90,Eksist!$C$81:'Eksist'!$Z$111,Z$3), VLOOKUP($C90,Muffe!$C$81:'Muffe'!$Z$111,Z$3)*Muffe!$E$3+VLOOKUP($C90,Eksist!$C$81:'Eksist'!$Z$111,Z$3)*Eksist!$E$3)</f>
        <v>0</v>
      </c>
      <c r="AA90" s="1"/>
      <c r="AB90" s="3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9"/>
      <c r="BB90" s="159"/>
      <c r="BC90" s="159"/>
      <c r="BD90" s="159"/>
      <c r="BE90" s="159"/>
      <c r="BF90" s="158"/>
      <c r="BG90" s="158"/>
      <c r="BH90" s="158"/>
      <c r="BI90" s="158"/>
      <c r="BJ90" s="158"/>
      <c r="BK90" s="158"/>
      <c r="BL90" s="158"/>
      <c r="BM90" s="158"/>
      <c r="BN90" s="158"/>
      <c r="BO90" s="158"/>
      <c r="BP90" s="158"/>
      <c r="BQ90" s="158"/>
      <c r="BR90" s="158"/>
      <c r="BS90" s="158"/>
      <c r="BT90" s="158"/>
      <c r="BU90" s="158"/>
    </row>
    <row r="91" spans="1:73" x14ac:dyDescent="0.15">
      <c r="A91" s="1"/>
      <c r="B91" s="20" t="s">
        <v>186</v>
      </c>
      <c r="C91" s="156">
        <f>Eksist!C91</f>
        <v>10</v>
      </c>
      <c r="D91" s="2"/>
      <c r="E91" s="161"/>
      <c r="F91" s="169">
        <f t="shared" si="4"/>
        <v>3</v>
      </c>
      <c r="G91" s="161">
        <f>IF($C91&lt;Input!$D$48,VLOOKUP($C91,Eksist!$C$81:'Eksist'!$Z$111,G$3), VLOOKUP($C91,Muffe!$C$81:'Muffe'!$Z$111,G$3)*Muffe!$E$2+VLOOKUP($C91,Eksist!$C$81:'Eksist'!$Z$111,G$3)*Eksist!$E$2)</f>
        <v>0</v>
      </c>
      <c r="H91" s="161">
        <f>IF($C91&lt;Input!$D$48,VLOOKUP($C91,Eksist!$C$81:'Eksist'!$Z$111,H$3), VLOOKUP($C91,Muffe!$C$81:'Muffe'!$Z$111,H$3)*Muffe!$E$3+VLOOKUP($C91,Eksist!$C$81:'Eksist'!$Z$111,H$3)*Eksist!$E$3)</f>
        <v>1.5</v>
      </c>
      <c r="I91" s="161">
        <f>IF($C91&lt;Input!$D$48,VLOOKUP($C91,Eksist!$C$81:'Eksist'!$Z$111,I$3), VLOOKUP($C91,Muffe!$C$81:'Muffe'!$Z$111,I$3)*Muffe!$E$3+VLOOKUP($C91,Eksist!$C$81:'Eksist'!$Z$111,I$3)*Eksist!$E$3)</f>
        <v>1.5</v>
      </c>
      <c r="J91" s="161">
        <f>IF($C91&lt;Input!$D$48,VLOOKUP($C91,Eksist!$C$81:'Eksist'!$Z$111,J$3), VLOOKUP($C91,Muffe!$C$81:'Muffe'!$Z$111,J$3)*Muffe!$E$3+VLOOKUP($C91,Eksist!$C$81:'Eksist'!$Z$111,J$3)*Eksist!$E$3)</f>
        <v>0</v>
      </c>
      <c r="K91" s="161">
        <f>IF($C91&lt;Input!$D$48,VLOOKUP($C91,Eksist!$C$81:'Eksist'!$Z$111,K$3), VLOOKUP($C91,Muffe!$C$81:'Muffe'!$Z$111,K$3)*Muffe!$E$3+VLOOKUP($C91,Eksist!$C$81:'Eksist'!$Z$111,K$3)*Eksist!$E$3)</f>
        <v>0</v>
      </c>
      <c r="L91" s="161">
        <f>IF($C91&lt;Input!$D$48,VLOOKUP($C91,Eksist!$C$81:'Eksist'!$Z$111,L$3), VLOOKUP($C91,Muffe!$C$81:'Muffe'!$Z$111,L$3)*Muffe!$E$3+VLOOKUP($C91,Eksist!$C$81:'Eksist'!$Z$111,L$3)*Eksist!$E$3)</f>
        <v>0</v>
      </c>
      <c r="M91" s="161">
        <f>IF($C91&lt;Input!$D$48,VLOOKUP($C91,Eksist!$C$81:'Eksist'!$Z$111,M$3), VLOOKUP($C91,Muffe!$C$81:'Muffe'!$Z$111,M$3)*Muffe!$E$3+VLOOKUP($C91,Eksist!$C$81:'Eksist'!$Z$111,M$3)*Eksist!$E$3)</f>
        <v>0</v>
      </c>
      <c r="N91" s="161">
        <f>IF($C91&lt;Input!$D$48,VLOOKUP($C91,Eksist!$C$81:'Eksist'!$Z$111,N$3), VLOOKUP($C91,Muffe!$C$81:'Muffe'!$Z$111,N$3)*Muffe!$E$3+VLOOKUP($C91,Eksist!$C$81:'Eksist'!$Z$111,N$3)*Eksist!$E$3)</f>
        <v>0</v>
      </c>
      <c r="O91" s="161">
        <f>IF($C91&lt;Input!$D$48,VLOOKUP($C91,Eksist!$C$81:'Eksist'!$Z$111,O$3), VLOOKUP($C91,Muffe!$C$81:'Muffe'!$Z$111,O$3)*Muffe!$E$3+VLOOKUP($C91,Eksist!$C$81:'Eksist'!$Z$111,O$3)*Eksist!$E$3)</f>
        <v>0</v>
      </c>
      <c r="P91" s="161">
        <f>IF($C91&lt;Input!$D$48,VLOOKUP($C91,Eksist!$C$81:'Eksist'!$Z$111,P$3), VLOOKUP($C91,Muffe!$C$81:'Muffe'!$Z$111,P$3)*Muffe!$E$3+VLOOKUP($C91,Eksist!$C$81:'Eksist'!$Z$111,P$3)*Eksist!$E$3)</f>
        <v>0</v>
      </c>
      <c r="Q91" s="161">
        <f>IF($C91&lt;Input!$D$48,VLOOKUP($C91,Eksist!$C$81:'Eksist'!$Z$111,Q$3), VLOOKUP($C91,Muffe!$C$81:'Muffe'!$Z$111,Q$3)*Muffe!$E$3+VLOOKUP($C91,Eksist!$C$81:'Eksist'!$Z$111,Q$3)*Eksist!$E$3)</f>
        <v>0</v>
      </c>
      <c r="R91" s="161">
        <f>IF($C91&lt;Input!$D$48,VLOOKUP($C91,Eksist!$C$81:'Eksist'!$Z$111,R$3), VLOOKUP($C91,Muffe!$C$81:'Muffe'!$Z$111,R$3)*Muffe!$E$3+VLOOKUP($C91,Eksist!$C$81:'Eksist'!$Z$111,R$3)*Eksist!$E$3)</f>
        <v>0</v>
      </c>
      <c r="S91" s="161">
        <f>IF($C91&lt;Input!$D$48,VLOOKUP($C91,Eksist!$C$81:'Eksist'!$Z$111,S$3), VLOOKUP($C91,Muffe!$C$81:'Muffe'!$Z$111,S$3)*Muffe!$E$3+VLOOKUP($C91,Eksist!$C$81:'Eksist'!$Z$111,S$3)*Eksist!$E$3)</f>
        <v>0</v>
      </c>
      <c r="T91" s="161">
        <f>IF($C91&lt;Input!$D$48,VLOOKUP($C91,Eksist!$C$81:'Eksist'!$Z$111,T$3), VLOOKUP($C91,Muffe!$C$81:'Muffe'!$Z$111,T$3)*Muffe!$E$3+VLOOKUP($C91,Eksist!$C$81:'Eksist'!$Z$111,T$3)*Eksist!$E$3)</f>
        <v>0</v>
      </c>
      <c r="U91" s="161">
        <f>IF($C91&lt;Input!$D$48,VLOOKUP($C91,Eksist!$C$81:'Eksist'!$Z$111,U$3), VLOOKUP($C91,Muffe!$C$81:'Muffe'!$Z$111,U$3)*Muffe!$E$3+VLOOKUP($C91,Eksist!$C$81:'Eksist'!$Z$111,U$3)*Eksist!$E$3)</f>
        <v>0</v>
      </c>
      <c r="V91" s="161">
        <f>IF($C91&lt;Input!$D$48,VLOOKUP($C91,Eksist!$C$81:'Eksist'!$Z$111,V$3), VLOOKUP($C91,Muffe!$C$81:'Muffe'!$Z$111,V$3)*Muffe!$E$3+VLOOKUP($C91,Eksist!$C$81:'Eksist'!$Z$111,V$3)*Eksist!$E$3)</f>
        <v>0</v>
      </c>
      <c r="W91" s="161">
        <f>IF($C91&lt;Input!$D$48,VLOOKUP($C91,Eksist!$C$81:'Eksist'!$Z$111,W$3), VLOOKUP($C91,Muffe!$C$81:'Muffe'!$Z$111,W$3)*Muffe!$E$3+VLOOKUP($C91,Eksist!$C$81:'Eksist'!$Z$111,W$3)*Eksist!$E$3)</f>
        <v>0</v>
      </c>
      <c r="X91" s="161">
        <f>IF($C91&lt;Input!$D$48,VLOOKUP($C91,Eksist!$C$81:'Eksist'!$Z$111,X$3), VLOOKUP($C91,Muffe!$C$81:'Muffe'!$Z$111,X$3)*Muffe!$E$3+VLOOKUP($C91,Eksist!$C$81:'Eksist'!$Z$111,X$3)*Eksist!$E$3)</f>
        <v>0</v>
      </c>
      <c r="Y91" s="161">
        <f>IF($C91&lt;Input!$D$48,VLOOKUP($C91,Eksist!$C$81:'Eksist'!$Z$111,Y$3), VLOOKUP($C91,Muffe!$C$81:'Muffe'!$Z$111,Y$3)*Muffe!$E$3+VLOOKUP($C91,Eksist!$C$81:'Eksist'!$Z$111,Y$3)*Eksist!$E$3)</f>
        <v>0</v>
      </c>
      <c r="Z91" s="161">
        <f>IF($C91&lt;Input!$D$48,VLOOKUP($C91,Eksist!$C$81:'Eksist'!$Z$111,Z$3), VLOOKUP($C91,Muffe!$C$81:'Muffe'!$Z$111,Z$3)*Muffe!$E$3+VLOOKUP($C91,Eksist!$C$81:'Eksist'!$Z$111,Z$3)*Eksist!$E$3)</f>
        <v>0</v>
      </c>
      <c r="AA91" s="1"/>
      <c r="AB91" s="3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9"/>
      <c r="BB91" s="159"/>
      <c r="BC91" s="159"/>
      <c r="BD91" s="159"/>
      <c r="BE91" s="159"/>
      <c r="BF91" s="158"/>
      <c r="BG91" s="158"/>
      <c r="BH91" s="158"/>
      <c r="BI91" s="158"/>
      <c r="BJ91" s="158"/>
      <c r="BK91" s="158"/>
      <c r="BL91" s="158"/>
      <c r="BM91" s="158"/>
      <c r="BN91" s="158"/>
      <c r="BO91" s="158"/>
      <c r="BP91" s="158"/>
      <c r="BQ91" s="158"/>
      <c r="BR91" s="158"/>
      <c r="BS91" s="158"/>
      <c r="BT91" s="158"/>
      <c r="BU91" s="158"/>
    </row>
    <row r="92" spans="1:73" x14ac:dyDescent="0.15">
      <c r="A92" s="1"/>
      <c r="B92" s="20"/>
      <c r="C92" s="156">
        <f>Eksist!C92</f>
        <v>11</v>
      </c>
      <c r="D92" s="2"/>
      <c r="E92" s="161"/>
      <c r="F92" s="169">
        <f t="shared" si="4"/>
        <v>3.1</v>
      </c>
      <c r="G92" s="161">
        <f>IF($C92&lt;Input!$D$48,VLOOKUP($C92,Eksist!$C$81:'Eksist'!$Z$111,G$3), VLOOKUP($C92,Muffe!$C$81:'Muffe'!$Z$111,G$3)*Muffe!$E$2+VLOOKUP($C92,Eksist!$C$81:'Eksist'!$Z$111,G$3)*Eksist!$E$2)</f>
        <v>0</v>
      </c>
      <c r="H92" s="161">
        <f>IF($C92&lt;Input!$D$48,VLOOKUP($C92,Eksist!$C$81:'Eksist'!$Z$111,H$3), VLOOKUP($C92,Muffe!$C$81:'Muffe'!$Z$111,H$3)*Muffe!$E$3+VLOOKUP($C92,Eksist!$C$81:'Eksist'!$Z$111,H$3)*Eksist!$E$3)</f>
        <v>1.55</v>
      </c>
      <c r="I92" s="161">
        <f>IF($C92&lt;Input!$D$48,VLOOKUP($C92,Eksist!$C$81:'Eksist'!$Z$111,I$3), VLOOKUP($C92,Muffe!$C$81:'Muffe'!$Z$111,I$3)*Muffe!$E$3+VLOOKUP($C92,Eksist!$C$81:'Eksist'!$Z$111,I$3)*Eksist!$E$3)</f>
        <v>1.55</v>
      </c>
      <c r="J92" s="161">
        <f>IF($C92&lt;Input!$D$48,VLOOKUP($C92,Eksist!$C$81:'Eksist'!$Z$111,J$3), VLOOKUP($C92,Muffe!$C$81:'Muffe'!$Z$111,J$3)*Muffe!$E$3+VLOOKUP($C92,Eksist!$C$81:'Eksist'!$Z$111,J$3)*Eksist!$E$3)</f>
        <v>0</v>
      </c>
      <c r="K92" s="161">
        <f>IF($C92&lt;Input!$D$48,VLOOKUP($C92,Eksist!$C$81:'Eksist'!$Z$111,K$3), VLOOKUP($C92,Muffe!$C$81:'Muffe'!$Z$111,K$3)*Muffe!$E$3+VLOOKUP($C92,Eksist!$C$81:'Eksist'!$Z$111,K$3)*Eksist!$E$3)</f>
        <v>0</v>
      </c>
      <c r="L92" s="161">
        <f>IF($C92&lt;Input!$D$48,VLOOKUP($C92,Eksist!$C$81:'Eksist'!$Z$111,L$3), VLOOKUP($C92,Muffe!$C$81:'Muffe'!$Z$111,L$3)*Muffe!$E$3+VLOOKUP($C92,Eksist!$C$81:'Eksist'!$Z$111,L$3)*Eksist!$E$3)</f>
        <v>0</v>
      </c>
      <c r="M92" s="161">
        <f>IF($C92&lt;Input!$D$48,VLOOKUP($C92,Eksist!$C$81:'Eksist'!$Z$111,M$3), VLOOKUP($C92,Muffe!$C$81:'Muffe'!$Z$111,M$3)*Muffe!$E$3+VLOOKUP($C92,Eksist!$C$81:'Eksist'!$Z$111,M$3)*Eksist!$E$3)</f>
        <v>0</v>
      </c>
      <c r="N92" s="161">
        <f>IF($C92&lt;Input!$D$48,VLOOKUP($C92,Eksist!$C$81:'Eksist'!$Z$111,N$3), VLOOKUP($C92,Muffe!$C$81:'Muffe'!$Z$111,N$3)*Muffe!$E$3+VLOOKUP($C92,Eksist!$C$81:'Eksist'!$Z$111,N$3)*Eksist!$E$3)</f>
        <v>0</v>
      </c>
      <c r="O92" s="161">
        <f>IF($C92&lt;Input!$D$48,VLOOKUP($C92,Eksist!$C$81:'Eksist'!$Z$111,O$3), VLOOKUP($C92,Muffe!$C$81:'Muffe'!$Z$111,O$3)*Muffe!$E$3+VLOOKUP($C92,Eksist!$C$81:'Eksist'!$Z$111,O$3)*Eksist!$E$3)</f>
        <v>0</v>
      </c>
      <c r="P92" s="161">
        <f>IF($C92&lt;Input!$D$48,VLOOKUP($C92,Eksist!$C$81:'Eksist'!$Z$111,P$3), VLOOKUP($C92,Muffe!$C$81:'Muffe'!$Z$111,P$3)*Muffe!$E$3+VLOOKUP($C92,Eksist!$C$81:'Eksist'!$Z$111,P$3)*Eksist!$E$3)</f>
        <v>0</v>
      </c>
      <c r="Q92" s="161">
        <f>IF($C92&lt;Input!$D$48,VLOOKUP($C92,Eksist!$C$81:'Eksist'!$Z$111,Q$3), VLOOKUP($C92,Muffe!$C$81:'Muffe'!$Z$111,Q$3)*Muffe!$E$3+VLOOKUP($C92,Eksist!$C$81:'Eksist'!$Z$111,Q$3)*Eksist!$E$3)</f>
        <v>0</v>
      </c>
      <c r="R92" s="161">
        <f>IF($C92&lt;Input!$D$48,VLOOKUP($C92,Eksist!$C$81:'Eksist'!$Z$111,R$3), VLOOKUP($C92,Muffe!$C$81:'Muffe'!$Z$111,R$3)*Muffe!$E$3+VLOOKUP($C92,Eksist!$C$81:'Eksist'!$Z$111,R$3)*Eksist!$E$3)</f>
        <v>0</v>
      </c>
      <c r="S92" s="161">
        <f>IF($C92&lt;Input!$D$48,VLOOKUP($C92,Eksist!$C$81:'Eksist'!$Z$111,S$3), VLOOKUP($C92,Muffe!$C$81:'Muffe'!$Z$111,S$3)*Muffe!$E$3+VLOOKUP($C92,Eksist!$C$81:'Eksist'!$Z$111,S$3)*Eksist!$E$3)</f>
        <v>0</v>
      </c>
      <c r="T92" s="161">
        <f>IF($C92&lt;Input!$D$48,VLOOKUP($C92,Eksist!$C$81:'Eksist'!$Z$111,T$3), VLOOKUP($C92,Muffe!$C$81:'Muffe'!$Z$111,T$3)*Muffe!$E$3+VLOOKUP($C92,Eksist!$C$81:'Eksist'!$Z$111,T$3)*Eksist!$E$3)</f>
        <v>0</v>
      </c>
      <c r="U92" s="161">
        <f>IF($C92&lt;Input!$D$48,VLOOKUP($C92,Eksist!$C$81:'Eksist'!$Z$111,U$3), VLOOKUP($C92,Muffe!$C$81:'Muffe'!$Z$111,U$3)*Muffe!$E$3+VLOOKUP($C92,Eksist!$C$81:'Eksist'!$Z$111,U$3)*Eksist!$E$3)</f>
        <v>0</v>
      </c>
      <c r="V92" s="161">
        <f>IF($C92&lt;Input!$D$48,VLOOKUP($C92,Eksist!$C$81:'Eksist'!$Z$111,V$3), VLOOKUP($C92,Muffe!$C$81:'Muffe'!$Z$111,V$3)*Muffe!$E$3+VLOOKUP($C92,Eksist!$C$81:'Eksist'!$Z$111,V$3)*Eksist!$E$3)</f>
        <v>0</v>
      </c>
      <c r="W92" s="161">
        <f>IF($C92&lt;Input!$D$48,VLOOKUP($C92,Eksist!$C$81:'Eksist'!$Z$111,W$3), VLOOKUP($C92,Muffe!$C$81:'Muffe'!$Z$111,W$3)*Muffe!$E$3+VLOOKUP($C92,Eksist!$C$81:'Eksist'!$Z$111,W$3)*Eksist!$E$3)</f>
        <v>0</v>
      </c>
      <c r="X92" s="161">
        <f>IF($C92&lt;Input!$D$48,VLOOKUP($C92,Eksist!$C$81:'Eksist'!$Z$111,X$3), VLOOKUP($C92,Muffe!$C$81:'Muffe'!$Z$111,X$3)*Muffe!$E$3+VLOOKUP($C92,Eksist!$C$81:'Eksist'!$Z$111,X$3)*Eksist!$E$3)</f>
        <v>0</v>
      </c>
      <c r="Y92" s="161">
        <f>IF($C92&lt;Input!$D$48,VLOOKUP($C92,Eksist!$C$81:'Eksist'!$Z$111,Y$3), VLOOKUP($C92,Muffe!$C$81:'Muffe'!$Z$111,Y$3)*Muffe!$E$3+VLOOKUP($C92,Eksist!$C$81:'Eksist'!$Z$111,Y$3)*Eksist!$E$3)</f>
        <v>0</v>
      </c>
      <c r="Z92" s="161">
        <f>IF($C92&lt;Input!$D$48,VLOOKUP($C92,Eksist!$C$81:'Eksist'!$Z$111,Z$3), VLOOKUP($C92,Muffe!$C$81:'Muffe'!$Z$111,Z$3)*Muffe!$E$3+VLOOKUP($C92,Eksist!$C$81:'Eksist'!$Z$111,Z$3)*Eksist!$E$3)</f>
        <v>0</v>
      </c>
      <c r="AA92" s="1"/>
      <c r="AB92" s="3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9"/>
      <c r="BB92" s="159"/>
      <c r="BC92" s="159"/>
      <c r="BD92" s="159"/>
      <c r="BE92" s="159"/>
      <c r="BF92" s="158"/>
      <c r="BG92" s="158"/>
      <c r="BH92" s="158"/>
      <c r="BI92" s="158"/>
      <c r="BJ92" s="158"/>
      <c r="BK92" s="158"/>
      <c r="BL92" s="158"/>
      <c r="BM92" s="158"/>
      <c r="BN92" s="158"/>
      <c r="BO92" s="158"/>
      <c r="BP92" s="158"/>
      <c r="BQ92" s="158"/>
      <c r="BR92" s="158"/>
      <c r="BS92" s="158"/>
      <c r="BT92" s="158"/>
      <c r="BU92" s="158"/>
    </row>
    <row r="93" spans="1:73" x14ac:dyDescent="0.15">
      <c r="A93" s="1"/>
      <c r="B93" s="20"/>
      <c r="C93" s="156">
        <f>Eksist!C93</f>
        <v>12</v>
      </c>
      <c r="D93" s="2"/>
      <c r="E93" s="161"/>
      <c r="F93" s="169">
        <f t="shared" si="4"/>
        <v>3.2</v>
      </c>
      <c r="G93" s="161">
        <f>IF($C93&lt;Input!$D$48,VLOOKUP($C93,Eksist!$C$81:'Eksist'!$Z$111,G$3), VLOOKUP($C93,Muffe!$C$81:'Muffe'!$Z$111,G$3)*Muffe!$E$2+VLOOKUP($C93,Eksist!$C$81:'Eksist'!$Z$111,G$3)*Eksist!$E$2)</f>
        <v>0</v>
      </c>
      <c r="H93" s="161">
        <f>IF($C93&lt;Input!$D$48,VLOOKUP($C93,Eksist!$C$81:'Eksist'!$Z$111,H$3), VLOOKUP($C93,Muffe!$C$81:'Muffe'!$Z$111,H$3)*Muffe!$E$3+VLOOKUP($C93,Eksist!$C$81:'Eksist'!$Z$111,H$3)*Eksist!$E$3)</f>
        <v>1.6</v>
      </c>
      <c r="I93" s="161">
        <f>IF($C93&lt;Input!$D$48,VLOOKUP($C93,Eksist!$C$81:'Eksist'!$Z$111,I$3), VLOOKUP($C93,Muffe!$C$81:'Muffe'!$Z$111,I$3)*Muffe!$E$3+VLOOKUP($C93,Eksist!$C$81:'Eksist'!$Z$111,I$3)*Eksist!$E$3)</f>
        <v>1.6</v>
      </c>
      <c r="J93" s="161">
        <f>IF($C93&lt;Input!$D$48,VLOOKUP($C93,Eksist!$C$81:'Eksist'!$Z$111,J$3), VLOOKUP($C93,Muffe!$C$81:'Muffe'!$Z$111,J$3)*Muffe!$E$3+VLOOKUP($C93,Eksist!$C$81:'Eksist'!$Z$111,J$3)*Eksist!$E$3)</f>
        <v>0</v>
      </c>
      <c r="K93" s="161">
        <f>IF($C93&lt;Input!$D$48,VLOOKUP($C93,Eksist!$C$81:'Eksist'!$Z$111,K$3), VLOOKUP($C93,Muffe!$C$81:'Muffe'!$Z$111,K$3)*Muffe!$E$3+VLOOKUP($C93,Eksist!$C$81:'Eksist'!$Z$111,K$3)*Eksist!$E$3)</f>
        <v>0</v>
      </c>
      <c r="L93" s="161">
        <f>IF($C93&lt;Input!$D$48,VLOOKUP($C93,Eksist!$C$81:'Eksist'!$Z$111,L$3), VLOOKUP($C93,Muffe!$C$81:'Muffe'!$Z$111,L$3)*Muffe!$E$3+VLOOKUP($C93,Eksist!$C$81:'Eksist'!$Z$111,L$3)*Eksist!$E$3)</f>
        <v>0</v>
      </c>
      <c r="M93" s="161">
        <f>IF($C93&lt;Input!$D$48,VLOOKUP($C93,Eksist!$C$81:'Eksist'!$Z$111,M$3), VLOOKUP($C93,Muffe!$C$81:'Muffe'!$Z$111,M$3)*Muffe!$E$3+VLOOKUP($C93,Eksist!$C$81:'Eksist'!$Z$111,M$3)*Eksist!$E$3)</f>
        <v>0</v>
      </c>
      <c r="N93" s="161">
        <f>IF($C93&lt;Input!$D$48,VLOOKUP($C93,Eksist!$C$81:'Eksist'!$Z$111,N$3), VLOOKUP($C93,Muffe!$C$81:'Muffe'!$Z$111,N$3)*Muffe!$E$3+VLOOKUP($C93,Eksist!$C$81:'Eksist'!$Z$111,N$3)*Eksist!$E$3)</f>
        <v>0</v>
      </c>
      <c r="O93" s="161">
        <f>IF($C93&lt;Input!$D$48,VLOOKUP($C93,Eksist!$C$81:'Eksist'!$Z$111,O$3), VLOOKUP($C93,Muffe!$C$81:'Muffe'!$Z$111,O$3)*Muffe!$E$3+VLOOKUP($C93,Eksist!$C$81:'Eksist'!$Z$111,O$3)*Eksist!$E$3)</f>
        <v>0</v>
      </c>
      <c r="P93" s="161">
        <f>IF($C93&lt;Input!$D$48,VLOOKUP($C93,Eksist!$C$81:'Eksist'!$Z$111,P$3), VLOOKUP($C93,Muffe!$C$81:'Muffe'!$Z$111,P$3)*Muffe!$E$3+VLOOKUP($C93,Eksist!$C$81:'Eksist'!$Z$111,P$3)*Eksist!$E$3)</f>
        <v>0</v>
      </c>
      <c r="Q93" s="161">
        <f>IF($C93&lt;Input!$D$48,VLOOKUP($C93,Eksist!$C$81:'Eksist'!$Z$111,Q$3), VLOOKUP($C93,Muffe!$C$81:'Muffe'!$Z$111,Q$3)*Muffe!$E$3+VLOOKUP($C93,Eksist!$C$81:'Eksist'!$Z$111,Q$3)*Eksist!$E$3)</f>
        <v>0</v>
      </c>
      <c r="R93" s="161">
        <f>IF($C93&lt;Input!$D$48,VLOOKUP($C93,Eksist!$C$81:'Eksist'!$Z$111,R$3), VLOOKUP($C93,Muffe!$C$81:'Muffe'!$Z$111,R$3)*Muffe!$E$3+VLOOKUP($C93,Eksist!$C$81:'Eksist'!$Z$111,R$3)*Eksist!$E$3)</f>
        <v>0</v>
      </c>
      <c r="S93" s="161">
        <f>IF($C93&lt;Input!$D$48,VLOOKUP($C93,Eksist!$C$81:'Eksist'!$Z$111,S$3), VLOOKUP($C93,Muffe!$C$81:'Muffe'!$Z$111,S$3)*Muffe!$E$3+VLOOKUP($C93,Eksist!$C$81:'Eksist'!$Z$111,S$3)*Eksist!$E$3)</f>
        <v>0</v>
      </c>
      <c r="T93" s="161">
        <f>IF($C93&lt;Input!$D$48,VLOOKUP($C93,Eksist!$C$81:'Eksist'!$Z$111,T$3), VLOOKUP($C93,Muffe!$C$81:'Muffe'!$Z$111,T$3)*Muffe!$E$3+VLOOKUP($C93,Eksist!$C$81:'Eksist'!$Z$111,T$3)*Eksist!$E$3)</f>
        <v>0</v>
      </c>
      <c r="U93" s="161">
        <f>IF($C93&lt;Input!$D$48,VLOOKUP($C93,Eksist!$C$81:'Eksist'!$Z$111,U$3), VLOOKUP($C93,Muffe!$C$81:'Muffe'!$Z$111,U$3)*Muffe!$E$3+VLOOKUP($C93,Eksist!$C$81:'Eksist'!$Z$111,U$3)*Eksist!$E$3)</f>
        <v>0</v>
      </c>
      <c r="V93" s="161">
        <f>IF($C93&lt;Input!$D$48,VLOOKUP($C93,Eksist!$C$81:'Eksist'!$Z$111,V$3), VLOOKUP($C93,Muffe!$C$81:'Muffe'!$Z$111,V$3)*Muffe!$E$3+VLOOKUP($C93,Eksist!$C$81:'Eksist'!$Z$111,V$3)*Eksist!$E$3)</f>
        <v>0</v>
      </c>
      <c r="W93" s="161">
        <f>IF($C93&lt;Input!$D$48,VLOOKUP($C93,Eksist!$C$81:'Eksist'!$Z$111,W$3), VLOOKUP($C93,Muffe!$C$81:'Muffe'!$Z$111,W$3)*Muffe!$E$3+VLOOKUP($C93,Eksist!$C$81:'Eksist'!$Z$111,W$3)*Eksist!$E$3)</f>
        <v>0</v>
      </c>
      <c r="X93" s="161">
        <f>IF($C93&lt;Input!$D$48,VLOOKUP($C93,Eksist!$C$81:'Eksist'!$Z$111,X$3), VLOOKUP($C93,Muffe!$C$81:'Muffe'!$Z$111,X$3)*Muffe!$E$3+VLOOKUP($C93,Eksist!$C$81:'Eksist'!$Z$111,X$3)*Eksist!$E$3)</f>
        <v>0</v>
      </c>
      <c r="Y93" s="161">
        <f>IF($C93&lt;Input!$D$48,VLOOKUP($C93,Eksist!$C$81:'Eksist'!$Z$111,Y$3), VLOOKUP($C93,Muffe!$C$81:'Muffe'!$Z$111,Y$3)*Muffe!$E$3+VLOOKUP($C93,Eksist!$C$81:'Eksist'!$Z$111,Y$3)*Eksist!$E$3)</f>
        <v>0</v>
      </c>
      <c r="Z93" s="161">
        <f>IF($C93&lt;Input!$D$48,VLOOKUP($C93,Eksist!$C$81:'Eksist'!$Z$111,Z$3), VLOOKUP($C93,Muffe!$C$81:'Muffe'!$Z$111,Z$3)*Muffe!$E$3+VLOOKUP($C93,Eksist!$C$81:'Eksist'!$Z$111,Z$3)*Eksist!$E$3)</f>
        <v>0</v>
      </c>
      <c r="AA93" s="1"/>
      <c r="AB93" s="3"/>
      <c r="AC93" s="158"/>
      <c r="AD93" s="158"/>
      <c r="AE93" s="158"/>
      <c r="AF93" s="158"/>
      <c r="AG93" s="158"/>
      <c r="AH93" s="158"/>
      <c r="AI93" s="158"/>
      <c r="AJ93" s="158"/>
      <c r="AK93" s="158"/>
      <c r="AL93" s="158"/>
      <c r="AM93" s="158"/>
      <c r="AN93" s="158"/>
      <c r="AO93" s="158"/>
      <c r="AP93" s="158"/>
      <c r="AQ93" s="158"/>
      <c r="AR93" s="158"/>
      <c r="AS93" s="158"/>
      <c r="AT93" s="158"/>
      <c r="AU93" s="158"/>
      <c r="AV93" s="158"/>
      <c r="AW93" s="158"/>
      <c r="AX93" s="158"/>
      <c r="AY93" s="158"/>
      <c r="AZ93" s="158"/>
      <c r="BA93" s="159"/>
      <c r="BB93" s="159"/>
      <c r="BC93" s="159"/>
      <c r="BD93" s="159"/>
      <c r="BE93" s="159"/>
      <c r="BF93" s="158"/>
      <c r="BG93" s="158"/>
      <c r="BH93" s="158"/>
      <c r="BI93" s="158"/>
      <c r="BJ93" s="158"/>
      <c r="BK93" s="158"/>
      <c r="BL93" s="158"/>
      <c r="BM93" s="158"/>
      <c r="BN93" s="158"/>
      <c r="BO93" s="158"/>
      <c r="BP93" s="158"/>
      <c r="BQ93" s="158"/>
      <c r="BR93" s="158"/>
      <c r="BS93" s="158"/>
      <c r="BT93" s="158"/>
      <c r="BU93" s="158"/>
    </row>
    <row r="94" spans="1:73" x14ac:dyDescent="0.15">
      <c r="A94" s="1"/>
      <c r="B94" s="20"/>
      <c r="C94" s="156">
        <f>Eksist!C94</f>
        <v>13</v>
      </c>
      <c r="D94" s="2"/>
      <c r="E94" s="161"/>
      <c r="F94" s="169">
        <f t="shared" si="4"/>
        <v>3.3000000000000003</v>
      </c>
      <c r="G94" s="161">
        <f>IF($C94&lt;Input!$D$48,VLOOKUP($C94,Eksist!$C$81:'Eksist'!$Z$111,G$3), VLOOKUP($C94,Muffe!$C$81:'Muffe'!$Z$111,G$3)*Muffe!$E$2+VLOOKUP($C94,Eksist!$C$81:'Eksist'!$Z$111,G$3)*Eksist!$E$2)</f>
        <v>0</v>
      </c>
      <c r="H94" s="161">
        <f>IF($C94&lt;Input!$D$48,VLOOKUP($C94,Eksist!$C$81:'Eksist'!$Z$111,H$3), VLOOKUP($C94,Muffe!$C$81:'Muffe'!$Z$111,H$3)*Muffe!$E$3+VLOOKUP($C94,Eksist!$C$81:'Eksist'!$Z$111,H$3)*Eksist!$E$3)</f>
        <v>1.6500000000000001</v>
      </c>
      <c r="I94" s="161">
        <f>IF($C94&lt;Input!$D$48,VLOOKUP($C94,Eksist!$C$81:'Eksist'!$Z$111,I$3), VLOOKUP($C94,Muffe!$C$81:'Muffe'!$Z$111,I$3)*Muffe!$E$3+VLOOKUP($C94,Eksist!$C$81:'Eksist'!$Z$111,I$3)*Eksist!$E$3)</f>
        <v>1.6500000000000001</v>
      </c>
      <c r="J94" s="161">
        <f>IF($C94&lt;Input!$D$48,VLOOKUP($C94,Eksist!$C$81:'Eksist'!$Z$111,J$3), VLOOKUP($C94,Muffe!$C$81:'Muffe'!$Z$111,J$3)*Muffe!$E$3+VLOOKUP($C94,Eksist!$C$81:'Eksist'!$Z$111,J$3)*Eksist!$E$3)</f>
        <v>0</v>
      </c>
      <c r="K94" s="161">
        <f>IF($C94&lt;Input!$D$48,VLOOKUP($C94,Eksist!$C$81:'Eksist'!$Z$111,K$3), VLOOKUP($C94,Muffe!$C$81:'Muffe'!$Z$111,K$3)*Muffe!$E$3+VLOOKUP($C94,Eksist!$C$81:'Eksist'!$Z$111,K$3)*Eksist!$E$3)</f>
        <v>0</v>
      </c>
      <c r="L94" s="161">
        <f>IF($C94&lt;Input!$D$48,VLOOKUP($C94,Eksist!$C$81:'Eksist'!$Z$111,L$3), VLOOKUP($C94,Muffe!$C$81:'Muffe'!$Z$111,L$3)*Muffe!$E$3+VLOOKUP($C94,Eksist!$C$81:'Eksist'!$Z$111,L$3)*Eksist!$E$3)</f>
        <v>0</v>
      </c>
      <c r="M94" s="161">
        <f>IF($C94&lt;Input!$D$48,VLOOKUP($C94,Eksist!$C$81:'Eksist'!$Z$111,M$3), VLOOKUP($C94,Muffe!$C$81:'Muffe'!$Z$111,M$3)*Muffe!$E$3+VLOOKUP($C94,Eksist!$C$81:'Eksist'!$Z$111,M$3)*Eksist!$E$3)</f>
        <v>0</v>
      </c>
      <c r="N94" s="161">
        <f>IF($C94&lt;Input!$D$48,VLOOKUP($C94,Eksist!$C$81:'Eksist'!$Z$111,N$3), VLOOKUP($C94,Muffe!$C$81:'Muffe'!$Z$111,N$3)*Muffe!$E$3+VLOOKUP($C94,Eksist!$C$81:'Eksist'!$Z$111,N$3)*Eksist!$E$3)</f>
        <v>0</v>
      </c>
      <c r="O94" s="161">
        <f>IF($C94&lt;Input!$D$48,VLOOKUP($C94,Eksist!$C$81:'Eksist'!$Z$111,O$3), VLOOKUP($C94,Muffe!$C$81:'Muffe'!$Z$111,O$3)*Muffe!$E$3+VLOOKUP($C94,Eksist!$C$81:'Eksist'!$Z$111,O$3)*Eksist!$E$3)</f>
        <v>0</v>
      </c>
      <c r="P94" s="161">
        <f>IF($C94&lt;Input!$D$48,VLOOKUP($C94,Eksist!$C$81:'Eksist'!$Z$111,P$3), VLOOKUP($C94,Muffe!$C$81:'Muffe'!$Z$111,P$3)*Muffe!$E$3+VLOOKUP($C94,Eksist!$C$81:'Eksist'!$Z$111,P$3)*Eksist!$E$3)</f>
        <v>0</v>
      </c>
      <c r="Q94" s="161">
        <f>IF($C94&lt;Input!$D$48,VLOOKUP($C94,Eksist!$C$81:'Eksist'!$Z$111,Q$3), VLOOKUP($C94,Muffe!$C$81:'Muffe'!$Z$111,Q$3)*Muffe!$E$3+VLOOKUP($C94,Eksist!$C$81:'Eksist'!$Z$111,Q$3)*Eksist!$E$3)</f>
        <v>0</v>
      </c>
      <c r="R94" s="161">
        <f>IF($C94&lt;Input!$D$48,VLOOKUP($C94,Eksist!$C$81:'Eksist'!$Z$111,R$3), VLOOKUP($C94,Muffe!$C$81:'Muffe'!$Z$111,R$3)*Muffe!$E$3+VLOOKUP($C94,Eksist!$C$81:'Eksist'!$Z$111,R$3)*Eksist!$E$3)</f>
        <v>0</v>
      </c>
      <c r="S94" s="161">
        <f>IF($C94&lt;Input!$D$48,VLOOKUP($C94,Eksist!$C$81:'Eksist'!$Z$111,S$3), VLOOKUP($C94,Muffe!$C$81:'Muffe'!$Z$111,S$3)*Muffe!$E$3+VLOOKUP($C94,Eksist!$C$81:'Eksist'!$Z$111,S$3)*Eksist!$E$3)</f>
        <v>0</v>
      </c>
      <c r="T94" s="161">
        <f>IF($C94&lt;Input!$D$48,VLOOKUP($C94,Eksist!$C$81:'Eksist'!$Z$111,T$3), VLOOKUP($C94,Muffe!$C$81:'Muffe'!$Z$111,T$3)*Muffe!$E$3+VLOOKUP($C94,Eksist!$C$81:'Eksist'!$Z$111,T$3)*Eksist!$E$3)</f>
        <v>0</v>
      </c>
      <c r="U94" s="161">
        <f>IF($C94&lt;Input!$D$48,VLOOKUP($C94,Eksist!$C$81:'Eksist'!$Z$111,U$3), VLOOKUP($C94,Muffe!$C$81:'Muffe'!$Z$111,U$3)*Muffe!$E$3+VLOOKUP($C94,Eksist!$C$81:'Eksist'!$Z$111,U$3)*Eksist!$E$3)</f>
        <v>0</v>
      </c>
      <c r="V94" s="161">
        <f>IF($C94&lt;Input!$D$48,VLOOKUP($C94,Eksist!$C$81:'Eksist'!$Z$111,V$3), VLOOKUP($C94,Muffe!$C$81:'Muffe'!$Z$111,V$3)*Muffe!$E$3+VLOOKUP($C94,Eksist!$C$81:'Eksist'!$Z$111,V$3)*Eksist!$E$3)</f>
        <v>0</v>
      </c>
      <c r="W94" s="161">
        <f>IF($C94&lt;Input!$D$48,VLOOKUP($C94,Eksist!$C$81:'Eksist'!$Z$111,W$3), VLOOKUP($C94,Muffe!$C$81:'Muffe'!$Z$111,W$3)*Muffe!$E$3+VLOOKUP($C94,Eksist!$C$81:'Eksist'!$Z$111,W$3)*Eksist!$E$3)</f>
        <v>0</v>
      </c>
      <c r="X94" s="161">
        <f>IF($C94&lt;Input!$D$48,VLOOKUP($C94,Eksist!$C$81:'Eksist'!$Z$111,X$3), VLOOKUP($C94,Muffe!$C$81:'Muffe'!$Z$111,X$3)*Muffe!$E$3+VLOOKUP($C94,Eksist!$C$81:'Eksist'!$Z$111,X$3)*Eksist!$E$3)</f>
        <v>0</v>
      </c>
      <c r="Y94" s="161">
        <f>IF($C94&lt;Input!$D$48,VLOOKUP($C94,Eksist!$C$81:'Eksist'!$Z$111,Y$3), VLOOKUP($C94,Muffe!$C$81:'Muffe'!$Z$111,Y$3)*Muffe!$E$3+VLOOKUP($C94,Eksist!$C$81:'Eksist'!$Z$111,Y$3)*Eksist!$E$3)</f>
        <v>0</v>
      </c>
      <c r="Z94" s="161">
        <f>IF($C94&lt;Input!$D$48,VLOOKUP($C94,Eksist!$C$81:'Eksist'!$Z$111,Z$3), VLOOKUP($C94,Muffe!$C$81:'Muffe'!$Z$111,Z$3)*Muffe!$E$3+VLOOKUP($C94,Eksist!$C$81:'Eksist'!$Z$111,Z$3)*Eksist!$E$3)</f>
        <v>0</v>
      </c>
      <c r="AA94" s="1"/>
      <c r="AB94" s="3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9"/>
      <c r="BB94" s="159"/>
      <c r="BC94" s="159"/>
      <c r="BD94" s="159"/>
      <c r="BE94" s="159"/>
      <c r="BF94" s="158"/>
      <c r="BG94" s="158"/>
      <c r="BH94" s="158"/>
      <c r="BI94" s="158"/>
      <c r="BJ94" s="158"/>
      <c r="BK94" s="158"/>
      <c r="BL94" s="158"/>
      <c r="BM94" s="158"/>
      <c r="BN94" s="158"/>
      <c r="BO94" s="158"/>
      <c r="BP94" s="158"/>
      <c r="BQ94" s="158"/>
      <c r="BR94" s="158"/>
      <c r="BS94" s="158"/>
      <c r="BT94" s="158"/>
      <c r="BU94" s="158"/>
    </row>
    <row r="95" spans="1:73" x14ac:dyDescent="0.15">
      <c r="A95" s="1"/>
      <c r="B95" s="20"/>
      <c r="C95" s="156">
        <f>Eksist!C95</f>
        <v>14</v>
      </c>
      <c r="D95" s="2"/>
      <c r="E95" s="161"/>
      <c r="F95" s="169">
        <f t="shared" si="4"/>
        <v>3.4000000000000004</v>
      </c>
      <c r="G95" s="161">
        <f>IF($C95&lt;Input!$D$48,VLOOKUP($C95,Eksist!$C$81:'Eksist'!$Z$111,G$3), VLOOKUP($C95,Muffe!$C$81:'Muffe'!$Z$111,G$3)*Muffe!$E$2+VLOOKUP($C95,Eksist!$C$81:'Eksist'!$Z$111,G$3)*Eksist!$E$2)</f>
        <v>0</v>
      </c>
      <c r="H95" s="161">
        <f>IF($C95&lt;Input!$D$48,VLOOKUP($C95,Eksist!$C$81:'Eksist'!$Z$111,H$3), VLOOKUP($C95,Muffe!$C$81:'Muffe'!$Z$111,H$3)*Muffe!$E$3+VLOOKUP($C95,Eksist!$C$81:'Eksist'!$Z$111,H$3)*Eksist!$E$3)</f>
        <v>1.7000000000000002</v>
      </c>
      <c r="I95" s="161">
        <f>IF($C95&lt;Input!$D$48,VLOOKUP($C95,Eksist!$C$81:'Eksist'!$Z$111,I$3), VLOOKUP($C95,Muffe!$C$81:'Muffe'!$Z$111,I$3)*Muffe!$E$3+VLOOKUP($C95,Eksist!$C$81:'Eksist'!$Z$111,I$3)*Eksist!$E$3)</f>
        <v>1.7000000000000002</v>
      </c>
      <c r="J95" s="161">
        <f>IF($C95&lt;Input!$D$48,VLOOKUP($C95,Eksist!$C$81:'Eksist'!$Z$111,J$3), VLOOKUP($C95,Muffe!$C$81:'Muffe'!$Z$111,J$3)*Muffe!$E$3+VLOOKUP($C95,Eksist!$C$81:'Eksist'!$Z$111,J$3)*Eksist!$E$3)</f>
        <v>0</v>
      </c>
      <c r="K95" s="161">
        <f>IF($C95&lt;Input!$D$48,VLOOKUP($C95,Eksist!$C$81:'Eksist'!$Z$111,K$3), VLOOKUP($C95,Muffe!$C$81:'Muffe'!$Z$111,K$3)*Muffe!$E$3+VLOOKUP($C95,Eksist!$C$81:'Eksist'!$Z$111,K$3)*Eksist!$E$3)</f>
        <v>0</v>
      </c>
      <c r="L95" s="161">
        <f>IF($C95&lt;Input!$D$48,VLOOKUP($C95,Eksist!$C$81:'Eksist'!$Z$111,L$3), VLOOKUP($C95,Muffe!$C$81:'Muffe'!$Z$111,L$3)*Muffe!$E$3+VLOOKUP($C95,Eksist!$C$81:'Eksist'!$Z$111,L$3)*Eksist!$E$3)</f>
        <v>0</v>
      </c>
      <c r="M95" s="161">
        <f>IF($C95&lt;Input!$D$48,VLOOKUP($C95,Eksist!$C$81:'Eksist'!$Z$111,M$3), VLOOKUP($C95,Muffe!$C$81:'Muffe'!$Z$111,M$3)*Muffe!$E$3+VLOOKUP($C95,Eksist!$C$81:'Eksist'!$Z$111,M$3)*Eksist!$E$3)</f>
        <v>0</v>
      </c>
      <c r="N95" s="161">
        <f>IF($C95&lt;Input!$D$48,VLOOKUP($C95,Eksist!$C$81:'Eksist'!$Z$111,N$3), VLOOKUP($C95,Muffe!$C$81:'Muffe'!$Z$111,N$3)*Muffe!$E$3+VLOOKUP($C95,Eksist!$C$81:'Eksist'!$Z$111,N$3)*Eksist!$E$3)</f>
        <v>0</v>
      </c>
      <c r="O95" s="161">
        <f>IF($C95&lt;Input!$D$48,VLOOKUP($C95,Eksist!$C$81:'Eksist'!$Z$111,O$3), VLOOKUP($C95,Muffe!$C$81:'Muffe'!$Z$111,O$3)*Muffe!$E$3+VLOOKUP($C95,Eksist!$C$81:'Eksist'!$Z$111,O$3)*Eksist!$E$3)</f>
        <v>0</v>
      </c>
      <c r="P95" s="161">
        <f>IF($C95&lt;Input!$D$48,VLOOKUP($C95,Eksist!$C$81:'Eksist'!$Z$111,P$3), VLOOKUP($C95,Muffe!$C$81:'Muffe'!$Z$111,P$3)*Muffe!$E$3+VLOOKUP($C95,Eksist!$C$81:'Eksist'!$Z$111,P$3)*Eksist!$E$3)</f>
        <v>0</v>
      </c>
      <c r="Q95" s="161">
        <f>IF($C95&lt;Input!$D$48,VLOOKUP($C95,Eksist!$C$81:'Eksist'!$Z$111,Q$3), VLOOKUP($C95,Muffe!$C$81:'Muffe'!$Z$111,Q$3)*Muffe!$E$3+VLOOKUP($C95,Eksist!$C$81:'Eksist'!$Z$111,Q$3)*Eksist!$E$3)</f>
        <v>0</v>
      </c>
      <c r="R95" s="161">
        <f>IF($C95&lt;Input!$D$48,VLOOKUP($C95,Eksist!$C$81:'Eksist'!$Z$111,R$3), VLOOKUP($C95,Muffe!$C$81:'Muffe'!$Z$111,R$3)*Muffe!$E$3+VLOOKUP($C95,Eksist!$C$81:'Eksist'!$Z$111,R$3)*Eksist!$E$3)</f>
        <v>0</v>
      </c>
      <c r="S95" s="161">
        <f>IF($C95&lt;Input!$D$48,VLOOKUP($C95,Eksist!$C$81:'Eksist'!$Z$111,S$3), VLOOKUP($C95,Muffe!$C$81:'Muffe'!$Z$111,S$3)*Muffe!$E$3+VLOOKUP($C95,Eksist!$C$81:'Eksist'!$Z$111,S$3)*Eksist!$E$3)</f>
        <v>0</v>
      </c>
      <c r="T95" s="161">
        <f>IF($C95&lt;Input!$D$48,VLOOKUP($C95,Eksist!$C$81:'Eksist'!$Z$111,T$3), VLOOKUP($C95,Muffe!$C$81:'Muffe'!$Z$111,T$3)*Muffe!$E$3+VLOOKUP($C95,Eksist!$C$81:'Eksist'!$Z$111,T$3)*Eksist!$E$3)</f>
        <v>0</v>
      </c>
      <c r="U95" s="161">
        <f>IF($C95&lt;Input!$D$48,VLOOKUP($C95,Eksist!$C$81:'Eksist'!$Z$111,U$3), VLOOKUP($C95,Muffe!$C$81:'Muffe'!$Z$111,U$3)*Muffe!$E$3+VLOOKUP($C95,Eksist!$C$81:'Eksist'!$Z$111,U$3)*Eksist!$E$3)</f>
        <v>0</v>
      </c>
      <c r="V95" s="161">
        <f>IF($C95&lt;Input!$D$48,VLOOKUP($C95,Eksist!$C$81:'Eksist'!$Z$111,V$3), VLOOKUP($C95,Muffe!$C$81:'Muffe'!$Z$111,V$3)*Muffe!$E$3+VLOOKUP($C95,Eksist!$C$81:'Eksist'!$Z$111,V$3)*Eksist!$E$3)</f>
        <v>0</v>
      </c>
      <c r="W95" s="161">
        <f>IF($C95&lt;Input!$D$48,VLOOKUP($C95,Eksist!$C$81:'Eksist'!$Z$111,W$3), VLOOKUP($C95,Muffe!$C$81:'Muffe'!$Z$111,W$3)*Muffe!$E$3+VLOOKUP($C95,Eksist!$C$81:'Eksist'!$Z$111,W$3)*Eksist!$E$3)</f>
        <v>0</v>
      </c>
      <c r="X95" s="161">
        <f>IF($C95&lt;Input!$D$48,VLOOKUP($C95,Eksist!$C$81:'Eksist'!$Z$111,X$3), VLOOKUP($C95,Muffe!$C$81:'Muffe'!$Z$111,X$3)*Muffe!$E$3+VLOOKUP($C95,Eksist!$C$81:'Eksist'!$Z$111,X$3)*Eksist!$E$3)</f>
        <v>0</v>
      </c>
      <c r="Y95" s="161">
        <f>IF($C95&lt;Input!$D$48,VLOOKUP($C95,Eksist!$C$81:'Eksist'!$Z$111,Y$3), VLOOKUP($C95,Muffe!$C$81:'Muffe'!$Z$111,Y$3)*Muffe!$E$3+VLOOKUP($C95,Eksist!$C$81:'Eksist'!$Z$111,Y$3)*Eksist!$E$3)</f>
        <v>0</v>
      </c>
      <c r="Z95" s="161">
        <f>IF($C95&lt;Input!$D$48,VLOOKUP($C95,Eksist!$C$81:'Eksist'!$Z$111,Z$3), VLOOKUP($C95,Muffe!$C$81:'Muffe'!$Z$111,Z$3)*Muffe!$E$3+VLOOKUP($C95,Eksist!$C$81:'Eksist'!$Z$111,Z$3)*Eksist!$E$3)</f>
        <v>0</v>
      </c>
      <c r="AA95" s="1"/>
      <c r="AB95" s="3"/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  <c r="AM95" s="158"/>
      <c r="AN95" s="158"/>
      <c r="AO95" s="158"/>
      <c r="AP95" s="158"/>
      <c r="AQ95" s="158"/>
      <c r="AR95" s="158"/>
      <c r="AS95" s="158"/>
      <c r="AT95" s="158"/>
      <c r="AU95" s="158"/>
      <c r="AV95" s="158"/>
      <c r="AW95" s="158"/>
      <c r="AX95" s="158"/>
      <c r="AY95" s="158"/>
      <c r="AZ95" s="158"/>
      <c r="BA95" s="159"/>
      <c r="BB95" s="159"/>
      <c r="BC95" s="159"/>
      <c r="BD95" s="159"/>
      <c r="BE95" s="159"/>
      <c r="BF95" s="158"/>
      <c r="BG95" s="158"/>
      <c r="BH95" s="158"/>
      <c r="BI95" s="158"/>
      <c r="BJ95" s="158"/>
      <c r="BK95" s="158"/>
      <c r="BL95" s="158"/>
      <c r="BM95" s="158"/>
      <c r="BN95" s="158"/>
      <c r="BO95" s="158"/>
      <c r="BP95" s="158"/>
      <c r="BQ95" s="158"/>
      <c r="BR95" s="158"/>
      <c r="BS95" s="158"/>
      <c r="BT95" s="158"/>
      <c r="BU95" s="158"/>
    </row>
    <row r="96" spans="1:73" x14ac:dyDescent="0.15">
      <c r="A96" s="1"/>
      <c r="B96" s="20"/>
      <c r="C96" s="156">
        <f>Eksist!C96</f>
        <v>15</v>
      </c>
      <c r="D96" s="2"/>
      <c r="E96" s="161"/>
      <c r="F96" s="169">
        <f t="shared" si="4"/>
        <v>3.5000000000000004</v>
      </c>
      <c r="G96" s="161">
        <f>IF($C96&lt;Input!$D$48,VLOOKUP($C96,Eksist!$C$81:'Eksist'!$Z$111,G$3), VLOOKUP($C96,Muffe!$C$81:'Muffe'!$Z$111,G$3)*Muffe!$E$2+VLOOKUP($C96,Eksist!$C$81:'Eksist'!$Z$111,G$3)*Eksist!$E$2)</f>
        <v>0</v>
      </c>
      <c r="H96" s="161">
        <f>IF($C96&lt;Input!$D$48,VLOOKUP($C96,Eksist!$C$81:'Eksist'!$Z$111,H$3), VLOOKUP($C96,Muffe!$C$81:'Muffe'!$Z$111,H$3)*Muffe!$E$3+VLOOKUP($C96,Eksist!$C$81:'Eksist'!$Z$111,H$3)*Eksist!$E$3)</f>
        <v>1.7500000000000002</v>
      </c>
      <c r="I96" s="161">
        <f>IF($C96&lt;Input!$D$48,VLOOKUP($C96,Eksist!$C$81:'Eksist'!$Z$111,I$3), VLOOKUP($C96,Muffe!$C$81:'Muffe'!$Z$111,I$3)*Muffe!$E$3+VLOOKUP($C96,Eksist!$C$81:'Eksist'!$Z$111,I$3)*Eksist!$E$3)</f>
        <v>1.7500000000000002</v>
      </c>
      <c r="J96" s="161">
        <f>IF($C96&lt;Input!$D$48,VLOOKUP($C96,Eksist!$C$81:'Eksist'!$Z$111,J$3), VLOOKUP($C96,Muffe!$C$81:'Muffe'!$Z$111,J$3)*Muffe!$E$3+VLOOKUP($C96,Eksist!$C$81:'Eksist'!$Z$111,J$3)*Eksist!$E$3)</f>
        <v>0</v>
      </c>
      <c r="K96" s="161">
        <f>IF($C96&lt;Input!$D$48,VLOOKUP($C96,Eksist!$C$81:'Eksist'!$Z$111,K$3), VLOOKUP($C96,Muffe!$C$81:'Muffe'!$Z$111,K$3)*Muffe!$E$3+VLOOKUP($C96,Eksist!$C$81:'Eksist'!$Z$111,K$3)*Eksist!$E$3)</f>
        <v>0</v>
      </c>
      <c r="L96" s="161">
        <f>IF($C96&lt;Input!$D$48,VLOOKUP($C96,Eksist!$C$81:'Eksist'!$Z$111,L$3), VLOOKUP($C96,Muffe!$C$81:'Muffe'!$Z$111,L$3)*Muffe!$E$3+VLOOKUP($C96,Eksist!$C$81:'Eksist'!$Z$111,L$3)*Eksist!$E$3)</f>
        <v>0</v>
      </c>
      <c r="M96" s="161">
        <f>IF($C96&lt;Input!$D$48,VLOOKUP($C96,Eksist!$C$81:'Eksist'!$Z$111,M$3), VLOOKUP($C96,Muffe!$C$81:'Muffe'!$Z$111,M$3)*Muffe!$E$3+VLOOKUP($C96,Eksist!$C$81:'Eksist'!$Z$111,M$3)*Eksist!$E$3)</f>
        <v>0</v>
      </c>
      <c r="N96" s="161">
        <f>IF($C96&lt;Input!$D$48,VLOOKUP($C96,Eksist!$C$81:'Eksist'!$Z$111,N$3), VLOOKUP($C96,Muffe!$C$81:'Muffe'!$Z$111,N$3)*Muffe!$E$3+VLOOKUP($C96,Eksist!$C$81:'Eksist'!$Z$111,N$3)*Eksist!$E$3)</f>
        <v>0</v>
      </c>
      <c r="O96" s="161">
        <f>IF($C96&lt;Input!$D$48,VLOOKUP($C96,Eksist!$C$81:'Eksist'!$Z$111,O$3), VLOOKUP($C96,Muffe!$C$81:'Muffe'!$Z$111,O$3)*Muffe!$E$3+VLOOKUP($C96,Eksist!$C$81:'Eksist'!$Z$111,O$3)*Eksist!$E$3)</f>
        <v>0</v>
      </c>
      <c r="P96" s="161">
        <f>IF($C96&lt;Input!$D$48,VLOOKUP($C96,Eksist!$C$81:'Eksist'!$Z$111,P$3), VLOOKUP($C96,Muffe!$C$81:'Muffe'!$Z$111,P$3)*Muffe!$E$3+VLOOKUP($C96,Eksist!$C$81:'Eksist'!$Z$111,P$3)*Eksist!$E$3)</f>
        <v>0</v>
      </c>
      <c r="Q96" s="161">
        <f>IF($C96&lt;Input!$D$48,VLOOKUP($C96,Eksist!$C$81:'Eksist'!$Z$111,Q$3), VLOOKUP($C96,Muffe!$C$81:'Muffe'!$Z$111,Q$3)*Muffe!$E$3+VLOOKUP($C96,Eksist!$C$81:'Eksist'!$Z$111,Q$3)*Eksist!$E$3)</f>
        <v>0</v>
      </c>
      <c r="R96" s="161">
        <f>IF($C96&lt;Input!$D$48,VLOOKUP($C96,Eksist!$C$81:'Eksist'!$Z$111,R$3), VLOOKUP($C96,Muffe!$C$81:'Muffe'!$Z$111,R$3)*Muffe!$E$3+VLOOKUP($C96,Eksist!$C$81:'Eksist'!$Z$111,R$3)*Eksist!$E$3)</f>
        <v>0</v>
      </c>
      <c r="S96" s="161">
        <f>IF($C96&lt;Input!$D$48,VLOOKUP($C96,Eksist!$C$81:'Eksist'!$Z$111,S$3), VLOOKUP($C96,Muffe!$C$81:'Muffe'!$Z$111,S$3)*Muffe!$E$3+VLOOKUP($C96,Eksist!$C$81:'Eksist'!$Z$111,S$3)*Eksist!$E$3)</f>
        <v>0</v>
      </c>
      <c r="T96" s="161">
        <f>IF($C96&lt;Input!$D$48,VLOOKUP($C96,Eksist!$C$81:'Eksist'!$Z$111,T$3), VLOOKUP($C96,Muffe!$C$81:'Muffe'!$Z$111,T$3)*Muffe!$E$3+VLOOKUP($C96,Eksist!$C$81:'Eksist'!$Z$111,T$3)*Eksist!$E$3)</f>
        <v>0</v>
      </c>
      <c r="U96" s="161">
        <f>IF($C96&lt;Input!$D$48,VLOOKUP($C96,Eksist!$C$81:'Eksist'!$Z$111,U$3), VLOOKUP($C96,Muffe!$C$81:'Muffe'!$Z$111,U$3)*Muffe!$E$3+VLOOKUP($C96,Eksist!$C$81:'Eksist'!$Z$111,U$3)*Eksist!$E$3)</f>
        <v>0</v>
      </c>
      <c r="V96" s="161">
        <f>IF($C96&lt;Input!$D$48,VLOOKUP($C96,Eksist!$C$81:'Eksist'!$Z$111,V$3), VLOOKUP($C96,Muffe!$C$81:'Muffe'!$Z$111,V$3)*Muffe!$E$3+VLOOKUP($C96,Eksist!$C$81:'Eksist'!$Z$111,V$3)*Eksist!$E$3)</f>
        <v>0</v>
      </c>
      <c r="W96" s="161">
        <f>IF($C96&lt;Input!$D$48,VLOOKUP($C96,Eksist!$C$81:'Eksist'!$Z$111,W$3), VLOOKUP($C96,Muffe!$C$81:'Muffe'!$Z$111,W$3)*Muffe!$E$3+VLOOKUP($C96,Eksist!$C$81:'Eksist'!$Z$111,W$3)*Eksist!$E$3)</f>
        <v>0</v>
      </c>
      <c r="X96" s="161">
        <f>IF($C96&lt;Input!$D$48,VLOOKUP($C96,Eksist!$C$81:'Eksist'!$Z$111,X$3), VLOOKUP($C96,Muffe!$C$81:'Muffe'!$Z$111,X$3)*Muffe!$E$3+VLOOKUP($C96,Eksist!$C$81:'Eksist'!$Z$111,X$3)*Eksist!$E$3)</f>
        <v>0</v>
      </c>
      <c r="Y96" s="161">
        <f>IF($C96&lt;Input!$D$48,VLOOKUP($C96,Eksist!$C$81:'Eksist'!$Z$111,Y$3), VLOOKUP($C96,Muffe!$C$81:'Muffe'!$Z$111,Y$3)*Muffe!$E$3+VLOOKUP($C96,Eksist!$C$81:'Eksist'!$Z$111,Y$3)*Eksist!$E$3)</f>
        <v>0</v>
      </c>
      <c r="Z96" s="161">
        <f>IF($C96&lt;Input!$D$48,VLOOKUP($C96,Eksist!$C$81:'Eksist'!$Z$111,Z$3), VLOOKUP($C96,Muffe!$C$81:'Muffe'!$Z$111,Z$3)*Muffe!$E$3+VLOOKUP($C96,Eksist!$C$81:'Eksist'!$Z$111,Z$3)*Eksist!$E$3)</f>
        <v>0</v>
      </c>
      <c r="AA96" s="1"/>
      <c r="AB96" s="3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9"/>
      <c r="BB96" s="159"/>
      <c r="BC96" s="159"/>
      <c r="BD96" s="159"/>
      <c r="BE96" s="159"/>
      <c r="BF96" s="158"/>
      <c r="BG96" s="158"/>
      <c r="BH96" s="158"/>
      <c r="BI96" s="158"/>
      <c r="BJ96" s="158"/>
      <c r="BK96" s="158"/>
      <c r="BL96" s="158"/>
      <c r="BM96" s="158"/>
      <c r="BN96" s="158"/>
      <c r="BO96" s="158"/>
      <c r="BP96" s="158"/>
      <c r="BQ96" s="158"/>
      <c r="BR96" s="158"/>
      <c r="BS96" s="158"/>
      <c r="BT96" s="158"/>
      <c r="BU96" s="158"/>
    </row>
    <row r="97" spans="1:73" x14ac:dyDescent="0.15">
      <c r="A97" s="1"/>
      <c r="B97" s="20"/>
      <c r="C97" s="156">
        <f>Eksist!C97</f>
        <v>16</v>
      </c>
      <c r="D97" s="2"/>
      <c r="E97" s="161"/>
      <c r="F97" s="169">
        <f t="shared" si="4"/>
        <v>3.6000000000000005</v>
      </c>
      <c r="G97" s="161">
        <f>IF($C97&lt;Input!$D$48,VLOOKUP($C97,Eksist!$C$81:'Eksist'!$Z$111,G$3), VLOOKUP($C97,Muffe!$C$81:'Muffe'!$Z$111,G$3)*Muffe!$E$2+VLOOKUP($C97,Eksist!$C$81:'Eksist'!$Z$111,G$3)*Eksist!$E$2)</f>
        <v>0</v>
      </c>
      <c r="H97" s="161">
        <f>IF($C97&lt;Input!$D$48,VLOOKUP($C97,Eksist!$C$81:'Eksist'!$Z$111,H$3), VLOOKUP($C97,Muffe!$C$81:'Muffe'!$Z$111,H$3)*Muffe!$E$3+VLOOKUP($C97,Eksist!$C$81:'Eksist'!$Z$111,H$3)*Eksist!$E$3)</f>
        <v>1.8000000000000003</v>
      </c>
      <c r="I97" s="161">
        <f>IF($C97&lt;Input!$D$48,VLOOKUP($C97,Eksist!$C$81:'Eksist'!$Z$111,I$3), VLOOKUP($C97,Muffe!$C$81:'Muffe'!$Z$111,I$3)*Muffe!$E$3+VLOOKUP($C97,Eksist!$C$81:'Eksist'!$Z$111,I$3)*Eksist!$E$3)</f>
        <v>1.8000000000000003</v>
      </c>
      <c r="J97" s="161">
        <f>IF($C97&lt;Input!$D$48,VLOOKUP($C97,Eksist!$C$81:'Eksist'!$Z$111,J$3), VLOOKUP($C97,Muffe!$C$81:'Muffe'!$Z$111,J$3)*Muffe!$E$3+VLOOKUP($C97,Eksist!$C$81:'Eksist'!$Z$111,J$3)*Eksist!$E$3)</f>
        <v>0</v>
      </c>
      <c r="K97" s="161">
        <f>IF($C97&lt;Input!$D$48,VLOOKUP($C97,Eksist!$C$81:'Eksist'!$Z$111,K$3), VLOOKUP($C97,Muffe!$C$81:'Muffe'!$Z$111,K$3)*Muffe!$E$3+VLOOKUP($C97,Eksist!$C$81:'Eksist'!$Z$111,K$3)*Eksist!$E$3)</f>
        <v>0</v>
      </c>
      <c r="L97" s="161">
        <f>IF($C97&lt;Input!$D$48,VLOOKUP($C97,Eksist!$C$81:'Eksist'!$Z$111,L$3), VLOOKUP($C97,Muffe!$C$81:'Muffe'!$Z$111,L$3)*Muffe!$E$3+VLOOKUP($C97,Eksist!$C$81:'Eksist'!$Z$111,L$3)*Eksist!$E$3)</f>
        <v>0</v>
      </c>
      <c r="M97" s="161">
        <f>IF($C97&lt;Input!$D$48,VLOOKUP($C97,Eksist!$C$81:'Eksist'!$Z$111,M$3), VLOOKUP($C97,Muffe!$C$81:'Muffe'!$Z$111,M$3)*Muffe!$E$3+VLOOKUP($C97,Eksist!$C$81:'Eksist'!$Z$111,M$3)*Eksist!$E$3)</f>
        <v>0</v>
      </c>
      <c r="N97" s="161">
        <f>IF($C97&lt;Input!$D$48,VLOOKUP($C97,Eksist!$C$81:'Eksist'!$Z$111,N$3), VLOOKUP($C97,Muffe!$C$81:'Muffe'!$Z$111,N$3)*Muffe!$E$3+VLOOKUP($C97,Eksist!$C$81:'Eksist'!$Z$111,N$3)*Eksist!$E$3)</f>
        <v>0</v>
      </c>
      <c r="O97" s="161">
        <f>IF($C97&lt;Input!$D$48,VLOOKUP($C97,Eksist!$C$81:'Eksist'!$Z$111,O$3), VLOOKUP($C97,Muffe!$C$81:'Muffe'!$Z$111,O$3)*Muffe!$E$3+VLOOKUP($C97,Eksist!$C$81:'Eksist'!$Z$111,O$3)*Eksist!$E$3)</f>
        <v>0</v>
      </c>
      <c r="P97" s="161">
        <f>IF($C97&lt;Input!$D$48,VLOOKUP($C97,Eksist!$C$81:'Eksist'!$Z$111,P$3), VLOOKUP($C97,Muffe!$C$81:'Muffe'!$Z$111,P$3)*Muffe!$E$3+VLOOKUP($C97,Eksist!$C$81:'Eksist'!$Z$111,P$3)*Eksist!$E$3)</f>
        <v>0</v>
      </c>
      <c r="Q97" s="161">
        <f>IF($C97&lt;Input!$D$48,VLOOKUP($C97,Eksist!$C$81:'Eksist'!$Z$111,Q$3), VLOOKUP($C97,Muffe!$C$81:'Muffe'!$Z$111,Q$3)*Muffe!$E$3+VLOOKUP($C97,Eksist!$C$81:'Eksist'!$Z$111,Q$3)*Eksist!$E$3)</f>
        <v>0</v>
      </c>
      <c r="R97" s="161">
        <f>IF($C97&lt;Input!$D$48,VLOOKUP($C97,Eksist!$C$81:'Eksist'!$Z$111,R$3), VLOOKUP($C97,Muffe!$C$81:'Muffe'!$Z$111,R$3)*Muffe!$E$3+VLOOKUP($C97,Eksist!$C$81:'Eksist'!$Z$111,R$3)*Eksist!$E$3)</f>
        <v>0</v>
      </c>
      <c r="S97" s="161">
        <f>IF($C97&lt;Input!$D$48,VLOOKUP($C97,Eksist!$C$81:'Eksist'!$Z$111,S$3), VLOOKUP($C97,Muffe!$C$81:'Muffe'!$Z$111,S$3)*Muffe!$E$3+VLOOKUP($C97,Eksist!$C$81:'Eksist'!$Z$111,S$3)*Eksist!$E$3)</f>
        <v>0</v>
      </c>
      <c r="T97" s="161">
        <f>IF($C97&lt;Input!$D$48,VLOOKUP($C97,Eksist!$C$81:'Eksist'!$Z$111,T$3), VLOOKUP($C97,Muffe!$C$81:'Muffe'!$Z$111,T$3)*Muffe!$E$3+VLOOKUP($C97,Eksist!$C$81:'Eksist'!$Z$111,T$3)*Eksist!$E$3)</f>
        <v>0</v>
      </c>
      <c r="U97" s="161">
        <f>IF($C97&lt;Input!$D$48,VLOOKUP($C97,Eksist!$C$81:'Eksist'!$Z$111,U$3), VLOOKUP($C97,Muffe!$C$81:'Muffe'!$Z$111,U$3)*Muffe!$E$3+VLOOKUP($C97,Eksist!$C$81:'Eksist'!$Z$111,U$3)*Eksist!$E$3)</f>
        <v>0</v>
      </c>
      <c r="V97" s="161">
        <f>IF($C97&lt;Input!$D$48,VLOOKUP($C97,Eksist!$C$81:'Eksist'!$Z$111,V$3), VLOOKUP($C97,Muffe!$C$81:'Muffe'!$Z$111,V$3)*Muffe!$E$3+VLOOKUP($C97,Eksist!$C$81:'Eksist'!$Z$111,V$3)*Eksist!$E$3)</f>
        <v>0</v>
      </c>
      <c r="W97" s="161">
        <f>IF($C97&lt;Input!$D$48,VLOOKUP($C97,Eksist!$C$81:'Eksist'!$Z$111,W$3), VLOOKUP($C97,Muffe!$C$81:'Muffe'!$Z$111,W$3)*Muffe!$E$3+VLOOKUP($C97,Eksist!$C$81:'Eksist'!$Z$111,W$3)*Eksist!$E$3)</f>
        <v>0</v>
      </c>
      <c r="X97" s="161">
        <f>IF($C97&lt;Input!$D$48,VLOOKUP($C97,Eksist!$C$81:'Eksist'!$Z$111,X$3), VLOOKUP($C97,Muffe!$C$81:'Muffe'!$Z$111,X$3)*Muffe!$E$3+VLOOKUP($C97,Eksist!$C$81:'Eksist'!$Z$111,X$3)*Eksist!$E$3)</f>
        <v>0</v>
      </c>
      <c r="Y97" s="161">
        <f>IF($C97&lt;Input!$D$48,VLOOKUP($C97,Eksist!$C$81:'Eksist'!$Z$111,Y$3), VLOOKUP($C97,Muffe!$C$81:'Muffe'!$Z$111,Y$3)*Muffe!$E$3+VLOOKUP($C97,Eksist!$C$81:'Eksist'!$Z$111,Y$3)*Eksist!$E$3)</f>
        <v>0</v>
      </c>
      <c r="Z97" s="161">
        <f>IF($C97&lt;Input!$D$48,VLOOKUP($C97,Eksist!$C$81:'Eksist'!$Z$111,Z$3), VLOOKUP($C97,Muffe!$C$81:'Muffe'!$Z$111,Z$3)*Muffe!$E$3+VLOOKUP($C97,Eksist!$C$81:'Eksist'!$Z$111,Z$3)*Eksist!$E$3)</f>
        <v>0</v>
      </c>
      <c r="AA97" s="1"/>
      <c r="AB97" s="3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9"/>
      <c r="BB97" s="159"/>
      <c r="BC97" s="159"/>
      <c r="BD97" s="159"/>
      <c r="BE97" s="159"/>
      <c r="BF97" s="158"/>
      <c r="BG97" s="158"/>
      <c r="BH97" s="158"/>
      <c r="BI97" s="158"/>
      <c r="BJ97" s="158"/>
      <c r="BK97" s="158"/>
      <c r="BL97" s="158"/>
      <c r="BM97" s="158"/>
      <c r="BN97" s="158"/>
      <c r="BO97" s="158"/>
      <c r="BP97" s="158"/>
      <c r="BQ97" s="158"/>
      <c r="BR97" s="158"/>
      <c r="BS97" s="158"/>
      <c r="BT97" s="158"/>
      <c r="BU97" s="158"/>
    </row>
    <row r="98" spans="1:73" x14ac:dyDescent="0.15">
      <c r="A98" s="1"/>
      <c r="B98" s="20"/>
      <c r="C98" s="156">
        <f>Eksist!C98</f>
        <v>17</v>
      </c>
      <c r="D98" s="2"/>
      <c r="E98" s="161"/>
      <c r="F98" s="169">
        <f t="shared" si="4"/>
        <v>3.7000000000000006</v>
      </c>
      <c r="G98" s="161">
        <f>IF($C98&lt;Input!$D$48,VLOOKUP($C98,Eksist!$C$81:'Eksist'!$Z$111,G$3), VLOOKUP($C98,Muffe!$C$81:'Muffe'!$Z$111,G$3)*Muffe!$E$2+VLOOKUP($C98,Eksist!$C$81:'Eksist'!$Z$111,G$3)*Eksist!$E$2)</f>
        <v>0</v>
      </c>
      <c r="H98" s="161">
        <f>IF($C98&lt;Input!$D$48,VLOOKUP($C98,Eksist!$C$81:'Eksist'!$Z$111,H$3), VLOOKUP($C98,Muffe!$C$81:'Muffe'!$Z$111,H$3)*Muffe!$E$3+VLOOKUP($C98,Eksist!$C$81:'Eksist'!$Z$111,H$3)*Eksist!$E$3)</f>
        <v>1.8500000000000003</v>
      </c>
      <c r="I98" s="161">
        <f>IF($C98&lt;Input!$D$48,VLOOKUP($C98,Eksist!$C$81:'Eksist'!$Z$111,I$3), VLOOKUP($C98,Muffe!$C$81:'Muffe'!$Z$111,I$3)*Muffe!$E$3+VLOOKUP($C98,Eksist!$C$81:'Eksist'!$Z$111,I$3)*Eksist!$E$3)</f>
        <v>1.8500000000000003</v>
      </c>
      <c r="J98" s="161">
        <f>IF($C98&lt;Input!$D$48,VLOOKUP($C98,Eksist!$C$81:'Eksist'!$Z$111,J$3), VLOOKUP($C98,Muffe!$C$81:'Muffe'!$Z$111,J$3)*Muffe!$E$3+VLOOKUP($C98,Eksist!$C$81:'Eksist'!$Z$111,J$3)*Eksist!$E$3)</f>
        <v>0</v>
      </c>
      <c r="K98" s="161">
        <f>IF($C98&lt;Input!$D$48,VLOOKUP($C98,Eksist!$C$81:'Eksist'!$Z$111,K$3), VLOOKUP($C98,Muffe!$C$81:'Muffe'!$Z$111,K$3)*Muffe!$E$3+VLOOKUP($C98,Eksist!$C$81:'Eksist'!$Z$111,K$3)*Eksist!$E$3)</f>
        <v>0</v>
      </c>
      <c r="L98" s="161">
        <f>IF($C98&lt;Input!$D$48,VLOOKUP($C98,Eksist!$C$81:'Eksist'!$Z$111,L$3), VLOOKUP($C98,Muffe!$C$81:'Muffe'!$Z$111,L$3)*Muffe!$E$3+VLOOKUP($C98,Eksist!$C$81:'Eksist'!$Z$111,L$3)*Eksist!$E$3)</f>
        <v>0</v>
      </c>
      <c r="M98" s="161">
        <f>IF($C98&lt;Input!$D$48,VLOOKUP($C98,Eksist!$C$81:'Eksist'!$Z$111,M$3), VLOOKUP($C98,Muffe!$C$81:'Muffe'!$Z$111,M$3)*Muffe!$E$3+VLOOKUP($C98,Eksist!$C$81:'Eksist'!$Z$111,M$3)*Eksist!$E$3)</f>
        <v>0</v>
      </c>
      <c r="N98" s="161">
        <f>IF($C98&lt;Input!$D$48,VLOOKUP($C98,Eksist!$C$81:'Eksist'!$Z$111,N$3), VLOOKUP($C98,Muffe!$C$81:'Muffe'!$Z$111,N$3)*Muffe!$E$3+VLOOKUP($C98,Eksist!$C$81:'Eksist'!$Z$111,N$3)*Eksist!$E$3)</f>
        <v>0</v>
      </c>
      <c r="O98" s="161">
        <f>IF($C98&lt;Input!$D$48,VLOOKUP($C98,Eksist!$C$81:'Eksist'!$Z$111,O$3), VLOOKUP($C98,Muffe!$C$81:'Muffe'!$Z$111,O$3)*Muffe!$E$3+VLOOKUP($C98,Eksist!$C$81:'Eksist'!$Z$111,O$3)*Eksist!$E$3)</f>
        <v>0</v>
      </c>
      <c r="P98" s="161">
        <f>IF($C98&lt;Input!$D$48,VLOOKUP($C98,Eksist!$C$81:'Eksist'!$Z$111,P$3), VLOOKUP($C98,Muffe!$C$81:'Muffe'!$Z$111,P$3)*Muffe!$E$3+VLOOKUP($C98,Eksist!$C$81:'Eksist'!$Z$111,P$3)*Eksist!$E$3)</f>
        <v>0</v>
      </c>
      <c r="Q98" s="161">
        <f>IF($C98&lt;Input!$D$48,VLOOKUP($C98,Eksist!$C$81:'Eksist'!$Z$111,Q$3), VLOOKUP($C98,Muffe!$C$81:'Muffe'!$Z$111,Q$3)*Muffe!$E$3+VLOOKUP($C98,Eksist!$C$81:'Eksist'!$Z$111,Q$3)*Eksist!$E$3)</f>
        <v>0</v>
      </c>
      <c r="R98" s="161">
        <f>IF($C98&lt;Input!$D$48,VLOOKUP($C98,Eksist!$C$81:'Eksist'!$Z$111,R$3), VLOOKUP($C98,Muffe!$C$81:'Muffe'!$Z$111,R$3)*Muffe!$E$3+VLOOKUP($C98,Eksist!$C$81:'Eksist'!$Z$111,R$3)*Eksist!$E$3)</f>
        <v>0</v>
      </c>
      <c r="S98" s="161">
        <f>IF($C98&lt;Input!$D$48,VLOOKUP($C98,Eksist!$C$81:'Eksist'!$Z$111,S$3), VLOOKUP($C98,Muffe!$C$81:'Muffe'!$Z$111,S$3)*Muffe!$E$3+VLOOKUP($C98,Eksist!$C$81:'Eksist'!$Z$111,S$3)*Eksist!$E$3)</f>
        <v>0</v>
      </c>
      <c r="T98" s="161">
        <f>IF($C98&lt;Input!$D$48,VLOOKUP($C98,Eksist!$C$81:'Eksist'!$Z$111,T$3), VLOOKUP($C98,Muffe!$C$81:'Muffe'!$Z$111,T$3)*Muffe!$E$3+VLOOKUP($C98,Eksist!$C$81:'Eksist'!$Z$111,T$3)*Eksist!$E$3)</f>
        <v>0</v>
      </c>
      <c r="U98" s="161">
        <f>IF($C98&lt;Input!$D$48,VLOOKUP($C98,Eksist!$C$81:'Eksist'!$Z$111,U$3), VLOOKUP($C98,Muffe!$C$81:'Muffe'!$Z$111,U$3)*Muffe!$E$3+VLOOKUP($C98,Eksist!$C$81:'Eksist'!$Z$111,U$3)*Eksist!$E$3)</f>
        <v>0</v>
      </c>
      <c r="V98" s="161">
        <f>IF($C98&lt;Input!$D$48,VLOOKUP($C98,Eksist!$C$81:'Eksist'!$Z$111,V$3), VLOOKUP($C98,Muffe!$C$81:'Muffe'!$Z$111,V$3)*Muffe!$E$3+VLOOKUP($C98,Eksist!$C$81:'Eksist'!$Z$111,V$3)*Eksist!$E$3)</f>
        <v>0</v>
      </c>
      <c r="W98" s="161">
        <f>IF($C98&lt;Input!$D$48,VLOOKUP($C98,Eksist!$C$81:'Eksist'!$Z$111,W$3), VLOOKUP($C98,Muffe!$C$81:'Muffe'!$Z$111,W$3)*Muffe!$E$3+VLOOKUP($C98,Eksist!$C$81:'Eksist'!$Z$111,W$3)*Eksist!$E$3)</f>
        <v>0</v>
      </c>
      <c r="X98" s="161">
        <f>IF($C98&lt;Input!$D$48,VLOOKUP($C98,Eksist!$C$81:'Eksist'!$Z$111,X$3), VLOOKUP($C98,Muffe!$C$81:'Muffe'!$Z$111,X$3)*Muffe!$E$3+VLOOKUP($C98,Eksist!$C$81:'Eksist'!$Z$111,X$3)*Eksist!$E$3)</f>
        <v>0</v>
      </c>
      <c r="Y98" s="161">
        <f>IF($C98&lt;Input!$D$48,VLOOKUP($C98,Eksist!$C$81:'Eksist'!$Z$111,Y$3), VLOOKUP($C98,Muffe!$C$81:'Muffe'!$Z$111,Y$3)*Muffe!$E$3+VLOOKUP($C98,Eksist!$C$81:'Eksist'!$Z$111,Y$3)*Eksist!$E$3)</f>
        <v>0</v>
      </c>
      <c r="Z98" s="161">
        <f>IF($C98&lt;Input!$D$48,VLOOKUP($C98,Eksist!$C$81:'Eksist'!$Z$111,Z$3), VLOOKUP($C98,Muffe!$C$81:'Muffe'!$Z$111,Z$3)*Muffe!$E$3+VLOOKUP($C98,Eksist!$C$81:'Eksist'!$Z$111,Z$3)*Eksist!$E$3)</f>
        <v>0</v>
      </c>
      <c r="AA98" s="1"/>
      <c r="AB98" s="3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9"/>
      <c r="BB98" s="159"/>
      <c r="BC98" s="159"/>
      <c r="BD98" s="159"/>
      <c r="BE98" s="159"/>
      <c r="BF98" s="158"/>
      <c r="BG98" s="158"/>
      <c r="BH98" s="158"/>
      <c r="BI98" s="158"/>
      <c r="BJ98" s="158"/>
      <c r="BK98" s="158"/>
      <c r="BL98" s="158"/>
      <c r="BM98" s="158"/>
      <c r="BN98" s="158"/>
      <c r="BO98" s="158"/>
      <c r="BP98" s="158"/>
      <c r="BQ98" s="158"/>
      <c r="BR98" s="158"/>
      <c r="BS98" s="158"/>
      <c r="BT98" s="158"/>
      <c r="BU98" s="158"/>
    </row>
    <row r="99" spans="1:73" x14ac:dyDescent="0.15">
      <c r="A99" s="1"/>
      <c r="B99" s="20"/>
      <c r="C99" s="156">
        <f>Eksist!C99</f>
        <v>18</v>
      </c>
      <c r="D99" s="2"/>
      <c r="E99" s="161"/>
      <c r="F99" s="169">
        <f t="shared" si="4"/>
        <v>3.8000000000000007</v>
      </c>
      <c r="G99" s="161">
        <f>IF($C99&lt;Input!$D$48,VLOOKUP($C99,Eksist!$C$81:'Eksist'!$Z$111,G$3), VLOOKUP($C99,Muffe!$C$81:'Muffe'!$Z$111,G$3)*Muffe!$E$2+VLOOKUP($C99,Eksist!$C$81:'Eksist'!$Z$111,G$3)*Eksist!$E$2)</f>
        <v>0</v>
      </c>
      <c r="H99" s="161">
        <f>IF($C99&lt;Input!$D$48,VLOOKUP($C99,Eksist!$C$81:'Eksist'!$Z$111,H$3), VLOOKUP($C99,Muffe!$C$81:'Muffe'!$Z$111,H$3)*Muffe!$E$3+VLOOKUP($C99,Eksist!$C$81:'Eksist'!$Z$111,H$3)*Eksist!$E$3)</f>
        <v>1.9000000000000004</v>
      </c>
      <c r="I99" s="161">
        <f>IF($C99&lt;Input!$D$48,VLOOKUP($C99,Eksist!$C$81:'Eksist'!$Z$111,I$3), VLOOKUP($C99,Muffe!$C$81:'Muffe'!$Z$111,I$3)*Muffe!$E$3+VLOOKUP($C99,Eksist!$C$81:'Eksist'!$Z$111,I$3)*Eksist!$E$3)</f>
        <v>1.9000000000000004</v>
      </c>
      <c r="J99" s="161">
        <f>IF($C99&lt;Input!$D$48,VLOOKUP($C99,Eksist!$C$81:'Eksist'!$Z$111,J$3), VLOOKUP($C99,Muffe!$C$81:'Muffe'!$Z$111,J$3)*Muffe!$E$3+VLOOKUP($C99,Eksist!$C$81:'Eksist'!$Z$111,J$3)*Eksist!$E$3)</f>
        <v>0</v>
      </c>
      <c r="K99" s="161">
        <f>IF($C99&lt;Input!$D$48,VLOOKUP($C99,Eksist!$C$81:'Eksist'!$Z$111,K$3), VLOOKUP($C99,Muffe!$C$81:'Muffe'!$Z$111,K$3)*Muffe!$E$3+VLOOKUP($C99,Eksist!$C$81:'Eksist'!$Z$111,K$3)*Eksist!$E$3)</f>
        <v>0</v>
      </c>
      <c r="L99" s="161">
        <f>IF($C99&lt;Input!$D$48,VLOOKUP($C99,Eksist!$C$81:'Eksist'!$Z$111,L$3), VLOOKUP($C99,Muffe!$C$81:'Muffe'!$Z$111,L$3)*Muffe!$E$3+VLOOKUP($C99,Eksist!$C$81:'Eksist'!$Z$111,L$3)*Eksist!$E$3)</f>
        <v>0</v>
      </c>
      <c r="M99" s="161">
        <f>IF($C99&lt;Input!$D$48,VLOOKUP($C99,Eksist!$C$81:'Eksist'!$Z$111,M$3), VLOOKUP($C99,Muffe!$C$81:'Muffe'!$Z$111,M$3)*Muffe!$E$3+VLOOKUP($C99,Eksist!$C$81:'Eksist'!$Z$111,M$3)*Eksist!$E$3)</f>
        <v>0</v>
      </c>
      <c r="N99" s="161">
        <f>IF($C99&lt;Input!$D$48,VLOOKUP($C99,Eksist!$C$81:'Eksist'!$Z$111,N$3), VLOOKUP($C99,Muffe!$C$81:'Muffe'!$Z$111,N$3)*Muffe!$E$3+VLOOKUP($C99,Eksist!$C$81:'Eksist'!$Z$111,N$3)*Eksist!$E$3)</f>
        <v>0</v>
      </c>
      <c r="O99" s="161">
        <f>IF($C99&lt;Input!$D$48,VLOOKUP($C99,Eksist!$C$81:'Eksist'!$Z$111,O$3), VLOOKUP($C99,Muffe!$C$81:'Muffe'!$Z$111,O$3)*Muffe!$E$3+VLOOKUP($C99,Eksist!$C$81:'Eksist'!$Z$111,O$3)*Eksist!$E$3)</f>
        <v>0</v>
      </c>
      <c r="P99" s="161">
        <f>IF($C99&lt;Input!$D$48,VLOOKUP($C99,Eksist!$C$81:'Eksist'!$Z$111,P$3), VLOOKUP($C99,Muffe!$C$81:'Muffe'!$Z$111,P$3)*Muffe!$E$3+VLOOKUP($C99,Eksist!$C$81:'Eksist'!$Z$111,P$3)*Eksist!$E$3)</f>
        <v>0</v>
      </c>
      <c r="Q99" s="161">
        <f>IF($C99&lt;Input!$D$48,VLOOKUP($C99,Eksist!$C$81:'Eksist'!$Z$111,Q$3), VLOOKUP($C99,Muffe!$C$81:'Muffe'!$Z$111,Q$3)*Muffe!$E$3+VLOOKUP($C99,Eksist!$C$81:'Eksist'!$Z$111,Q$3)*Eksist!$E$3)</f>
        <v>0</v>
      </c>
      <c r="R99" s="161">
        <f>IF($C99&lt;Input!$D$48,VLOOKUP($C99,Eksist!$C$81:'Eksist'!$Z$111,R$3), VLOOKUP($C99,Muffe!$C$81:'Muffe'!$Z$111,R$3)*Muffe!$E$3+VLOOKUP($C99,Eksist!$C$81:'Eksist'!$Z$111,R$3)*Eksist!$E$3)</f>
        <v>0</v>
      </c>
      <c r="S99" s="161">
        <f>IF($C99&lt;Input!$D$48,VLOOKUP($C99,Eksist!$C$81:'Eksist'!$Z$111,S$3), VLOOKUP($C99,Muffe!$C$81:'Muffe'!$Z$111,S$3)*Muffe!$E$3+VLOOKUP($C99,Eksist!$C$81:'Eksist'!$Z$111,S$3)*Eksist!$E$3)</f>
        <v>0</v>
      </c>
      <c r="T99" s="161">
        <f>IF($C99&lt;Input!$D$48,VLOOKUP($C99,Eksist!$C$81:'Eksist'!$Z$111,T$3), VLOOKUP($C99,Muffe!$C$81:'Muffe'!$Z$111,T$3)*Muffe!$E$3+VLOOKUP($C99,Eksist!$C$81:'Eksist'!$Z$111,T$3)*Eksist!$E$3)</f>
        <v>0</v>
      </c>
      <c r="U99" s="161">
        <f>IF($C99&lt;Input!$D$48,VLOOKUP($C99,Eksist!$C$81:'Eksist'!$Z$111,U$3), VLOOKUP($C99,Muffe!$C$81:'Muffe'!$Z$111,U$3)*Muffe!$E$3+VLOOKUP($C99,Eksist!$C$81:'Eksist'!$Z$111,U$3)*Eksist!$E$3)</f>
        <v>0</v>
      </c>
      <c r="V99" s="161">
        <f>IF($C99&lt;Input!$D$48,VLOOKUP($C99,Eksist!$C$81:'Eksist'!$Z$111,V$3), VLOOKUP($C99,Muffe!$C$81:'Muffe'!$Z$111,V$3)*Muffe!$E$3+VLOOKUP($C99,Eksist!$C$81:'Eksist'!$Z$111,V$3)*Eksist!$E$3)</f>
        <v>0</v>
      </c>
      <c r="W99" s="161">
        <f>IF($C99&lt;Input!$D$48,VLOOKUP($C99,Eksist!$C$81:'Eksist'!$Z$111,W$3), VLOOKUP($C99,Muffe!$C$81:'Muffe'!$Z$111,W$3)*Muffe!$E$3+VLOOKUP($C99,Eksist!$C$81:'Eksist'!$Z$111,W$3)*Eksist!$E$3)</f>
        <v>0</v>
      </c>
      <c r="X99" s="161">
        <f>IF($C99&lt;Input!$D$48,VLOOKUP($C99,Eksist!$C$81:'Eksist'!$Z$111,X$3), VLOOKUP($C99,Muffe!$C$81:'Muffe'!$Z$111,X$3)*Muffe!$E$3+VLOOKUP($C99,Eksist!$C$81:'Eksist'!$Z$111,X$3)*Eksist!$E$3)</f>
        <v>0</v>
      </c>
      <c r="Y99" s="161">
        <f>IF($C99&lt;Input!$D$48,VLOOKUP($C99,Eksist!$C$81:'Eksist'!$Z$111,Y$3), VLOOKUP($C99,Muffe!$C$81:'Muffe'!$Z$111,Y$3)*Muffe!$E$3+VLOOKUP($C99,Eksist!$C$81:'Eksist'!$Z$111,Y$3)*Eksist!$E$3)</f>
        <v>0</v>
      </c>
      <c r="Z99" s="161">
        <f>IF($C99&lt;Input!$D$48,VLOOKUP($C99,Eksist!$C$81:'Eksist'!$Z$111,Z$3), VLOOKUP($C99,Muffe!$C$81:'Muffe'!$Z$111,Z$3)*Muffe!$E$3+VLOOKUP($C99,Eksist!$C$81:'Eksist'!$Z$111,Z$3)*Eksist!$E$3)</f>
        <v>0</v>
      </c>
      <c r="AA99" s="1"/>
      <c r="AB99" s="3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9"/>
      <c r="BB99" s="159"/>
      <c r="BC99" s="159"/>
      <c r="BD99" s="159"/>
      <c r="BE99" s="159"/>
      <c r="BF99" s="158"/>
      <c r="BG99" s="158"/>
      <c r="BH99" s="158"/>
      <c r="BI99" s="158"/>
      <c r="BJ99" s="158"/>
      <c r="BK99" s="158"/>
      <c r="BL99" s="158"/>
      <c r="BM99" s="158"/>
      <c r="BN99" s="158"/>
      <c r="BO99" s="158"/>
      <c r="BP99" s="158"/>
      <c r="BQ99" s="158"/>
      <c r="BR99" s="158"/>
      <c r="BS99" s="158"/>
      <c r="BT99" s="158"/>
      <c r="BU99" s="158"/>
    </row>
    <row r="100" spans="1:73" x14ac:dyDescent="0.15">
      <c r="A100" s="1"/>
      <c r="B100" s="20"/>
      <c r="C100" s="156">
        <f>Eksist!C100</f>
        <v>19</v>
      </c>
      <c r="D100" s="2"/>
      <c r="E100" s="161"/>
      <c r="F100" s="169">
        <f t="shared" si="4"/>
        <v>3.9000000000000008</v>
      </c>
      <c r="G100" s="161">
        <f>IF($C100&lt;Input!$D$48,VLOOKUP($C100,Eksist!$C$81:'Eksist'!$Z$111,G$3), VLOOKUP($C100,Muffe!$C$81:'Muffe'!$Z$111,G$3)*Muffe!$E$2+VLOOKUP($C100,Eksist!$C$81:'Eksist'!$Z$111,G$3)*Eksist!$E$2)</f>
        <v>0</v>
      </c>
      <c r="H100" s="161">
        <f>IF($C100&lt;Input!$D$48,VLOOKUP($C100,Eksist!$C$81:'Eksist'!$Z$111,H$3), VLOOKUP($C100,Muffe!$C$81:'Muffe'!$Z$111,H$3)*Muffe!$E$3+VLOOKUP($C100,Eksist!$C$81:'Eksist'!$Z$111,H$3)*Eksist!$E$3)</f>
        <v>1.9500000000000004</v>
      </c>
      <c r="I100" s="161">
        <f>IF($C100&lt;Input!$D$48,VLOOKUP($C100,Eksist!$C$81:'Eksist'!$Z$111,I$3), VLOOKUP($C100,Muffe!$C$81:'Muffe'!$Z$111,I$3)*Muffe!$E$3+VLOOKUP($C100,Eksist!$C$81:'Eksist'!$Z$111,I$3)*Eksist!$E$3)</f>
        <v>1.9500000000000004</v>
      </c>
      <c r="J100" s="161">
        <f>IF($C100&lt;Input!$D$48,VLOOKUP($C100,Eksist!$C$81:'Eksist'!$Z$111,J$3), VLOOKUP($C100,Muffe!$C$81:'Muffe'!$Z$111,J$3)*Muffe!$E$3+VLOOKUP($C100,Eksist!$C$81:'Eksist'!$Z$111,J$3)*Eksist!$E$3)</f>
        <v>0</v>
      </c>
      <c r="K100" s="161">
        <f>IF($C100&lt;Input!$D$48,VLOOKUP($C100,Eksist!$C$81:'Eksist'!$Z$111,K$3), VLOOKUP($C100,Muffe!$C$81:'Muffe'!$Z$111,K$3)*Muffe!$E$3+VLOOKUP($C100,Eksist!$C$81:'Eksist'!$Z$111,K$3)*Eksist!$E$3)</f>
        <v>0</v>
      </c>
      <c r="L100" s="161">
        <f>IF($C100&lt;Input!$D$48,VLOOKUP($C100,Eksist!$C$81:'Eksist'!$Z$111,L$3), VLOOKUP($C100,Muffe!$C$81:'Muffe'!$Z$111,L$3)*Muffe!$E$3+VLOOKUP($C100,Eksist!$C$81:'Eksist'!$Z$111,L$3)*Eksist!$E$3)</f>
        <v>0</v>
      </c>
      <c r="M100" s="161">
        <f>IF($C100&lt;Input!$D$48,VLOOKUP($C100,Eksist!$C$81:'Eksist'!$Z$111,M$3), VLOOKUP($C100,Muffe!$C$81:'Muffe'!$Z$111,M$3)*Muffe!$E$3+VLOOKUP($C100,Eksist!$C$81:'Eksist'!$Z$111,M$3)*Eksist!$E$3)</f>
        <v>0</v>
      </c>
      <c r="N100" s="161">
        <f>IF($C100&lt;Input!$D$48,VLOOKUP($C100,Eksist!$C$81:'Eksist'!$Z$111,N$3), VLOOKUP($C100,Muffe!$C$81:'Muffe'!$Z$111,N$3)*Muffe!$E$3+VLOOKUP($C100,Eksist!$C$81:'Eksist'!$Z$111,N$3)*Eksist!$E$3)</f>
        <v>0</v>
      </c>
      <c r="O100" s="161">
        <f>IF($C100&lt;Input!$D$48,VLOOKUP($C100,Eksist!$C$81:'Eksist'!$Z$111,O$3), VLOOKUP($C100,Muffe!$C$81:'Muffe'!$Z$111,O$3)*Muffe!$E$3+VLOOKUP($C100,Eksist!$C$81:'Eksist'!$Z$111,O$3)*Eksist!$E$3)</f>
        <v>0</v>
      </c>
      <c r="P100" s="161">
        <f>IF($C100&lt;Input!$D$48,VLOOKUP($C100,Eksist!$C$81:'Eksist'!$Z$111,P$3), VLOOKUP($C100,Muffe!$C$81:'Muffe'!$Z$111,P$3)*Muffe!$E$3+VLOOKUP($C100,Eksist!$C$81:'Eksist'!$Z$111,P$3)*Eksist!$E$3)</f>
        <v>0</v>
      </c>
      <c r="Q100" s="161">
        <f>IF($C100&lt;Input!$D$48,VLOOKUP($C100,Eksist!$C$81:'Eksist'!$Z$111,Q$3), VLOOKUP($C100,Muffe!$C$81:'Muffe'!$Z$111,Q$3)*Muffe!$E$3+VLOOKUP($C100,Eksist!$C$81:'Eksist'!$Z$111,Q$3)*Eksist!$E$3)</f>
        <v>0</v>
      </c>
      <c r="R100" s="161">
        <f>IF($C100&lt;Input!$D$48,VLOOKUP($C100,Eksist!$C$81:'Eksist'!$Z$111,R$3), VLOOKUP($C100,Muffe!$C$81:'Muffe'!$Z$111,R$3)*Muffe!$E$3+VLOOKUP($C100,Eksist!$C$81:'Eksist'!$Z$111,R$3)*Eksist!$E$3)</f>
        <v>0</v>
      </c>
      <c r="S100" s="161">
        <f>IF($C100&lt;Input!$D$48,VLOOKUP($C100,Eksist!$C$81:'Eksist'!$Z$111,S$3), VLOOKUP($C100,Muffe!$C$81:'Muffe'!$Z$111,S$3)*Muffe!$E$3+VLOOKUP($C100,Eksist!$C$81:'Eksist'!$Z$111,S$3)*Eksist!$E$3)</f>
        <v>0</v>
      </c>
      <c r="T100" s="161">
        <f>IF($C100&lt;Input!$D$48,VLOOKUP($C100,Eksist!$C$81:'Eksist'!$Z$111,T$3), VLOOKUP($C100,Muffe!$C$81:'Muffe'!$Z$111,T$3)*Muffe!$E$3+VLOOKUP($C100,Eksist!$C$81:'Eksist'!$Z$111,T$3)*Eksist!$E$3)</f>
        <v>0</v>
      </c>
      <c r="U100" s="161">
        <f>IF($C100&lt;Input!$D$48,VLOOKUP($C100,Eksist!$C$81:'Eksist'!$Z$111,U$3), VLOOKUP($C100,Muffe!$C$81:'Muffe'!$Z$111,U$3)*Muffe!$E$3+VLOOKUP($C100,Eksist!$C$81:'Eksist'!$Z$111,U$3)*Eksist!$E$3)</f>
        <v>0</v>
      </c>
      <c r="V100" s="161">
        <f>IF($C100&lt;Input!$D$48,VLOOKUP($C100,Eksist!$C$81:'Eksist'!$Z$111,V$3), VLOOKUP($C100,Muffe!$C$81:'Muffe'!$Z$111,V$3)*Muffe!$E$3+VLOOKUP($C100,Eksist!$C$81:'Eksist'!$Z$111,V$3)*Eksist!$E$3)</f>
        <v>0</v>
      </c>
      <c r="W100" s="161">
        <f>IF($C100&lt;Input!$D$48,VLOOKUP($C100,Eksist!$C$81:'Eksist'!$Z$111,W$3), VLOOKUP($C100,Muffe!$C$81:'Muffe'!$Z$111,W$3)*Muffe!$E$3+VLOOKUP($C100,Eksist!$C$81:'Eksist'!$Z$111,W$3)*Eksist!$E$3)</f>
        <v>0</v>
      </c>
      <c r="X100" s="161">
        <f>IF($C100&lt;Input!$D$48,VLOOKUP($C100,Eksist!$C$81:'Eksist'!$Z$111,X$3), VLOOKUP($C100,Muffe!$C$81:'Muffe'!$Z$111,X$3)*Muffe!$E$3+VLOOKUP($C100,Eksist!$C$81:'Eksist'!$Z$111,X$3)*Eksist!$E$3)</f>
        <v>0</v>
      </c>
      <c r="Y100" s="161">
        <f>IF($C100&lt;Input!$D$48,VLOOKUP($C100,Eksist!$C$81:'Eksist'!$Z$111,Y$3), VLOOKUP($C100,Muffe!$C$81:'Muffe'!$Z$111,Y$3)*Muffe!$E$3+VLOOKUP($C100,Eksist!$C$81:'Eksist'!$Z$111,Y$3)*Eksist!$E$3)</f>
        <v>0</v>
      </c>
      <c r="Z100" s="161">
        <f>IF($C100&lt;Input!$D$48,VLOOKUP($C100,Eksist!$C$81:'Eksist'!$Z$111,Z$3), VLOOKUP($C100,Muffe!$C$81:'Muffe'!$Z$111,Z$3)*Muffe!$E$3+VLOOKUP($C100,Eksist!$C$81:'Eksist'!$Z$111,Z$3)*Eksist!$E$3)</f>
        <v>0</v>
      </c>
      <c r="AA100" s="1"/>
      <c r="AB100" s="3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9"/>
      <c r="BB100" s="159"/>
      <c r="BC100" s="159"/>
      <c r="BD100" s="159"/>
      <c r="BE100" s="159"/>
      <c r="BF100" s="158"/>
      <c r="BG100" s="158"/>
      <c r="BH100" s="158"/>
      <c r="BI100" s="158"/>
      <c r="BJ100" s="158"/>
      <c r="BK100" s="158"/>
      <c r="BL100" s="158"/>
      <c r="BM100" s="158"/>
      <c r="BN100" s="158"/>
      <c r="BO100" s="158"/>
      <c r="BP100" s="158"/>
      <c r="BQ100" s="158"/>
      <c r="BR100" s="158"/>
      <c r="BS100" s="158"/>
      <c r="BT100" s="158"/>
      <c r="BU100" s="158"/>
    </row>
    <row r="101" spans="1:73" x14ac:dyDescent="0.15">
      <c r="A101" s="1"/>
      <c r="B101" s="20" t="s">
        <v>188</v>
      </c>
      <c r="C101" s="156">
        <f>Eksist!C101</f>
        <v>20</v>
      </c>
      <c r="D101" s="2"/>
      <c r="E101" s="161"/>
      <c r="F101" s="169">
        <f t="shared" si="4"/>
        <v>4</v>
      </c>
      <c r="G101" s="161">
        <f>IF($C101&lt;Input!$D$48,VLOOKUP($C101,Eksist!$C$81:'Eksist'!$Z$111,G$3), VLOOKUP($C101,Muffe!$C$81:'Muffe'!$Z$111,G$3)*Muffe!$E$2+VLOOKUP($C101,Eksist!$C$81:'Eksist'!$Z$111,G$3)*Eksist!$E$2)</f>
        <v>0</v>
      </c>
      <c r="H101" s="161">
        <f>IF($C101&lt;Input!$D$48,VLOOKUP($C101,Eksist!$C$81:'Eksist'!$Z$111,H$3), VLOOKUP($C101,Muffe!$C$81:'Muffe'!$Z$111,H$3)*Muffe!$E$3+VLOOKUP($C101,Eksist!$C$81:'Eksist'!$Z$111,H$3)*Eksist!$E$3)</f>
        <v>2</v>
      </c>
      <c r="I101" s="161">
        <f>IF($C101&lt;Input!$D$48,VLOOKUP($C101,Eksist!$C$81:'Eksist'!$Z$111,I$3), VLOOKUP($C101,Muffe!$C$81:'Muffe'!$Z$111,I$3)*Muffe!$E$3+VLOOKUP($C101,Eksist!$C$81:'Eksist'!$Z$111,I$3)*Eksist!$E$3)</f>
        <v>2</v>
      </c>
      <c r="J101" s="161">
        <f>IF($C101&lt;Input!$D$48,VLOOKUP($C101,Eksist!$C$81:'Eksist'!$Z$111,J$3), VLOOKUP($C101,Muffe!$C$81:'Muffe'!$Z$111,J$3)*Muffe!$E$3+VLOOKUP($C101,Eksist!$C$81:'Eksist'!$Z$111,J$3)*Eksist!$E$3)</f>
        <v>0</v>
      </c>
      <c r="K101" s="161">
        <f>IF($C101&lt;Input!$D$48,VLOOKUP($C101,Eksist!$C$81:'Eksist'!$Z$111,K$3), VLOOKUP($C101,Muffe!$C$81:'Muffe'!$Z$111,K$3)*Muffe!$E$3+VLOOKUP($C101,Eksist!$C$81:'Eksist'!$Z$111,K$3)*Eksist!$E$3)</f>
        <v>0</v>
      </c>
      <c r="L101" s="161">
        <f>IF($C101&lt;Input!$D$48,VLOOKUP($C101,Eksist!$C$81:'Eksist'!$Z$111,L$3), VLOOKUP($C101,Muffe!$C$81:'Muffe'!$Z$111,L$3)*Muffe!$E$3+VLOOKUP($C101,Eksist!$C$81:'Eksist'!$Z$111,L$3)*Eksist!$E$3)</f>
        <v>0</v>
      </c>
      <c r="M101" s="161">
        <f>IF($C101&lt;Input!$D$48,VLOOKUP($C101,Eksist!$C$81:'Eksist'!$Z$111,M$3), VLOOKUP($C101,Muffe!$C$81:'Muffe'!$Z$111,M$3)*Muffe!$E$3+VLOOKUP($C101,Eksist!$C$81:'Eksist'!$Z$111,M$3)*Eksist!$E$3)</f>
        <v>0</v>
      </c>
      <c r="N101" s="161">
        <f>IF($C101&lt;Input!$D$48,VLOOKUP($C101,Eksist!$C$81:'Eksist'!$Z$111,N$3), VLOOKUP($C101,Muffe!$C$81:'Muffe'!$Z$111,N$3)*Muffe!$E$3+VLOOKUP($C101,Eksist!$C$81:'Eksist'!$Z$111,N$3)*Eksist!$E$3)</f>
        <v>0</v>
      </c>
      <c r="O101" s="161">
        <f>IF($C101&lt;Input!$D$48,VLOOKUP($C101,Eksist!$C$81:'Eksist'!$Z$111,O$3), VLOOKUP($C101,Muffe!$C$81:'Muffe'!$Z$111,O$3)*Muffe!$E$3+VLOOKUP($C101,Eksist!$C$81:'Eksist'!$Z$111,O$3)*Eksist!$E$3)</f>
        <v>0</v>
      </c>
      <c r="P101" s="161">
        <f>IF($C101&lt;Input!$D$48,VLOOKUP($C101,Eksist!$C$81:'Eksist'!$Z$111,P$3), VLOOKUP($C101,Muffe!$C$81:'Muffe'!$Z$111,P$3)*Muffe!$E$3+VLOOKUP($C101,Eksist!$C$81:'Eksist'!$Z$111,P$3)*Eksist!$E$3)</f>
        <v>0</v>
      </c>
      <c r="Q101" s="161">
        <f>IF($C101&lt;Input!$D$48,VLOOKUP($C101,Eksist!$C$81:'Eksist'!$Z$111,Q$3), VLOOKUP($C101,Muffe!$C$81:'Muffe'!$Z$111,Q$3)*Muffe!$E$3+VLOOKUP($C101,Eksist!$C$81:'Eksist'!$Z$111,Q$3)*Eksist!$E$3)</f>
        <v>0</v>
      </c>
      <c r="R101" s="161">
        <f>IF($C101&lt;Input!$D$48,VLOOKUP($C101,Eksist!$C$81:'Eksist'!$Z$111,R$3), VLOOKUP($C101,Muffe!$C$81:'Muffe'!$Z$111,R$3)*Muffe!$E$3+VLOOKUP($C101,Eksist!$C$81:'Eksist'!$Z$111,R$3)*Eksist!$E$3)</f>
        <v>0</v>
      </c>
      <c r="S101" s="161">
        <f>IF($C101&lt;Input!$D$48,VLOOKUP($C101,Eksist!$C$81:'Eksist'!$Z$111,S$3), VLOOKUP($C101,Muffe!$C$81:'Muffe'!$Z$111,S$3)*Muffe!$E$3+VLOOKUP($C101,Eksist!$C$81:'Eksist'!$Z$111,S$3)*Eksist!$E$3)</f>
        <v>0</v>
      </c>
      <c r="T101" s="161">
        <f>IF($C101&lt;Input!$D$48,VLOOKUP($C101,Eksist!$C$81:'Eksist'!$Z$111,T$3), VLOOKUP($C101,Muffe!$C$81:'Muffe'!$Z$111,T$3)*Muffe!$E$3+VLOOKUP($C101,Eksist!$C$81:'Eksist'!$Z$111,T$3)*Eksist!$E$3)</f>
        <v>0</v>
      </c>
      <c r="U101" s="161">
        <f>IF($C101&lt;Input!$D$48,VLOOKUP($C101,Eksist!$C$81:'Eksist'!$Z$111,U$3), VLOOKUP($C101,Muffe!$C$81:'Muffe'!$Z$111,U$3)*Muffe!$E$3+VLOOKUP($C101,Eksist!$C$81:'Eksist'!$Z$111,U$3)*Eksist!$E$3)</f>
        <v>0</v>
      </c>
      <c r="V101" s="161">
        <f>IF($C101&lt;Input!$D$48,VLOOKUP($C101,Eksist!$C$81:'Eksist'!$Z$111,V$3), VLOOKUP($C101,Muffe!$C$81:'Muffe'!$Z$111,V$3)*Muffe!$E$3+VLOOKUP($C101,Eksist!$C$81:'Eksist'!$Z$111,V$3)*Eksist!$E$3)</f>
        <v>0</v>
      </c>
      <c r="W101" s="161">
        <f>IF($C101&lt;Input!$D$48,VLOOKUP($C101,Eksist!$C$81:'Eksist'!$Z$111,W$3), VLOOKUP($C101,Muffe!$C$81:'Muffe'!$Z$111,W$3)*Muffe!$E$3+VLOOKUP($C101,Eksist!$C$81:'Eksist'!$Z$111,W$3)*Eksist!$E$3)</f>
        <v>0</v>
      </c>
      <c r="X101" s="161">
        <f>IF($C101&lt;Input!$D$48,VLOOKUP($C101,Eksist!$C$81:'Eksist'!$Z$111,X$3), VLOOKUP($C101,Muffe!$C$81:'Muffe'!$Z$111,X$3)*Muffe!$E$3+VLOOKUP($C101,Eksist!$C$81:'Eksist'!$Z$111,X$3)*Eksist!$E$3)</f>
        <v>0</v>
      </c>
      <c r="Y101" s="161">
        <f>IF($C101&lt;Input!$D$48,VLOOKUP($C101,Eksist!$C$81:'Eksist'!$Z$111,Y$3), VLOOKUP($C101,Muffe!$C$81:'Muffe'!$Z$111,Y$3)*Muffe!$E$3+VLOOKUP($C101,Eksist!$C$81:'Eksist'!$Z$111,Y$3)*Eksist!$E$3)</f>
        <v>0</v>
      </c>
      <c r="Z101" s="161">
        <f>IF($C101&lt;Input!$D$48,VLOOKUP($C101,Eksist!$C$81:'Eksist'!$Z$111,Z$3), VLOOKUP($C101,Muffe!$C$81:'Muffe'!$Z$111,Z$3)*Muffe!$E$3+VLOOKUP($C101,Eksist!$C$81:'Eksist'!$Z$111,Z$3)*Eksist!$E$3)</f>
        <v>0</v>
      </c>
      <c r="AA101" s="1"/>
      <c r="AB101" s="3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9"/>
      <c r="BB101" s="159"/>
      <c r="BC101" s="159"/>
      <c r="BD101" s="159"/>
      <c r="BE101" s="159"/>
      <c r="BF101" s="158"/>
      <c r="BG101" s="158"/>
      <c r="BH101" s="158"/>
      <c r="BI101" s="158"/>
      <c r="BJ101" s="158"/>
      <c r="BK101" s="158"/>
      <c r="BL101" s="158"/>
      <c r="BM101" s="158"/>
      <c r="BN101" s="158"/>
      <c r="BO101" s="158"/>
      <c r="BP101" s="158"/>
      <c r="BQ101" s="158"/>
      <c r="BR101" s="158"/>
      <c r="BS101" s="158"/>
      <c r="BT101" s="158"/>
      <c r="BU101" s="158"/>
    </row>
    <row r="102" spans="1:73" x14ac:dyDescent="0.15">
      <c r="A102" s="1"/>
      <c r="B102" s="20"/>
      <c r="C102" s="156">
        <f>Eksist!C102</f>
        <v>21</v>
      </c>
      <c r="D102" s="2"/>
      <c r="E102" s="161"/>
      <c r="F102" s="169">
        <f t="shared" si="4"/>
        <v>4.0999999999999996</v>
      </c>
      <c r="G102" s="161">
        <f>IF($C102&lt;Input!$D$48,VLOOKUP($C102,Eksist!$C$81:'Eksist'!$Z$111,G$3), VLOOKUP($C102,Muffe!$C$81:'Muffe'!$Z$111,G$3)*Muffe!$E$2+VLOOKUP($C102,Eksist!$C$81:'Eksist'!$Z$111,G$3)*Eksist!$E$2)</f>
        <v>0</v>
      </c>
      <c r="H102" s="161">
        <f>IF($C102&lt;Input!$D$48,VLOOKUP($C102,Eksist!$C$81:'Eksist'!$Z$111,H$3), VLOOKUP($C102,Muffe!$C$81:'Muffe'!$Z$111,H$3)*Muffe!$E$3+VLOOKUP($C102,Eksist!$C$81:'Eksist'!$Z$111,H$3)*Eksist!$E$3)</f>
        <v>2.0499999999999998</v>
      </c>
      <c r="I102" s="161">
        <f>IF($C102&lt;Input!$D$48,VLOOKUP($C102,Eksist!$C$81:'Eksist'!$Z$111,I$3), VLOOKUP($C102,Muffe!$C$81:'Muffe'!$Z$111,I$3)*Muffe!$E$3+VLOOKUP($C102,Eksist!$C$81:'Eksist'!$Z$111,I$3)*Eksist!$E$3)</f>
        <v>2.0499999999999998</v>
      </c>
      <c r="J102" s="161">
        <f>IF($C102&lt;Input!$D$48,VLOOKUP($C102,Eksist!$C$81:'Eksist'!$Z$111,J$3), VLOOKUP($C102,Muffe!$C$81:'Muffe'!$Z$111,J$3)*Muffe!$E$3+VLOOKUP($C102,Eksist!$C$81:'Eksist'!$Z$111,J$3)*Eksist!$E$3)</f>
        <v>0</v>
      </c>
      <c r="K102" s="161">
        <f>IF($C102&lt;Input!$D$48,VLOOKUP($C102,Eksist!$C$81:'Eksist'!$Z$111,K$3), VLOOKUP($C102,Muffe!$C$81:'Muffe'!$Z$111,K$3)*Muffe!$E$3+VLOOKUP($C102,Eksist!$C$81:'Eksist'!$Z$111,K$3)*Eksist!$E$3)</f>
        <v>0</v>
      </c>
      <c r="L102" s="161">
        <f>IF($C102&lt;Input!$D$48,VLOOKUP($C102,Eksist!$C$81:'Eksist'!$Z$111,L$3), VLOOKUP($C102,Muffe!$C$81:'Muffe'!$Z$111,L$3)*Muffe!$E$3+VLOOKUP($C102,Eksist!$C$81:'Eksist'!$Z$111,L$3)*Eksist!$E$3)</f>
        <v>0</v>
      </c>
      <c r="M102" s="161">
        <f>IF($C102&lt;Input!$D$48,VLOOKUP($C102,Eksist!$C$81:'Eksist'!$Z$111,M$3), VLOOKUP($C102,Muffe!$C$81:'Muffe'!$Z$111,M$3)*Muffe!$E$3+VLOOKUP($C102,Eksist!$C$81:'Eksist'!$Z$111,M$3)*Eksist!$E$3)</f>
        <v>0</v>
      </c>
      <c r="N102" s="161">
        <f>IF($C102&lt;Input!$D$48,VLOOKUP($C102,Eksist!$C$81:'Eksist'!$Z$111,N$3), VLOOKUP($C102,Muffe!$C$81:'Muffe'!$Z$111,N$3)*Muffe!$E$3+VLOOKUP($C102,Eksist!$C$81:'Eksist'!$Z$111,N$3)*Eksist!$E$3)</f>
        <v>0</v>
      </c>
      <c r="O102" s="161">
        <f>IF($C102&lt;Input!$D$48,VLOOKUP($C102,Eksist!$C$81:'Eksist'!$Z$111,O$3), VLOOKUP($C102,Muffe!$C$81:'Muffe'!$Z$111,O$3)*Muffe!$E$3+VLOOKUP($C102,Eksist!$C$81:'Eksist'!$Z$111,O$3)*Eksist!$E$3)</f>
        <v>0</v>
      </c>
      <c r="P102" s="161">
        <f>IF($C102&lt;Input!$D$48,VLOOKUP($C102,Eksist!$C$81:'Eksist'!$Z$111,P$3), VLOOKUP($C102,Muffe!$C$81:'Muffe'!$Z$111,P$3)*Muffe!$E$3+VLOOKUP($C102,Eksist!$C$81:'Eksist'!$Z$111,P$3)*Eksist!$E$3)</f>
        <v>0</v>
      </c>
      <c r="Q102" s="161">
        <f>IF($C102&lt;Input!$D$48,VLOOKUP($C102,Eksist!$C$81:'Eksist'!$Z$111,Q$3), VLOOKUP($C102,Muffe!$C$81:'Muffe'!$Z$111,Q$3)*Muffe!$E$3+VLOOKUP($C102,Eksist!$C$81:'Eksist'!$Z$111,Q$3)*Eksist!$E$3)</f>
        <v>0</v>
      </c>
      <c r="R102" s="161">
        <f>IF($C102&lt;Input!$D$48,VLOOKUP($C102,Eksist!$C$81:'Eksist'!$Z$111,R$3), VLOOKUP($C102,Muffe!$C$81:'Muffe'!$Z$111,R$3)*Muffe!$E$3+VLOOKUP($C102,Eksist!$C$81:'Eksist'!$Z$111,R$3)*Eksist!$E$3)</f>
        <v>0</v>
      </c>
      <c r="S102" s="161">
        <f>IF($C102&lt;Input!$D$48,VLOOKUP($C102,Eksist!$C$81:'Eksist'!$Z$111,S$3), VLOOKUP($C102,Muffe!$C$81:'Muffe'!$Z$111,S$3)*Muffe!$E$3+VLOOKUP($C102,Eksist!$C$81:'Eksist'!$Z$111,S$3)*Eksist!$E$3)</f>
        <v>0</v>
      </c>
      <c r="T102" s="161">
        <f>IF($C102&lt;Input!$D$48,VLOOKUP($C102,Eksist!$C$81:'Eksist'!$Z$111,T$3), VLOOKUP($C102,Muffe!$C$81:'Muffe'!$Z$111,T$3)*Muffe!$E$3+VLOOKUP($C102,Eksist!$C$81:'Eksist'!$Z$111,T$3)*Eksist!$E$3)</f>
        <v>0</v>
      </c>
      <c r="U102" s="161">
        <f>IF($C102&lt;Input!$D$48,VLOOKUP($C102,Eksist!$C$81:'Eksist'!$Z$111,U$3), VLOOKUP($C102,Muffe!$C$81:'Muffe'!$Z$111,U$3)*Muffe!$E$3+VLOOKUP($C102,Eksist!$C$81:'Eksist'!$Z$111,U$3)*Eksist!$E$3)</f>
        <v>0</v>
      </c>
      <c r="V102" s="161">
        <f>IF($C102&lt;Input!$D$48,VLOOKUP($C102,Eksist!$C$81:'Eksist'!$Z$111,V$3), VLOOKUP($C102,Muffe!$C$81:'Muffe'!$Z$111,V$3)*Muffe!$E$3+VLOOKUP($C102,Eksist!$C$81:'Eksist'!$Z$111,V$3)*Eksist!$E$3)</f>
        <v>0</v>
      </c>
      <c r="W102" s="161">
        <f>IF($C102&lt;Input!$D$48,VLOOKUP($C102,Eksist!$C$81:'Eksist'!$Z$111,W$3), VLOOKUP($C102,Muffe!$C$81:'Muffe'!$Z$111,W$3)*Muffe!$E$3+VLOOKUP($C102,Eksist!$C$81:'Eksist'!$Z$111,W$3)*Eksist!$E$3)</f>
        <v>0</v>
      </c>
      <c r="X102" s="161">
        <f>IF($C102&lt;Input!$D$48,VLOOKUP($C102,Eksist!$C$81:'Eksist'!$Z$111,X$3), VLOOKUP($C102,Muffe!$C$81:'Muffe'!$Z$111,X$3)*Muffe!$E$3+VLOOKUP($C102,Eksist!$C$81:'Eksist'!$Z$111,X$3)*Eksist!$E$3)</f>
        <v>0</v>
      </c>
      <c r="Y102" s="161">
        <f>IF($C102&lt;Input!$D$48,VLOOKUP($C102,Eksist!$C$81:'Eksist'!$Z$111,Y$3), VLOOKUP($C102,Muffe!$C$81:'Muffe'!$Z$111,Y$3)*Muffe!$E$3+VLOOKUP($C102,Eksist!$C$81:'Eksist'!$Z$111,Y$3)*Eksist!$E$3)</f>
        <v>0</v>
      </c>
      <c r="Z102" s="161">
        <f>IF($C102&lt;Input!$D$48,VLOOKUP($C102,Eksist!$C$81:'Eksist'!$Z$111,Z$3), VLOOKUP($C102,Muffe!$C$81:'Muffe'!$Z$111,Z$3)*Muffe!$E$3+VLOOKUP($C102,Eksist!$C$81:'Eksist'!$Z$111,Z$3)*Eksist!$E$3)</f>
        <v>0</v>
      </c>
      <c r="AA102" s="1"/>
      <c r="AB102" s="3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9"/>
      <c r="BB102" s="159"/>
      <c r="BC102" s="159"/>
      <c r="BD102" s="159"/>
      <c r="BE102" s="159"/>
      <c r="BF102" s="158"/>
      <c r="BG102" s="158"/>
      <c r="BH102" s="158"/>
      <c r="BI102" s="158"/>
      <c r="BJ102" s="158"/>
      <c r="BK102" s="158"/>
      <c r="BL102" s="158"/>
      <c r="BM102" s="158"/>
      <c r="BN102" s="158"/>
      <c r="BO102" s="158"/>
      <c r="BP102" s="158"/>
      <c r="BQ102" s="158"/>
      <c r="BR102" s="158"/>
      <c r="BS102" s="158"/>
      <c r="BT102" s="158"/>
      <c r="BU102" s="158"/>
    </row>
    <row r="103" spans="1:73" x14ac:dyDescent="0.15">
      <c r="A103" s="1"/>
      <c r="B103" s="20"/>
      <c r="C103" s="156">
        <f>Eksist!C103</f>
        <v>22</v>
      </c>
      <c r="D103" s="2"/>
      <c r="E103" s="161"/>
      <c r="F103" s="169">
        <f t="shared" si="4"/>
        <v>4.1999999999999993</v>
      </c>
      <c r="G103" s="161">
        <f>IF($C103&lt;Input!$D$48,VLOOKUP($C103,Eksist!$C$81:'Eksist'!$Z$111,G$3), VLOOKUP($C103,Muffe!$C$81:'Muffe'!$Z$111,G$3)*Muffe!$E$2+VLOOKUP($C103,Eksist!$C$81:'Eksist'!$Z$111,G$3)*Eksist!$E$2)</f>
        <v>0</v>
      </c>
      <c r="H103" s="161">
        <f>IF($C103&lt;Input!$D$48,VLOOKUP($C103,Eksist!$C$81:'Eksist'!$Z$111,H$3), VLOOKUP($C103,Muffe!$C$81:'Muffe'!$Z$111,H$3)*Muffe!$E$3+VLOOKUP($C103,Eksist!$C$81:'Eksist'!$Z$111,H$3)*Eksist!$E$3)</f>
        <v>2.0999999999999996</v>
      </c>
      <c r="I103" s="161">
        <f>IF($C103&lt;Input!$D$48,VLOOKUP($C103,Eksist!$C$81:'Eksist'!$Z$111,I$3), VLOOKUP($C103,Muffe!$C$81:'Muffe'!$Z$111,I$3)*Muffe!$E$3+VLOOKUP($C103,Eksist!$C$81:'Eksist'!$Z$111,I$3)*Eksist!$E$3)</f>
        <v>2.0999999999999996</v>
      </c>
      <c r="J103" s="161">
        <f>IF($C103&lt;Input!$D$48,VLOOKUP($C103,Eksist!$C$81:'Eksist'!$Z$111,J$3), VLOOKUP($C103,Muffe!$C$81:'Muffe'!$Z$111,J$3)*Muffe!$E$3+VLOOKUP($C103,Eksist!$C$81:'Eksist'!$Z$111,J$3)*Eksist!$E$3)</f>
        <v>0</v>
      </c>
      <c r="K103" s="161">
        <f>IF($C103&lt;Input!$D$48,VLOOKUP($C103,Eksist!$C$81:'Eksist'!$Z$111,K$3), VLOOKUP($C103,Muffe!$C$81:'Muffe'!$Z$111,K$3)*Muffe!$E$3+VLOOKUP($C103,Eksist!$C$81:'Eksist'!$Z$111,K$3)*Eksist!$E$3)</f>
        <v>0</v>
      </c>
      <c r="L103" s="161">
        <f>IF($C103&lt;Input!$D$48,VLOOKUP($C103,Eksist!$C$81:'Eksist'!$Z$111,L$3), VLOOKUP($C103,Muffe!$C$81:'Muffe'!$Z$111,L$3)*Muffe!$E$3+VLOOKUP($C103,Eksist!$C$81:'Eksist'!$Z$111,L$3)*Eksist!$E$3)</f>
        <v>0</v>
      </c>
      <c r="M103" s="161">
        <f>IF($C103&lt;Input!$D$48,VLOOKUP($C103,Eksist!$C$81:'Eksist'!$Z$111,M$3), VLOOKUP($C103,Muffe!$C$81:'Muffe'!$Z$111,M$3)*Muffe!$E$3+VLOOKUP($C103,Eksist!$C$81:'Eksist'!$Z$111,M$3)*Eksist!$E$3)</f>
        <v>0</v>
      </c>
      <c r="N103" s="161">
        <f>IF($C103&lt;Input!$D$48,VLOOKUP($C103,Eksist!$C$81:'Eksist'!$Z$111,N$3), VLOOKUP($C103,Muffe!$C$81:'Muffe'!$Z$111,N$3)*Muffe!$E$3+VLOOKUP($C103,Eksist!$C$81:'Eksist'!$Z$111,N$3)*Eksist!$E$3)</f>
        <v>0</v>
      </c>
      <c r="O103" s="161">
        <f>IF($C103&lt;Input!$D$48,VLOOKUP($C103,Eksist!$C$81:'Eksist'!$Z$111,O$3), VLOOKUP($C103,Muffe!$C$81:'Muffe'!$Z$111,O$3)*Muffe!$E$3+VLOOKUP($C103,Eksist!$C$81:'Eksist'!$Z$111,O$3)*Eksist!$E$3)</f>
        <v>0</v>
      </c>
      <c r="P103" s="161">
        <f>IF($C103&lt;Input!$D$48,VLOOKUP($C103,Eksist!$C$81:'Eksist'!$Z$111,P$3), VLOOKUP($C103,Muffe!$C$81:'Muffe'!$Z$111,P$3)*Muffe!$E$3+VLOOKUP($C103,Eksist!$C$81:'Eksist'!$Z$111,P$3)*Eksist!$E$3)</f>
        <v>0</v>
      </c>
      <c r="Q103" s="161">
        <f>IF($C103&lt;Input!$D$48,VLOOKUP($C103,Eksist!$C$81:'Eksist'!$Z$111,Q$3), VLOOKUP($C103,Muffe!$C$81:'Muffe'!$Z$111,Q$3)*Muffe!$E$3+VLOOKUP($C103,Eksist!$C$81:'Eksist'!$Z$111,Q$3)*Eksist!$E$3)</f>
        <v>0</v>
      </c>
      <c r="R103" s="161">
        <f>IF($C103&lt;Input!$D$48,VLOOKUP($C103,Eksist!$C$81:'Eksist'!$Z$111,R$3), VLOOKUP($C103,Muffe!$C$81:'Muffe'!$Z$111,R$3)*Muffe!$E$3+VLOOKUP($C103,Eksist!$C$81:'Eksist'!$Z$111,R$3)*Eksist!$E$3)</f>
        <v>0</v>
      </c>
      <c r="S103" s="161">
        <f>IF($C103&lt;Input!$D$48,VLOOKUP($C103,Eksist!$C$81:'Eksist'!$Z$111,S$3), VLOOKUP($C103,Muffe!$C$81:'Muffe'!$Z$111,S$3)*Muffe!$E$3+VLOOKUP($C103,Eksist!$C$81:'Eksist'!$Z$111,S$3)*Eksist!$E$3)</f>
        <v>0</v>
      </c>
      <c r="T103" s="161">
        <f>IF($C103&lt;Input!$D$48,VLOOKUP($C103,Eksist!$C$81:'Eksist'!$Z$111,T$3), VLOOKUP($C103,Muffe!$C$81:'Muffe'!$Z$111,T$3)*Muffe!$E$3+VLOOKUP($C103,Eksist!$C$81:'Eksist'!$Z$111,T$3)*Eksist!$E$3)</f>
        <v>0</v>
      </c>
      <c r="U103" s="161">
        <f>IF($C103&lt;Input!$D$48,VLOOKUP($C103,Eksist!$C$81:'Eksist'!$Z$111,U$3), VLOOKUP($C103,Muffe!$C$81:'Muffe'!$Z$111,U$3)*Muffe!$E$3+VLOOKUP($C103,Eksist!$C$81:'Eksist'!$Z$111,U$3)*Eksist!$E$3)</f>
        <v>0</v>
      </c>
      <c r="V103" s="161">
        <f>IF($C103&lt;Input!$D$48,VLOOKUP($C103,Eksist!$C$81:'Eksist'!$Z$111,V$3), VLOOKUP($C103,Muffe!$C$81:'Muffe'!$Z$111,V$3)*Muffe!$E$3+VLOOKUP($C103,Eksist!$C$81:'Eksist'!$Z$111,V$3)*Eksist!$E$3)</f>
        <v>0</v>
      </c>
      <c r="W103" s="161">
        <f>IF($C103&lt;Input!$D$48,VLOOKUP($C103,Eksist!$C$81:'Eksist'!$Z$111,W$3), VLOOKUP($C103,Muffe!$C$81:'Muffe'!$Z$111,W$3)*Muffe!$E$3+VLOOKUP($C103,Eksist!$C$81:'Eksist'!$Z$111,W$3)*Eksist!$E$3)</f>
        <v>0</v>
      </c>
      <c r="X103" s="161">
        <f>IF($C103&lt;Input!$D$48,VLOOKUP($C103,Eksist!$C$81:'Eksist'!$Z$111,X$3), VLOOKUP($C103,Muffe!$C$81:'Muffe'!$Z$111,X$3)*Muffe!$E$3+VLOOKUP($C103,Eksist!$C$81:'Eksist'!$Z$111,X$3)*Eksist!$E$3)</f>
        <v>0</v>
      </c>
      <c r="Y103" s="161">
        <f>IF($C103&lt;Input!$D$48,VLOOKUP($C103,Eksist!$C$81:'Eksist'!$Z$111,Y$3), VLOOKUP($C103,Muffe!$C$81:'Muffe'!$Z$111,Y$3)*Muffe!$E$3+VLOOKUP($C103,Eksist!$C$81:'Eksist'!$Z$111,Y$3)*Eksist!$E$3)</f>
        <v>0</v>
      </c>
      <c r="Z103" s="161">
        <f>IF($C103&lt;Input!$D$48,VLOOKUP($C103,Eksist!$C$81:'Eksist'!$Z$111,Z$3), VLOOKUP($C103,Muffe!$C$81:'Muffe'!$Z$111,Z$3)*Muffe!$E$3+VLOOKUP($C103,Eksist!$C$81:'Eksist'!$Z$111,Z$3)*Eksist!$E$3)</f>
        <v>0</v>
      </c>
      <c r="AA103" s="1"/>
      <c r="AB103" s="3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9"/>
      <c r="BB103" s="159"/>
      <c r="BC103" s="159"/>
      <c r="BD103" s="159"/>
      <c r="BE103" s="159"/>
      <c r="BF103" s="158"/>
      <c r="BG103" s="158"/>
      <c r="BH103" s="158"/>
      <c r="BI103" s="158"/>
      <c r="BJ103" s="158"/>
      <c r="BK103" s="158"/>
      <c r="BL103" s="158"/>
      <c r="BM103" s="158"/>
      <c r="BN103" s="158"/>
      <c r="BO103" s="158"/>
      <c r="BP103" s="158"/>
      <c r="BQ103" s="158"/>
      <c r="BR103" s="158"/>
      <c r="BS103" s="158"/>
      <c r="BT103" s="158"/>
      <c r="BU103" s="158"/>
    </row>
    <row r="104" spans="1:73" x14ac:dyDescent="0.15">
      <c r="A104" s="1"/>
      <c r="B104" s="20"/>
      <c r="C104" s="156">
        <f>Eksist!C104</f>
        <v>23</v>
      </c>
      <c r="D104" s="2"/>
      <c r="E104" s="161"/>
      <c r="F104" s="169">
        <f t="shared" si="4"/>
        <v>4.2999999999999989</v>
      </c>
      <c r="G104" s="161">
        <f>IF($C104&lt;Input!$D$48,VLOOKUP($C104,Eksist!$C$81:'Eksist'!$Z$111,G$3), VLOOKUP($C104,Muffe!$C$81:'Muffe'!$Z$111,G$3)*Muffe!$E$2+VLOOKUP($C104,Eksist!$C$81:'Eksist'!$Z$111,G$3)*Eksist!$E$2)</f>
        <v>0</v>
      </c>
      <c r="H104" s="161">
        <f>IF($C104&lt;Input!$D$48,VLOOKUP($C104,Eksist!$C$81:'Eksist'!$Z$111,H$3), VLOOKUP($C104,Muffe!$C$81:'Muffe'!$Z$111,H$3)*Muffe!$E$3+VLOOKUP($C104,Eksist!$C$81:'Eksist'!$Z$111,H$3)*Eksist!$E$3)</f>
        <v>2.1499999999999995</v>
      </c>
      <c r="I104" s="161">
        <f>IF($C104&lt;Input!$D$48,VLOOKUP($C104,Eksist!$C$81:'Eksist'!$Z$111,I$3), VLOOKUP($C104,Muffe!$C$81:'Muffe'!$Z$111,I$3)*Muffe!$E$3+VLOOKUP($C104,Eksist!$C$81:'Eksist'!$Z$111,I$3)*Eksist!$E$3)</f>
        <v>2.1499999999999995</v>
      </c>
      <c r="J104" s="161">
        <f>IF($C104&lt;Input!$D$48,VLOOKUP($C104,Eksist!$C$81:'Eksist'!$Z$111,J$3), VLOOKUP($C104,Muffe!$C$81:'Muffe'!$Z$111,J$3)*Muffe!$E$3+VLOOKUP($C104,Eksist!$C$81:'Eksist'!$Z$111,J$3)*Eksist!$E$3)</f>
        <v>0</v>
      </c>
      <c r="K104" s="161">
        <f>IF($C104&lt;Input!$D$48,VLOOKUP($C104,Eksist!$C$81:'Eksist'!$Z$111,K$3), VLOOKUP($C104,Muffe!$C$81:'Muffe'!$Z$111,K$3)*Muffe!$E$3+VLOOKUP($C104,Eksist!$C$81:'Eksist'!$Z$111,K$3)*Eksist!$E$3)</f>
        <v>0</v>
      </c>
      <c r="L104" s="161">
        <f>IF($C104&lt;Input!$D$48,VLOOKUP($C104,Eksist!$C$81:'Eksist'!$Z$111,L$3), VLOOKUP($C104,Muffe!$C$81:'Muffe'!$Z$111,L$3)*Muffe!$E$3+VLOOKUP($C104,Eksist!$C$81:'Eksist'!$Z$111,L$3)*Eksist!$E$3)</f>
        <v>0</v>
      </c>
      <c r="M104" s="161">
        <f>IF($C104&lt;Input!$D$48,VLOOKUP($C104,Eksist!$C$81:'Eksist'!$Z$111,M$3), VLOOKUP($C104,Muffe!$C$81:'Muffe'!$Z$111,M$3)*Muffe!$E$3+VLOOKUP($C104,Eksist!$C$81:'Eksist'!$Z$111,M$3)*Eksist!$E$3)</f>
        <v>0</v>
      </c>
      <c r="N104" s="161">
        <f>IF($C104&lt;Input!$D$48,VLOOKUP($C104,Eksist!$C$81:'Eksist'!$Z$111,N$3), VLOOKUP($C104,Muffe!$C$81:'Muffe'!$Z$111,N$3)*Muffe!$E$3+VLOOKUP($C104,Eksist!$C$81:'Eksist'!$Z$111,N$3)*Eksist!$E$3)</f>
        <v>0</v>
      </c>
      <c r="O104" s="161">
        <f>IF($C104&lt;Input!$D$48,VLOOKUP($C104,Eksist!$C$81:'Eksist'!$Z$111,O$3), VLOOKUP($C104,Muffe!$C$81:'Muffe'!$Z$111,O$3)*Muffe!$E$3+VLOOKUP($C104,Eksist!$C$81:'Eksist'!$Z$111,O$3)*Eksist!$E$3)</f>
        <v>0</v>
      </c>
      <c r="P104" s="161">
        <f>IF($C104&lt;Input!$D$48,VLOOKUP($C104,Eksist!$C$81:'Eksist'!$Z$111,P$3), VLOOKUP($C104,Muffe!$C$81:'Muffe'!$Z$111,P$3)*Muffe!$E$3+VLOOKUP($C104,Eksist!$C$81:'Eksist'!$Z$111,P$3)*Eksist!$E$3)</f>
        <v>0</v>
      </c>
      <c r="Q104" s="161">
        <f>IF($C104&lt;Input!$D$48,VLOOKUP($C104,Eksist!$C$81:'Eksist'!$Z$111,Q$3), VLOOKUP($C104,Muffe!$C$81:'Muffe'!$Z$111,Q$3)*Muffe!$E$3+VLOOKUP($C104,Eksist!$C$81:'Eksist'!$Z$111,Q$3)*Eksist!$E$3)</f>
        <v>0</v>
      </c>
      <c r="R104" s="161">
        <f>IF($C104&lt;Input!$D$48,VLOOKUP($C104,Eksist!$C$81:'Eksist'!$Z$111,R$3), VLOOKUP($C104,Muffe!$C$81:'Muffe'!$Z$111,R$3)*Muffe!$E$3+VLOOKUP($C104,Eksist!$C$81:'Eksist'!$Z$111,R$3)*Eksist!$E$3)</f>
        <v>0</v>
      </c>
      <c r="S104" s="161">
        <f>IF($C104&lt;Input!$D$48,VLOOKUP($C104,Eksist!$C$81:'Eksist'!$Z$111,S$3), VLOOKUP($C104,Muffe!$C$81:'Muffe'!$Z$111,S$3)*Muffe!$E$3+VLOOKUP($C104,Eksist!$C$81:'Eksist'!$Z$111,S$3)*Eksist!$E$3)</f>
        <v>0</v>
      </c>
      <c r="T104" s="161">
        <f>IF($C104&lt;Input!$D$48,VLOOKUP($C104,Eksist!$C$81:'Eksist'!$Z$111,T$3), VLOOKUP($C104,Muffe!$C$81:'Muffe'!$Z$111,T$3)*Muffe!$E$3+VLOOKUP($C104,Eksist!$C$81:'Eksist'!$Z$111,T$3)*Eksist!$E$3)</f>
        <v>0</v>
      </c>
      <c r="U104" s="161">
        <f>IF($C104&lt;Input!$D$48,VLOOKUP($C104,Eksist!$C$81:'Eksist'!$Z$111,U$3), VLOOKUP($C104,Muffe!$C$81:'Muffe'!$Z$111,U$3)*Muffe!$E$3+VLOOKUP($C104,Eksist!$C$81:'Eksist'!$Z$111,U$3)*Eksist!$E$3)</f>
        <v>0</v>
      </c>
      <c r="V104" s="161">
        <f>IF($C104&lt;Input!$D$48,VLOOKUP($C104,Eksist!$C$81:'Eksist'!$Z$111,V$3), VLOOKUP($C104,Muffe!$C$81:'Muffe'!$Z$111,V$3)*Muffe!$E$3+VLOOKUP($C104,Eksist!$C$81:'Eksist'!$Z$111,V$3)*Eksist!$E$3)</f>
        <v>0</v>
      </c>
      <c r="W104" s="161">
        <f>IF($C104&lt;Input!$D$48,VLOOKUP($C104,Eksist!$C$81:'Eksist'!$Z$111,W$3), VLOOKUP($C104,Muffe!$C$81:'Muffe'!$Z$111,W$3)*Muffe!$E$3+VLOOKUP($C104,Eksist!$C$81:'Eksist'!$Z$111,W$3)*Eksist!$E$3)</f>
        <v>0</v>
      </c>
      <c r="X104" s="161">
        <f>IF($C104&lt;Input!$D$48,VLOOKUP($C104,Eksist!$C$81:'Eksist'!$Z$111,X$3), VLOOKUP($C104,Muffe!$C$81:'Muffe'!$Z$111,X$3)*Muffe!$E$3+VLOOKUP($C104,Eksist!$C$81:'Eksist'!$Z$111,X$3)*Eksist!$E$3)</f>
        <v>0</v>
      </c>
      <c r="Y104" s="161">
        <f>IF($C104&lt;Input!$D$48,VLOOKUP($C104,Eksist!$C$81:'Eksist'!$Z$111,Y$3), VLOOKUP($C104,Muffe!$C$81:'Muffe'!$Z$111,Y$3)*Muffe!$E$3+VLOOKUP($C104,Eksist!$C$81:'Eksist'!$Z$111,Y$3)*Eksist!$E$3)</f>
        <v>0</v>
      </c>
      <c r="Z104" s="161">
        <f>IF($C104&lt;Input!$D$48,VLOOKUP($C104,Eksist!$C$81:'Eksist'!$Z$111,Z$3), VLOOKUP($C104,Muffe!$C$81:'Muffe'!$Z$111,Z$3)*Muffe!$E$3+VLOOKUP($C104,Eksist!$C$81:'Eksist'!$Z$111,Z$3)*Eksist!$E$3)</f>
        <v>0</v>
      </c>
      <c r="AA104" s="1"/>
      <c r="AB104" s="3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9"/>
      <c r="BB104" s="159"/>
      <c r="BC104" s="159"/>
      <c r="BD104" s="159"/>
      <c r="BE104" s="159"/>
      <c r="BF104" s="158"/>
      <c r="BG104" s="158"/>
      <c r="BH104" s="158"/>
      <c r="BI104" s="158"/>
      <c r="BJ104" s="158"/>
      <c r="BK104" s="158"/>
      <c r="BL104" s="158"/>
      <c r="BM104" s="158"/>
      <c r="BN104" s="158"/>
      <c r="BO104" s="158"/>
      <c r="BP104" s="158"/>
      <c r="BQ104" s="158"/>
      <c r="BR104" s="158"/>
      <c r="BS104" s="158"/>
      <c r="BT104" s="158"/>
      <c r="BU104" s="158"/>
    </row>
    <row r="105" spans="1:73" x14ac:dyDescent="0.15">
      <c r="A105" s="1"/>
      <c r="B105" s="20"/>
      <c r="C105" s="156">
        <f>Eksist!C105</f>
        <v>24</v>
      </c>
      <c r="D105" s="2"/>
      <c r="E105" s="161"/>
      <c r="F105" s="169">
        <f t="shared" si="4"/>
        <v>4.3999999999999986</v>
      </c>
      <c r="G105" s="161">
        <f>IF($C105&lt;Input!$D$48,VLOOKUP($C105,Eksist!$C$81:'Eksist'!$Z$111,G$3), VLOOKUP($C105,Muffe!$C$81:'Muffe'!$Z$111,G$3)*Muffe!$E$2+VLOOKUP($C105,Eksist!$C$81:'Eksist'!$Z$111,G$3)*Eksist!$E$2)</f>
        <v>0</v>
      </c>
      <c r="H105" s="161">
        <f>IF($C105&lt;Input!$D$48,VLOOKUP($C105,Eksist!$C$81:'Eksist'!$Z$111,H$3), VLOOKUP($C105,Muffe!$C$81:'Muffe'!$Z$111,H$3)*Muffe!$E$3+VLOOKUP($C105,Eksist!$C$81:'Eksist'!$Z$111,H$3)*Eksist!$E$3)</f>
        <v>2.1999999999999993</v>
      </c>
      <c r="I105" s="161">
        <f>IF($C105&lt;Input!$D$48,VLOOKUP($C105,Eksist!$C$81:'Eksist'!$Z$111,I$3), VLOOKUP($C105,Muffe!$C$81:'Muffe'!$Z$111,I$3)*Muffe!$E$3+VLOOKUP($C105,Eksist!$C$81:'Eksist'!$Z$111,I$3)*Eksist!$E$3)</f>
        <v>2.1999999999999993</v>
      </c>
      <c r="J105" s="161">
        <f>IF($C105&lt;Input!$D$48,VLOOKUP($C105,Eksist!$C$81:'Eksist'!$Z$111,J$3), VLOOKUP($C105,Muffe!$C$81:'Muffe'!$Z$111,J$3)*Muffe!$E$3+VLOOKUP($C105,Eksist!$C$81:'Eksist'!$Z$111,J$3)*Eksist!$E$3)</f>
        <v>0</v>
      </c>
      <c r="K105" s="161">
        <f>IF($C105&lt;Input!$D$48,VLOOKUP($C105,Eksist!$C$81:'Eksist'!$Z$111,K$3), VLOOKUP($C105,Muffe!$C$81:'Muffe'!$Z$111,K$3)*Muffe!$E$3+VLOOKUP($C105,Eksist!$C$81:'Eksist'!$Z$111,K$3)*Eksist!$E$3)</f>
        <v>0</v>
      </c>
      <c r="L105" s="161">
        <f>IF($C105&lt;Input!$D$48,VLOOKUP($C105,Eksist!$C$81:'Eksist'!$Z$111,L$3), VLOOKUP($C105,Muffe!$C$81:'Muffe'!$Z$111,L$3)*Muffe!$E$3+VLOOKUP($C105,Eksist!$C$81:'Eksist'!$Z$111,L$3)*Eksist!$E$3)</f>
        <v>0</v>
      </c>
      <c r="M105" s="161">
        <f>IF($C105&lt;Input!$D$48,VLOOKUP($C105,Eksist!$C$81:'Eksist'!$Z$111,M$3), VLOOKUP($C105,Muffe!$C$81:'Muffe'!$Z$111,M$3)*Muffe!$E$3+VLOOKUP($C105,Eksist!$C$81:'Eksist'!$Z$111,M$3)*Eksist!$E$3)</f>
        <v>0</v>
      </c>
      <c r="N105" s="161">
        <f>IF($C105&lt;Input!$D$48,VLOOKUP($C105,Eksist!$C$81:'Eksist'!$Z$111,N$3), VLOOKUP($C105,Muffe!$C$81:'Muffe'!$Z$111,N$3)*Muffe!$E$3+VLOOKUP($C105,Eksist!$C$81:'Eksist'!$Z$111,N$3)*Eksist!$E$3)</f>
        <v>0</v>
      </c>
      <c r="O105" s="161">
        <f>IF($C105&lt;Input!$D$48,VLOOKUP($C105,Eksist!$C$81:'Eksist'!$Z$111,O$3), VLOOKUP($C105,Muffe!$C$81:'Muffe'!$Z$111,O$3)*Muffe!$E$3+VLOOKUP($C105,Eksist!$C$81:'Eksist'!$Z$111,O$3)*Eksist!$E$3)</f>
        <v>0</v>
      </c>
      <c r="P105" s="161">
        <f>IF($C105&lt;Input!$D$48,VLOOKUP($C105,Eksist!$C$81:'Eksist'!$Z$111,P$3), VLOOKUP($C105,Muffe!$C$81:'Muffe'!$Z$111,P$3)*Muffe!$E$3+VLOOKUP($C105,Eksist!$C$81:'Eksist'!$Z$111,P$3)*Eksist!$E$3)</f>
        <v>0</v>
      </c>
      <c r="Q105" s="161">
        <f>IF($C105&lt;Input!$D$48,VLOOKUP($C105,Eksist!$C$81:'Eksist'!$Z$111,Q$3), VLOOKUP($C105,Muffe!$C$81:'Muffe'!$Z$111,Q$3)*Muffe!$E$3+VLOOKUP($C105,Eksist!$C$81:'Eksist'!$Z$111,Q$3)*Eksist!$E$3)</f>
        <v>0</v>
      </c>
      <c r="R105" s="161">
        <f>IF($C105&lt;Input!$D$48,VLOOKUP($C105,Eksist!$C$81:'Eksist'!$Z$111,R$3), VLOOKUP($C105,Muffe!$C$81:'Muffe'!$Z$111,R$3)*Muffe!$E$3+VLOOKUP($C105,Eksist!$C$81:'Eksist'!$Z$111,R$3)*Eksist!$E$3)</f>
        <v>0</v>
      </c>
      <c r="S105" s="161">
        <f>IF($C105&lt;Input!$D$48,VLOOKUP($C105,Eksist!$C$81:'Eksist'!$Z$111,S$3), VLOOKUP($C105,Muffe!$C$81:'Muffe'!$Z$111,S$3)*Muffe!$E$3+VLOOKUP($C105,Eksist!$C$81:'Eksist'!$Z$111,S$3)*Eksist!$E$3)</f>
        <v>0</v>
      </c>
      <c r="T105" s="161">
        <f>IF($C105&lt;Input!$D$48,VLOOKUP($C105,Eksist!$C$81:'Eksist'!$Z$111,T$3), VLOOKUP($C105,Muffe!$C$81:'Muffe'!$Z$111,T$3)*Muffe!$E$3+VLOOKUP($C105,Eksist!$C$81:'Eksist'!$Z$111,T$3)*Eksist!$E$3)</f>
        <v>0</v>
      </c>
      <c r="U105" s="161">
        <f>IF($C105&lt;Input!$D$48,VLOOKUP($C105,Eksist!$C$81:'Eksist'!$Z$111,U$3), VLOOKUP($C105,Muffe!$C$81:'Muffe'!$Z$111,U$3)*Muffe!$E$3+VLOOKUP($C105,Eksist!$C$81:'Eksist'!$Z$111,U$3)*Eksist!$E$3)</f>
        <v>0</v>
      </c>
      <c r="V105" s="161">
        <f>IF($C105&lt;Input!$D$48,VLOOKUP($C105,Eksist!$C$81:'Eksist'!$Z$111,V$3), VLOOKUP($C105,Muffe!$C$81:'Muffe'!$Z$111,V$3)*Muffe!$E$3+VLOOKUP($C105,Eksist!$C$81:'Eksist'!$Z$111,V$3)*Eksist!$E$3)</f>
        <v>0</v>
      </c>
      <c r="W105" s="161">
        <f>IF($C105&lt;Input!$D$48,VLOOKUP($C105,Eksist!$C$81:'Eksist'!$Z$111,W$3), VLOOKUP($C105,Muffe!$C$81:'Muffe'!$Z$111,W$3)*Muffe!$E$3+VLOOKUP($C105,Eksist!$C$81:'Eksist'!$Z$111,W$3)*Eksist!$E$3)</f>
        <v>0</v>
      </c>
      <c r="X105" s="161">
        <f>IF($C105&lt;Input!$D$48,VLOOKUP($C105,Eksist!$C$81:'Eksist'!$Z$111,X$3), VLOOKUP($C105,Muffe!$C$81:'Muffe'!$Z$111,X$3)*Muffe!$E$3+VLOOKUP($C105,Eksist!$C$81:'Eksist'!$Z$111,X$3)*Eksist!$E$3)</f>
        <v>0</v>
      </c>
      <c r="Y105" s="161">
        <f>IF($C105&lt;Input!$D$48,VLOOKUP($C105,Eksist!$C$81:'Eksist'!$Z$111,Y$3), VLOOKUP($C105,Muffe!$C$81:'Muffe'!$Z$111,Y$3)*Muffe!$E$3+VLOOKUP($C105,Eksist!$C$81:'Eksist'!$Z$111,Y$3)*Eksist!$E$3)</f>
        <v>0</v>
      </c>
      <c r="Z105" s="161">
        <f>IF($C105&lt;Input!$D$48,VLOOKUP($C105,Eksist!$C$81:'Eksist'!$Z$111,Z$3), VLOOKUP($C105,Muffe!$C$81:'Muffe'!$Z$111,Z$3)*Muffe!$E$3+VLOOKUP($C105,Eksist!$C$81:'Eksist'!$Z$111,Z$3)*Eksist!$E$3)</f>
        <v>0</v>
      </c>
      <c r="AA105" s="1"/>
      <c r="AB105" s="3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8"/>
      <c r="AV105" s="158"/>
      <c r="AW105" s="158"/>
      <c r="AX105" s="158"/>
      <c r="AY105" s="158"/>
      <c r="AZ105" s="158"/>
      <c r="BA105" s="159"/>
      <c r="BB105" s="159"/>
      <c r="BC105" s="159"/>
      <c r="BD105" s="159"/>
      <c r="BE105" s="159"/>
      <c r="BF105" s="158"/>
      <c r="BG105" s="158"/>
      <c r="BH105" s="158"/>
      <c r="BI105" s="158"/>
      <c r="BJ105" s="158"/>
      <c r="BK105" s="158"/>
      <c r="BL105" s="158"/>
      <c r="BM105" s="158"/>
      <c r="BN105" s="158"/>
      <c r="BO105" s="158"/>
      <c r="BP105" s="158"/>
      <c r="BQ105" s="158"/>
      <c r="BR105" s="158"/>
      <c r="BS105" s="158"/>
      <c r="BT105" s="158"/>
      <c r="BU105" s="158"/>
    </row>
    <row r="106" spans="1:73" x14ac:dyDescent="0.15">
      <c r="A106" s="1"/>
      <c r="B106" s="20"/>
      <c r="C106" s="156">
        <f>Eksist!C106</f>
        <v>25</v>
      </c>
      <c r="D106" s="2"/>
      <c r="E106" s="161"/>
      <c r="F106" s="169">
        <f t="shared" si="4"/>
        <v>4.4999999999999982</v>
      </c>
      <c r="G106" s="161">
        <f>IF($C106&lt;Input!$D$48,VLOOKUP($C106,Eksist!$C$81:'Eksist'!$Z$111,G$3), VLOOKUP($C106,Muffe!$C$81:'Muffe'!$Z$111,G$3)*Muffe!$E$2+VLOOKUP($C106,Eksist!$C$81:'Eksist'!$Z$111,G$3)*Eksist!$E$2)</f>
        <v>0</v>
      </c>
      <c r="H106" s="161">
        <f>IF($C106&lt;Input!$D$48,VLOOKUP($C106,Eksist!$C$81:'Eksist'!$Z$111,H$3), VLOOKUP($C106,Muffe!$C$81:'Muffe'!$Z$111,H$3)*Muffe!$E$3+VLOOKUP($C106,Eksist!$C$81:'Eksist'!$Z$111,H$3)*Eksist!$E$3)</f>
        <v>2.2499999999999991</v>
      </c>
      <c r="I106" s="161">
        <f>IF($C106&lt;Input!$D$48,VLOOKUP($C106,Eksist!$C$81:'Eksist'!$Z$111,I$3), VLOOKUP($C106,Muffe!$C$81:'Muffe'!$Z$111,I$3)*Muffe!$E$3+VLOOKUP($C106,Eksist!$C$81:'Eksist'!$Z$111,I$3)*Eksist!$E$3)</f>
        <v>2.2499999999999991</v>
      </c>
      <c r="J106" s="161">
        <f>IF($C106&lt;Input!$D$48,VLOOKUP($C106,Eksist!$C$81:'Eksist'!$Z$111,J$3), VLOOKUP($C106,Muffe!$C$81:'Muffe'!$Z$111,J$3)*Muffe!$E$3+VLOOKUP($C106,Eksist!$C$81:'Eksist'!$Z$111,J$3)*Eksist!$E$3)</f>
        <v>0</v>
      </c>
      <c r="K106" s="161">
        <f>IF($C106&lt;Input!$D$48,VLOOKUP($C106,Eksist!$C$81:'Eksist'!$Z$111,K$3), VLOOKUP($C106,Muffe!$C$81:'Muffe'!$Z$111,K$3)*Muffe!$E$3+VLOOKUP($C106,Eksist!$C$81:'Eksist'!$Z$111,K$3)*Eksist!$E$3)</f>
        <v>0</v>
      </c>
      <c r="L106" s="161">
        <f>IF($C106&lt;Input!$D$48,VLOOKUP($C106,Eksist!$C$81:'Eksist'!$Z$111,L$3), VLOOKUP($C106,Muffe!$C$81:'Muffe'!$Z$111,L$3)*Muffe!$E$3+VLOOKUP($C106,Eksist!$C$81:'Eksist'!$Z$111,L$3)*Eksist!$E$3)</f>
        <v>0</v>
      </c>
      <c r="M106" s="161">
        <f>IF($C106&lt;Input!$D$48,VLOOKUP($C106,Eksist!$C$81:'Eksist'!$Z$111,M$3), VLOOKUP($C106,Muffe!$C$81:'Muffe'!$Z$111,M$3)*Muffe!$E$3+VLOOKUP($C106,Eksist!$C$81:'Eksist'!$Z$111,M$3)*Eksist!$E$3)</f>
        <v>0</v>
      </c>
      <c r="N106" s="161">
        <f>IF($C106&lt;Input!$D$48,VLOOKUP($C106,Eksist!$C$81:'Eksist'!$Z$111,N$3), VLOOKUP($C106,Muffe!$C$81:'Muffe'!$Z$111,N$3)*Muffe!$E$3+VLOOKUP($C106,Eksist!$C$81:'Eksist'!$Z$111,N$3)*Eksist!$E$3)</f>
        <v>0</v>
      </c>
      <c r="O106" s="161">
        <f>IF($C106&lt;Input!$D$48,VLOOKUP($C106,Eksist!$C$81:'Eksist'!$Z$111,O$3), VLOOKUP($C106,Muffe!$C$81:'Muffe'!$Z$111,O$3)*Muffe!$E$3+VLOOKUP($C106,Eksist!$C$81:'Eksist'!$Z$111,O$3)*Eksist!$E$3)</f>
        <v>0</v>
      </c>
      <c r="P106" s="161">
        <f>IF($C106&lt;Input!$D$48,VLOOKUP($C106,Eksist!$C$81:'Eksist'!$Z$111,P$3), VLOOKUP($C106,Muffe!$C$81:'Muffe'!$Z$111,P$3)*Muffe!$E$3+VLOOKUP($C106,Eksist!$C$81:'Eksist'!$Z$111,P$3)*Eksist!$E$3)</f>
        <v>0</v>
      </c>
      <c r="Q106" s="161">
        <f>IF($C106&lt;Input!$D$48,VLOOKUP($C106,Eksist!$C$81:'Eksist'!$Z$111,Q$3), VLOOKUP($C106,Muffe!$C$81:'Muffe'!$Z$111,Q$3)*Muffe!$E$3+VLOOKUP($C106,Eksist!$C$81:'Eksist'!$Z$111,Q$3)*Eksist!$E$3)</f>
        <v>0</v>
      </c>
      <c r="R106" s="161">
        <f>IF($C106&lt;Input!$D$48,VLOOKUP($C106,Eksist!$C$81:'Eksist'!$Z$111,R$3), VLOOKUP($C106,Muffe!$C$81:'Muffe'!$Z$111,R$3)*Muffe!$E$3+VLOOKUP($C106,Eksist!$C$81:'Eksist'!$Z$111,R$3)*Eksist!$E$3)</f>
        <v>0</v>
      </c>
      <c r="S106" s="161">
        <f>IF($C106&lt;Input!$D$48,VLOOKUP($C106,Eksist!$C$81:'Eksist'!$Z$111,S$3), VLOOKUP($C106,Muffe!$C$81:'Muffe'!$Z$111,S$3)*Muffe!$E$3+VLOOKUP($C106,Eksist!$C$81:'Eksist'!$Z$111,S$3)*Eksist!$E$3)</f>
        <v>0</v>
      </c>
      <c r="T106" s="161">
        <f>IF($C106&lt;Input!$D$48,VLOOKUP($C106,Eksist!$C$81:'Eksist'!$Z$111,T$3), VLOOKUP($C106,Muffe!$C$81:'Muffe'!$Z$111,T$3)*Muffe!$E$3+VLOOKUP($C106,Eksist!$C$81:'Eksist'!$Z$111,T$3)*Eksist!$E$3)</f>
        <v>0</v>
      </c>
      <c r="U106" s="161">
        <f>IF($C106&lt;Input!$D$48,VLOOKUP($C106,Eksist!$C$81:'Eksist'!$Z$111,U$3), VLOOKUP($C106,Muffe!$C$81:'Muffe'!$Z$111,U$3)*Muffe!$E$3+VLOOKUP($C106,Eksist!$C$81:'Eksist'!$Z$111,U$3)*Eksist!$E$3)</f>
        <v>0</v>
      </c>
      <c r="V106" s="161">
        <f>IF($C106&lt;Input!$D$48,VLOOKUP($C106,Eksist!$C$81:'Eksist'!$Z$111,V$3), VLOOKUP($C106,Muffe!$C$81:'Muffe'!$Z$111,V$3)*Muffe!$E$3+VLOOKUP($C106,Eksist!$C$81:'Eksist'!$Z$111,V$3)*Eksist!$E$3)</f>
        <v>0</v>
      </c>
      <c r="W106" s="161">
        <f>IF($C106&lt;Input!$D$48,VLOOKUP($C106,Eksist!$C$81:'Eksist'!$Z$111,W$3), VLOOKUP($C106,Muffe!$C$81:'Muffe'!$Z$111,W$3)*Muffe!$E$3+VLOOKUP($C106,Eksist!$C$81:'Eksist'!$Z$111,W$3)*Eksist!$E$3)</f>
        <v>0</v>
      </c>
      <c r="X106" s="161">
        <f>IF($C106&lt;Input!$D$48,VLOOKUP($C106,Eksist!$C$81:'Eksist'!$Z$111,X$3), VLOOKUP($C106,Muffe!$C$81:'Muffe'!$Z$111,X$3)*Muffe!$E$3+VLOOKUP($C106,Eksist!$C$81:'Eksist'!$Z$111,X$3)*Eksist!$E$3)</f>
        <v>0</v>
      </c>
      <c r="Y106" s="161">
        <f>IF($C106&lt;Input!$D$48,VLOOKUP($C106,Eksist!$C$81:'Eksist'!$Z$111,Y$3), VLOOKUP($C106,Muffe!$C$81:'Muffe'!$Z$111,Y$3)*Muffe!$E$3+VLOOKUP($C106,Eksist!$C$81:'Eksist'!$Z$111,Y$3)*Eksist!$E$3)</f>
        <v>0</v>
      </c>
      <c r="Z106" s="161">
        <f>IF($C106&lt;Input!$D$48,VLOOKUP($C106,Eksist!$C$81:'Eksist'!$Z$111,Z$3), VLOOKUP($C106,Muffe!$C$81:'Muffe'!$Z$111,Z$3)*Muffe!$E$3+VLOOKUP($C106,Eksist!$C$81:'Eksist'!$Z$111,Z$3)*Eksist!$E$3)</f>
        <v>0</v>
      </c>
      <c r="AA106" s="1"/>
      <c r="AB106" s="3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9"/>
      <c r="BB106" s="159"/>
      <c r="BC106" s="159"/>
      <c r="BD106" s="159"/>
      <c r="BE106" s="159"/>
      <c r="BF106" s="158"/>
      <c r="BG106" s="158"/>
      <c r="BH106" s="158"/>
      <c r="BI106" s="158"/>
      <c r="BJ106" s="158"/>
      <c r="BK106" s="158"/>
      <c r="BL106" s="158"/>
      <c r="BM106" s="158"/>
      <c r="BN106" s="158"/>
      <c r="BO106" s="158"/>
      <c r="BP106" s="158"/>
      <c r="BQ106" s="158"/>
      <c r="BR106" s="158"/>
      <c r="BS106" s="158"/>
      <c r="BT106" s="158"/>
      <c r="BU106" s="158"/>
    </row>
    <row r="107" spans="1:73" x14ac:dyDescent="0.15">
      <c r="A107" s="1"/>
      <c r="B107" s="20"/>
      <c r="C107" s="156">
        <f>Eksist!C107</f>
        <v>26</v>
      </c>
      <c r="D107" s="2"/>
      <c r="E107" s="161"/>
      <c r="F107" s="169">
        <f t="shared" si="4"/>
        <v>4.5999999999999979</v>
      </c>
      <c r="G107" s="161">
        <f>IF($C107&lt;Input!$D$48,VLOOKUP($C107,Eksist!$C$81:'Eksist'!$Z$111,G$3), VLOOKUP($C107,Muffe!$C$81:'Muffe'!$Z$111,G$3)*Muffe!$E$2+VLOOKUP($C107,Eksist!$C$81:'Eksist'!$Z$111,G$3)*Eksist!$E$2)</f>
        <v>0</v>
      </c>
      <c r="H107" s="161">
        <f>IF($C107&lt;Input!$D$48,VLOOKUP($C107,Eksist!$C$81:'Eksist'!$Z$111,H$3), VLOOKUP($C107,Muffe!$C$81:'Muffe'!$Z$111,H$3)*Muffe!$E$3+VLOOKUP($C107,Eksist!$C$81:'Eksist'!$Z$111,H$3)*Eksist!$E$3)</f>
        <v>2.2999999999999989</v>
      </c>
      <c r="I107" s="161">
        <f>IF($C107&lt;Input!$D$48,VLOOKUP($C107,Eksist!$C$81:'Eksist'!$Z$111,I$3), VLOOKUP($C107,Muffe!$C$81:'Muffe'!$Z$111,I$3)*Muffe!$E$3+VLOOKUP($C107,Eksist!$C$81:'Eksist'!$Z$111,I$3)*Eksist!$E$3)</f>
        <v>2.2999999999999989</v>
      </c>
      <c r="J107" s="161">
        <f>IF($C107&lt;Input!$D$48,VLOOKUP($C107,Eksist!$C$81:'Eksist'!$Z$111,J$3), VLOOKUP($C107,Muffe!$C$81:'Muffe'!$Z$111,J$3)*Muffe!$E$3+VLOOKUP($C107,Eksist!$C$81:'Eksist'!$Z$111,J$3)*Eksist!$E$3)</f>
        <v>0</v>
      </c>
      <c r="K107" s="161">
        <f>IF($C107&lt;Input!$D$48,VLOOKUP($C107,Eksist!$C$81:'Eksist'!$Z$111,K$3), VLOOKUP($C107,Muffe!$C$81:'Muffe'!$Z$111,K$3)*Muffe!$E$3+VLOOKUP($C107,Eksist!$C$81:'Eksist'!$Z$111,K$3)*Eksist!$E$3)</f>
        <v>0</v>
      </c>
      <c r="L107" s="161">
        <f>IF($C107&lt;Input!$D$48,VLOOKUP($C107,Eksist!$C$81:'Eksist'!$Z$111,L$3), VLOOKUP($C107,Muffe!$C$81:'Muffe'!$Z$111,L$3)*Muffe!$E$3+VLOOKUP($C107,Eksist!$C$81:'Eksist'!$Z$111,L$3)*Eksist!$E$3)</f>
        <v>0</v>
      </c>
      <c r="M107" s="161">
        <f>IF($C107&lt;Input!$D$48,VLOOKUP($C107,Eksist!$C$81:'Eksist'!$Z$111,M$3), VLOOKUP($C107,Muffe!$C$81:'Muffe'!$Z$111,M$3)*Muffe!$E$3+VLOOKUP($C107,Eksist!$C$81:'Eksist'!$Z$111,M$3)*Eksist!$E$3)</f>
        <v>0</v>
      </c>
      <c r="N107" s="161">
        <f>IF($C107&lt;Input!$D$48,VLOOKUP($C107,Eksist!$C$81:'Eksist'!$Z$111,N$3), VLOOKUP($C107,Muffe!$C$81:'Muffe'!$Z$111,N$3)*Muffe!$E$3+VLOOKUP($C107,Eksist!$C$81:'Eksist'!$Z$111,N$3)*Eksist!$E$3)</f>
        <v>0</v>
      </c>
      <c r="O107" s="161">
        <f>IF($C107&lt;Input!$D$48,VLOOKUP($C107,Eksist!$C$81:'Eksist'!$Z$111,O$3), VLOOKUP($C107,Muffe!$C$81:'Muffe'!$Z$111,O$3)*Muffe!$E$3+VLOOKUP($C107,Eksist!$C$81:'Eksist'!$Z$111,O$3)*Eksist!$E$3)</f>
        <v>0</v>
      </c>
      <c r="P107" s="161">
        <f>IF($C107&lt;Input!$D$48,VLOOKUP($C107,Eksist!$C$81:'Eksist'!$Z$111,P$3), VLOOKUP($C107,Muffe!$C$81:'Muffe'!$Z$111,P$3)*Muffe!$E$3+VLOOKUP($C107,Eksist!$C$81:'Eksist'!$Z$111,P$3)*Eksist!$E$3)</f>
        <v>0</v>
      </c>
      <c r="Q107" s="161">
        <f>IF($C107&lt;Input!$D$48,VLOOKUP($C107,Eksist!$C$81:'Eksist'!$Z$111,Q$3), VLOOKUP($C107,Muffe!$C$81:'Muffe'!$Z$111,Q$3)*Muffe!$E$3+VLOOKUP($C107,Eksist!$C$81:'Eksist'!$Z$111,Q$3)*Eksist!$E$3)</f>
        <v>0</v>
      </c>
      <c r="R107" s="161">
        <f>IF($C107&lt;Input!$D$48,VLOOKUP($C107,Eksist!$C$81:'Eksist'!$Z$111,R$3), VLOOKUP($C107,Muffe!$C$81:'Muffe'!$Z$111,R$3)*Muffe!$E$3+VLOOKUP($C107,Eksist!$C$81:'Eksist'!$Z$111,R$3)*Eksist!$E$3)</f>
        <v>0</v>
      </c>
      <c r="S107" s="161">
        <f>IF($C107&lt;Input!$D$48,VLOOKUP($C107,Eksist!$C$81:'Eksist'!$Z$111,S$3), VLOOKUP($C107,Muffe!$C$81:'Muffe'!$Z$111,S$3)*Muffe!$E$3+VLOOKUP($C107,Eksist!$C$81:'Eksist'!$Z$111,S$3)*Eksist!$E$3)</f>
        <v>0</v>
      </c>
      <c r="T107" s="161">
        <f>IF($C107&lt;Input!$D$48,VLOOKUP($C107,Eksist!$C$81:'Eksist'!$Z$111,T$3), VLOOKUP($C107,Muffe!$C$81:'Muffe'!$Z$111,T$3)*Muffe!$E$3+VLOOKUP($C107,Eksist!$C$81:'Eksist'!$Z$111,T$3)*Eksist!$E$3)</f>
        <v>0</v>
      </c>
      <c r="U107" s="161">
        <f>IF($C107&lt;Input!$D$48,VLOOKUP($C107,Eksist!$C$81:'Eksist'!$Z$111,U$3), VLOOKUP($C107,Muffe!$C$81:'Muffe'!$Z$111,U$3)*Muffe!$E$3+VLOOKUP($C107,Eksist!$C$81:'Eksist'!$Z$111,U$3)*Eksist!$E$3)</f>
        <v>0</v>
      </c>
      <c r="V107" s="161">
        <f>IF($C107&lt;Input!$D$48,VLOOKUP($C107,Eksist!$C$81:'Eksist'!$Z$111,V$3), VLOOKUP($C107,Muffe!$C$81:'Muffe'!$Z$111,V$3)*Muffe!$E$3+VLOOKUP($C107,Eksist!$C$81:'Eksist'!$Z$111,V$3)*Eksist!$E$3)</f>
        <v>0</v>
      </c>
      <c r="W107" s="161">
        <f>IF($C107&lt;Input!$D$48,VLOOKUP($C107,Eksist!$C$81:'Eksist'!$Z$111,W$3), VLOOKUP($C107,Muffe!$C$81:'Muffe'!$Z$111,W$3)*Muffe!$E$3+VLOOKUP($C107,Eksist!$C$81:'Eksist'!$Z$111,W$3)*Eksist!$E$3)</f>
        <v>0</v>
      </c>
      <c r="X107" s="161">
        <f>IF($C107&lt;Input!$D$48,VLOOKUP($C107,Eksist!$C$81:'Eksist'!$Z$111,X$3), VLOOKUP($C107,Muffe!$C$81:'Muffe'!$Z$111,X$3)*Muffe!$E$3+VLOOKUP($C107,Eksist!$C$81:'Eksist'!$Z$111,X$3)*Eksist!$E$3)</f>
        <v>0</v>
      </c>
      <c r="Y107" s="161">
        <f>IF($C107&lt;Input!$D$48,VLOOKUP($C107,Eksist!$C$81:'Eksist'!$Z$111,Y$3), VLOOKUP($C107,Muffe!$C$81:'Muffe'!$Z$111,Y$3)*Muffe!$E$3+VLOOKUP($C107,Eksist!$C$81:'Eksist'!$Z$111,Y$3)*Eksist!$E$3)</f>
        <v>0</v>
      </c>
      <c r="Z107" s="161">
        <f>IF($C107&lt;Input!$D$48,VLOOKUP($C107,Eksist!$C$81:'Eksist'!$Z$111,Z$3), VLOOKUP($C107,Muffe!$C$81:'Muffe'!$Z$111,Z$3)*Muffe!$E$3+VLOOKUP($C107,Eksist!$C$81:'Eksist'!$Z$111,Z$3)*Eksist!$E$3)</f>
        <v>0</v>
      </c>
      <c r="AA107" s="1"/>
      <c r="AB107" s="3"/>
      <c r="AC107" s="158"/>
      <c r="AD107" s="158"/>
      <c r="AE107" s="158"/>
      <c r="AF107" s="158"/>
      <c r="AG107" s="158"/>
      <c r="AH107" s="158"/>
      <c r="AI107" s="158"/>
      <c r="AJ107" s="158"/>
      <c r="AK107" s="158"/>
      <c r="AL107" s="158"/>
      <c r="AM107" s="158"/>
      <c r="AN107" s="158"/>
      <c r="AO107" s="158"/>
      <c r="AP107" s="158"/>
      <c r="AQ107" s="158"/>
      <c r="AR107" s="158"/>
      <c r="AS107" s="158"/>
      <c r="AT107" s="158"/>
      <c r="AU107" s="158"/>
      <c r="AV107" s="158"/>
      <c r="AW107" s="158"/>
      <c r="AX107" s="158"/>
      <c r="AY107" s="158"/>
      <c r="AZ107" s="158"/>
      <c r="BA107" s="159"/>
      <c r="BB107" s="159"/>
      <c r="BC107" s="159"/>
      <c r="BD107" s="159"/>
      <c r="BE107" s="159"/>
      <c r="BF107" s="158"/>
      <c r="BG107" s="158"/>
      <c r="BH107" s="158"/>
      <c r="BI107" s="158"/>
      <c r="BJ107" s="158"/>
      <c r="BK107" s="158"/>
      <c r="BL107" s="158"/>
      <c r="BM107" s="158"/>
      <c r="BN107" s="158"/>
      <c r="BO107" s="158"/>
      <c r="BP107" s="158"/>
      <c r="BQ107" s="158"/>
      <c r="BR107" s="158"/>
      <c r="BS107" s="158"/>
      <c r="BT107" s="158"/>
      <c r="BU107" s="158"/>
    </row>
    <row r="108" spans="1:73" x14ac:dyDescent="0.15">
      <c r="A108" s="1"/>
      <c r="B108" s="20"/>
      <c r="C108" s="156">
        <f>Eksist!C108</f>
        <v>27</v>
      </c>
      <c r="D108" s="2"/>
      <c r="E108" s="161"/>
      <c r="F108" s="169">
        <f t="shared" si="4"/>
        <v>4.6999999999999975</v>
      </c>
      <c r="G108" s="161">
        <f>IF($C108&lt;Input!$D$48,VLOOKUP($C108,Eksist!$C$81:'Eksist'!$Z$111,G$3), VLOOKUP($C108,Muffe!$C$81:'Muffe'!$Z$111,G$3)*Muffe!$E$2+VLOOKUP($C108,Eksist!$C$81:'Eksist'!$Z$111,G$3)*Eksist!$E$2)</f>
        <v>0</v>
      </c>
      <c r="H108" s="161">
        <f>IF($C108&lt;Input!$D$48,VLOOKUP($C108,Eksist!$C$81:'Eksist'!$Z$111,H$3), VLOOKUP($C108,Muffe!$C$81:'Muffe'!$Z$111,H$3)*Muffe!$E$3+VLOOKUP($C108,Eksist!$C$81:'Eksist'!$Z$111,H$3)*Eksist!$E$3)</f>
        <v>2.3499999999999988</v>
      </c>
      <c r="I108" s="161">
        <f>IF($C108&lt;Input!$D$48,VLOOKUP($C108,Eksist!$C$81:'Eksist'!$Z$111,I$3), VLOOKUP($C108,Muffe!$C$81:'Muffe'!$Z$111,I$3)*Muffe!$E$3+VLOOKUP($C108,Eksist!$C$81:'Eksist'!$Z$111,I$3)*Eksist!$E$3)</f>
        <v>2.3499999999999988</v>
      </c>
      <c r="J108" s="161">
        <f>IF($C108&lt;Input!$D$48,VLOOKUP($C108,Eksist!$C$81:'Eksist'!$Z$111,J$3), VLOOKUP($C108,Muffe!$C$81:'Muffe'!$Z$111,J$3)*Muffe!$E$3+VLOOKUP($C108,Eksist!$C$81:'Eksist'!$Z$111,J$3)*Eksist!$E$3)</f>
        <v>0</v>
      </c>
      <c r="K108" s="161">
        <f>IF($C108&lt;Input!$D$48,VLOOKUP($C108,Eksist!$C$81:'Eksist'!$Z$111,K$3), VLOOKUP($C108,Muffe!$C$81:'Muffe'!$Z$111,K$3)*Muffe!$E$3+VLOOKUP($C108,Eksist!$C$81:'Eksist'!$Z$111,K$3)*Eksist!$E$3)</f>
        <v>0</v>
      </c>
      <c r="L108" s="161">
        <f>IF($C108&lt;Input!$D$48,VLOOKUP($C108,Eksist!$C$81:'Eksist'!$Z$111,L$3), VLOOKUP($C108,Muffe!$C$81:'Muffe'!$Z$111,L$3)*Muffe!$E$3+VLOOKUP($C108,Eksist!$C$81:'Eksist'!$Z$111,L$3)*Eksist!$E$3)</f>
        <v>0</v>
      </c>
      <c r="M108" s="161">
        <f>IF($C108&lt;Input!$D$48,VLOOKUP($C108,Eksist!$C$81:'Eksist'!$Z$111,M$3), VLOOKUP($C108,Muffe!$C$81:'Muffe'!$Z$111,M$3)*Muffe!$E$3+VLOOKUP($C108,Eksist!$C$81:'Eksist'!$Z$111,M$3)*Eksist!$E$3)</f>
        <v>0</v>
      </c>
      <c r="N108" s="161">
        <f>IF($C108&lt;Input!$D$48,VLOOKUP($C108,Eksist!$C$81:'Eksist'!$Z$111,N$3), VLOOKUP($C108,Muffe!$C$81:'Muffe'!$Z$111,N$3)*Muffe!$E$3+VLOOKUP($C108,Eksist!$C$81:'Eksist'!$Z$111,N$3)*Eksist!$E$3)</f>
        <v>0</v>
      </c>
      <c r="O108" s="161">
        <f>IF($C108&lt;Input!$D$48,VLOOKUP($C108,Eksist!$C$81:'Eksist'!$Z$111,O$3), VLOOKUP($C108,Muffe!$C$81:'Muffe'!$Z$111,O$3)*Muffe!$E$3+VLOOKUP($C108,Eksist!$C$81:'Eksist'!$Z$111,O$3)*Eksist!$E$3)</f>
        <v>0</v>
      </c>
      <c r="P108" s="161">
        <f>IF($C108&lt;Input!$D$48,VLOOKUP($C108,Eksist!$C$81:'Eksist'!$Z$111,P$3), VLOOKUP($C108,Muffe!$C$81:'Muffe'!$Z$111,P$3)*Muffe!$E$3+VLOOKUP($C108,Eksist!$C$81:'Eksist'!$Z$111,P$3)*Eksist!$E$3)</f>
        <v>0</v>
      </c>
      <c r="Q108" s="161">
        <f>IF($C108&lt;Input!$D$48,VLOOKUP($C108,Eksist!$C$81:'Eksist'!$Z$111,Q$3), VLOOKUP($C108,Muffe!$C$81:'Muffe'!$Z$111,Q$3)*Muffe!$E$3+VLOOKUP($C108,Eksist!$C$81:'Eksist'!$Z$111,Q$3)*Eksist!$E$3)</f>
        <v>0</v>
      </c>
      <c r="R108" s="161">
        <f>IF($C108&lt;Input!$D$48,VLOOKUP($C108,Eksist!$C$81:'Eksist'!$Z$111,R$3), VLOOKUP($C108,Muffe!$C$81:'Muffe'!$Z$111,R$3)*Muffe!$E$3+VLOOKUP($C108,Eksist!$C$81:'Eksist'!$Z$111,R$3)*Eksist!$E$3)</f>
        <v>0</v>
      </c>
      <c r="S108" s="161">
        <f>IF($C108&lt;Input!$D$48,VLOOKUP($C108,Eksist!$C$81:'Eksist'!$Z$111,S$3), VLOOKUP($C108,Muffe!$C$81:'Muffe'!$Z$111,S$3)*Muffe!$E$3+VLOOKUP($C108,Eksist!$C$81:'Eksist'!$Z$111,S$3)*Eksist!$E$3)</f>
        <v>0</v>
      </c>
      <c r="T108" s="161">
        <f>IF($C108&lt;Input!$D$48,VLOOKUP($C108,Eksist!$C$81:'Eksist'!$Z$111,T$3), VLOOKUP($C108,Muffe!$C$81:'Muffe'!$Z$111,T$3)*Muffe!$E$3+VLOOKUP($C108,Eksist!$C$81:'Eksist'!$Z$111,T$3)*Eksist!$E$3)</f>
        <v>0</v>
      </c>
      <c r="U108" s="161">
        <f>IF($C108&lt;Input!$D$48,VLOOKUP($C108,Eksist!$C$81:'Eksist'!$Z$111,U$3), VLOOKUP($C108,Muffe!$C$81:'Muffe'!$Z$111,U$3)*Muffe!$E$3+VLOOKUP($C108,Eksist!$C$81:'Eksist'!$Z$111,U$3)*Eksist!$E$3)</f>
        <v>0</v>
      </c>
      <c r="V108" s="161">
        <f>IF($C108&lt;Input!$D$48,VLOOKUP($C108,Eksist!$C$81:'Eksist'!$Z$111,V$3), VLOOKUP($C108,Muffe!$C$81:'Muffe'!$Z$111,V$3)*Muffe!$E$3+VLOOKUP($C108,Eksist!$C$81:'Eksist'!$Z$111,V$3)*Eksist!$E$3)</f>
        <v>0</v>
      </c>
      <c r="W108" s="161">
        <f>IF($C108&lt;Input!$D$48,VLOOKUP($C108,Eksist!$C$81:'Eksist'!$Z$111,W$3), VLOOKUP($C108,Muffe!$C$81:'Muffe'!$Z$111,W$3)*Muffe!$E$3+VLOOKUP($C108,Eksist!$C$81:'Eksist'!$Z$111,W$3)*Eksist!$E$3)</f>
        <v>0</v>
      </c>
      <c r="X108" s="161">
        <f>IF($C108&lt;Input!$D$48,VLOOKUP($C108,Eksist!$C$81:'Eksist'!$Z$111,X$3), VLOOKUP($C108,Muffe!$C$81:'Muffe'!$Z$111,X$3)*Muffe!$E$3+VLOOKUP($C108,Eksist!$C$81:'Eksist'!$Z$111,X$3)*Eksist!$E$3)</f>
        <v>0</v>
      </c>
      <c r="Y108" s="161">
        <f>IF($C108&lt;Input!$D$48,VLOOKUP($C108,Eksist!$C$81:'Eksist'!$Z$111,Y$3), VLOOKUP($C108,Muffe!$C$81:'Muffe'!$Z$111,Y$3)*Muffe!$E$3+VLOOKUP($C108,Eksist!$C$81:'Eksist'!$Z$111,Y$3)*Eksist!$E$3)</f>
        <v>0</v>
      </c>
      <c r="Z108" s="161">
        <f>IF($C108&lt;Input!$D$48,VLOOKUP($C108,Eksist!$C$81:'Eksist'!$Z$111,Z$3), VLOOKUP($C108,Muffe!$C$81:'Muffe'!$Z$111,Z$3)*Muffe!$E$3+VLOOKUP($C108,Eksist!$C$81:'Eksist'!$Z$111,Z$3)*Eksist!$E$3)</f>
        <v>0</v>
      </c>
      <c r="AA108" s="1"/>
      <c r="AB108" s="3"/>
      <c r="AC108" s="158"/>
      <c r="AD108" s="158"/>
      <c r="AE108" s="158"/>
      <c r="AF108" s="158"/>
      <c r="AG108" s="158"/>
      <c r="AH108" s="158"/>
      <c r="AI108" s="158"/>
      <c r="AJ108" s="158"/>
      <c r="AK108" s="158"/>
      <c r="AL108" s="158"/>
      <c r="AM108" s="158"/>
      <c r="AN108" s="158"/>
      <c r="AO108" s="158"/>
      <c r="AP108" s="158"/>
      <c r="AQ108" s="158"/>
      <c r="AR108" s="158"/>
      <c r="AS108" s="158"/>
      <c r="AT108" s="158"/>
      <c r="AU108" s="158"/>
      <c r="AV108" s="158"/>
      <c r="AW108" s="158"/>
      <c r="AX108" s="158"/>
      <c r="AY108" s="158"/>
      <c r="AZ108" s="158"/>
      <c r="BA108" s="159"/>
      <c r="BB108" s="159"/>
      <c r="BC108" s="159"/>
      <c r="BD108" s="159"/>
      <c r="BE108" s="159"/>
      <c r="BF108" s="158"/>
      <c r="BG108" s="158"/>
      <c r="BH108" s="158"/>
      <c r="BI108" s="158"/>
      <c r="BJ108" s="158"/>
      <c r="BK108" s="158"/>
      <c r="BL108" s="158"/>
      <c r="BM108" s="158"/>
      <c r="BN108" s="158"/>
      <c r="BO108" s="158"/>
      <c r="BP108" s="158"/>
      <c r="BQ108" s="158"/>
      <c r="BR108" s="158"/>
      <c r="BS108" s="158"/>
      <c r="BT108" s="158"/>
      <c r="BU108" s="158"/>
    </row>
    <row r="109" spans="1:73" x14ac:dyDescent="0.15">
      <c r="A109" s="1"/>
      <c r="B109" s="20"/>
      <c r="C109" s="156">
        <f>Eksist!C109</f>
        <v>28</v>
      </c>
      <c r="D109" s="2"/>
      <c r="E109" s="161"/>
      <c r="F109" s="169">
        <f t="shared" si="4"/>
        <v>4.7999999999999972</v>
      </c>
      <c r="G109" s="161">
        <f>IF($C109&lt;Input!$D$48,VLOOKUP($C109,Eksist!$C$81:'Eksist'!$Z$111,G$3), VLOOKUP($C109,Muffe!$C$81:'Muffe'!$Z$111,G$3)*Muffe!$E$2+VLOOKUP($C109,Eksist!$C$81:'Eksist'!$Z$111,G$3)*Eksist!$E$2)</f>
        <v>0</v>
      </c>
      <c r="H109" s="161">
        <f>IF($C109&lt;Input!$D$48,VLOOKUP($C109,Eksist!$C$81:'Eksist'!$Z$111,H$3), VLOOKUP($C109,Muffe!$C$81:'Muffe'!$Z$111,H$3)*Muffe!$E$3+VLOOKUP($C109,Eksist!$C$81:'Eksist'!$Z$111,H$3)*Eksist!$E$3)</f>
        <v>2.3999999999999986</v>
      </c>
      <c r="I109" s="161">
        <f>IF($C109&lt;Input!$D$48,VLOOKUP($C109,Eksist!$C$81:'Eksist'!$Z$111,I$3), VLOOKUP($C109,Muffe!$C$81:'Muffe'!$Z$111,I$3)*Muffe!$E$3+VLOOKUP($C109,Eksist!$C$81:'Eksist'!$Z$111,I$3)*Eksist!$E$3)</f>
        <v>2.3999999999999986</v>
      </c>
      <c r="J109" s="161">
        <f>IF($C109&lt;Input!$D$48,VLOOKUP($C109,Eksist!$C$81:'Eksist'!$Z$111,J$3), VLOOKUP($C109,Muffe!$C$81:'Muffe'!$Z$111,J$3)*Muffe!$E$3+VLOOKUP($C109,Eksist!$C$81:'Eksist'!$Z$111,J$3)*Eksist!$E$3)</f>
        <v>0</v>
      </c>
      <c r="K109" s="161">
        <f>IF($C109&lt;Input!$D$48,VLOOKUP($C109,Eksist!$C$81:'Eksist'!$Z$111,K$3), VLOOKUP($C109,Muffe!$C$81:'Muffe'!$Z$111,K$3)*Muffe!$E$3+VLOOKUP($C109,Eksist!$C$81:'Eksist'!$Z$111,K$3)*Eksist!$E$3)</f>
        <v>0</v>
      </c>
      <c r="L109" s="161">
        <f>IF($C109&lt;Input!$D$48,VLOOKUP($C109,Eksist!$C$81:'Eksist'!$Z$111,L$3), VLOOKUP($C109,Muffe!$C$81:'Muffe'!$Z$111,L$3)*Muffe!$E$3+VLOOKUP($C109,Eksist!$C$81:'Eksist'!$Z$111,L$3)*Eksist!$E$3)</f>
        <v>0</v>
      </c>
      <c r="M109" s="161">
        <f>IF($C109&lt;Input!$D$48,VLOOKUP($C109,Eksist!$C$81:'Eksist'!$Z$111,M$3), VLOOKUP($C109,Muffe!$C$81:'Muffe'!$Z$111,M$3)*Muffe!$E$3+VLOOKUP($C109,Eksist!$C$81:'Eksist'!$Z$111,M$3)*Eksist!$E$3)</f>
        <v>0</v>
      </c>
      <c r="N109" s="161">
        <f>IF($C109&lt;Input!$D$48,VLOOKUP($C109,Eksist!$C$81:'Eksist'!$Z$111,N$3), VLOOKUP($C109,Muffe!$C$81:'Muffe'!$Z$111,N$3)*Muffe!$E$3+VLOOKUP($C109,Eksist!$C$81:'Eksist'!$Z$111,N$3)*Eksist!$E$3)</f>
        <v>0</v>
      </c>
      <c r="O109" s="161">
        <f>IF($C109&lt;Input!$D$48,VLOOKUP($C109,Eksist!$C$81:'Eksist'!$Z$111,O$3), VLOOKUP($C109,Muffe!$C$81:'Muffe'!$Z$111,O$3)*Muffe!$E$3+VLOOKUP($C109,Eksist!$C$81:'Eksist'!$Z$111,O$3)*Eksist!$E$3)</f>
        <v>0</v>
      </c>
      <c r="P109" s="161">
        <f>IF($C109&lt;Input!$D$48,VLOOKUP($C109,Eksist!$C$81:'Eksist'!$Z$111,P$3), VLOOKUP($C109,Muffe!$C$81:'Muffe'!$Z$111,P$3)*Muffe!$E$3+VLOOKUP($C109,Eksist!$C$81:'Eksist'!$Z$111,P$3)*Eksist!$E$3)</f>
        <v>0</v>
      </c>
      <c r="Q109" s="161">
        <f>IF($C109&lt;Input!$D$48,VLOOKUP($C109,Eksist!$C$81:'Eksist'!$Z$111,Q$3), VLOOKUP($C109,Muffe!$C$81:'Muffe'!$Z$111,Q$3)*Muffe!$E$3+VLOOKUP($C109,Eksist!$C$81:'Eksist'!$Z$111,Q$3)*Eksist!$E$3)</f>
        <v>0</v>
      </c>
      <c r="R109" s="161">
        <f>IF($C109&lt;Input!$D$48,VLOOKUP($C109,Eksist!$C$81:'Eksist'!$Z$111,R$3), VLOOKUP($C109,Muffe!$C$81:'Muffe'!$Z$111,R$3)*Muffe!$E$3+VLOOKUP($C109,Eksist!$C$81:'Eksist'!$Z$111,R$3)*Eksist!$E$3)</f>
        <v>0</v>
      </c>
      <c r="S109" s="161">
        <f>IF($C109&lt;Input!$D$48,VLOOKUP($C109,Eksist!$C$81:'Eksist'!$Z$111,S$3), VLOOKUP($C109,Muffe!$C$81:'Muffe'!$Z$111,S$3)*Muffe!$E$3+VLOOKUP($C109,Eksist!$C$81:'Eksist'!$Z$111,S$3)*Eksist!$E$3)</f>
        <v>0</v>
      </c>
      <c r="T109" s="161">
        <f>IF($C109&lt;Input!$D$48,VLOOKUP($C109,Eksist!$C$81:'Eksist'!$Z$111,T$3), VLOOKUP($C109,Muffe!$C$81:'Muffe'!$Z$111,T$3)*Muffe!$E$3+VLOOKUP($C109,Eksist!$C$81:'Eksist'!$Z$111,T$3)*Eksist!$E$3)</f>
        <v>0</v>
      </c>
      <c r="U109" s="161">
        <f>IF($C109&lt;Input!$D$48,VLOOKUP($C109,Eksist!$C$81:'Eksist'!$Z$111,U$3), VLOOKUP($C109,Muffe!$C$81:'Muffe'!$Z$111,U$3)*Muffe!$E$3+VLOOKUP($C109,Eksist!$C$81:'Eksist'!$Z$111,U$3)*Eksist!$E$3)</f>
        <v>0</v>
      </c>
      <c r="V109" s="161">
        <f>IF($C109&lt;Input!$D$48,VLOOKUP($C109,Eksist!$C$81:'Eksist'!$Z$111,V$3), VLOOKUP($C109,Muffe!$C$81:'Muffe'!$Z$111,V$3)*Muffe!$E$3+VLOOKUP($C109,Eksist!$C$81:'Eksist'!$Z$111,V$3)*Eksist!$E$3)</f>
        <v>0</v>
      </c>
      <c r="W109" s="161">
        <f>IF($C109&lt;Input!$D$48,VLOOKUP($C109,Eksist!$C$81:'Eksist'!$Z$111,W$3), VLOOKUP($C109,Muffe!$C$81:'Muffe'!$Z$111,W$3)*Muffe!$E$3+VLOOKUP($C109,Eksist!$C$81:'Eksist'!$Z$111,W$3)*Eksist!$E$3)</f>
        <v>0</v>
      </c>
      <c r="X109" s="161">
        <f>IF($C109&lt;Input!$D$48,VLOOKUP($C109,Eksist!$C$81:'Eksist'!$Z$111,X$3), VLOOKUP($C109,Muffe!$C$81:'Muffe'!$Z$111,X$3)*Muffe!$E$3+VLOOKUP($C109,Eksist!$C$81:'Eksist'!$Z$111,X$3)*Eksist!$E$3)</f>
        <v>0</v>
      </c>
      <c r="Y109" s="161">
        <f>IF($C109&lt;Input!$D$48,VLOOKUP($C109,Eksist!$C$81:'Eksist'!$Z$111,Y$3), VLOOKUP($C109,Muffe!$C$81:'Muffe'!$Z$111,Y$3)*Muffe!$E$3+VLOOKUP($C109,Eksist!$C$81:'Eksist'!$Z$111,Y$3)*Eksist!$E$3)</f>
        <v>0</v>
      </c>
      <c r="Z109" s="161">
        <f>IF($C109&lt;Input!$D$48,VLOOKUP($C109,Eksist!$C$81:'Eksist'!$Z$111,Z$3), VLOOKUP($C109,Muffe!$C$81:'Muffe'!$Z$111,Z$3)*Muffe!$E$3+VLOOKUP($C109,Eksist!$C$81:'Eksist'!$Z$111,Z$3)*Eksist!$E$3)</f>
        <v>0</v>
      </c>
      <c r="AA109" s="1"/>
      <c r="AB109" s="3"/>
      <c r="AC109" s="158"/>
      <c r="AD109" s="158"/>
      <c r="AE109" s="158"/>
      <c r="AF109" s="158"/>
      <c r="AG109" s="158"/>
      <c r="AH109" s="158"/>
      <c r="AI109" s="158"/>
      <c r="AJ109" s="158"/>
      <c r="AK109" s="158"/>
      <c r="AL109" s="158"/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  <c r="AW109" s="158"/>
      <c r="AX109" s="158"/>
      <c r="AY109" s="158"/>
      <c r="AZ109" s="158"/>
      <c r="BA109" s="159"/>
      <c r="BB109" s="159"/>
      <c r="BC109" s="159"/>
      <c r="BD109" s="159"/>
      <c r="BE109" s="159"/>
      <c r="BF109" s="158"/>
      <c r="BG109" s="158"/>
      <c r="BH109" s="158"/>
      <c r="BI109" s="158"/>
      <c r="BJ109" s="158"/>
      <c r="BK109" s="158"/>
      <c r="BL109" s="158"/>
      <c r="BM109" s="158"/>
      <c r="BN109" s="158"/>
      <c r="BO109" s="158"/>
      <c r="BP109" s="158"/>
      <c r="BQ109" s="158"/>
      <c r="BR109" s="158"/>
      <c r="BS109" s="158"/>
      <c r="BT109" s="158"/>
      <c r="BU109" s="158"/>
    </row>
    <row r="110" spans="1:73" x14ac:dyDescent="0.15">
      <c r="A110" s="1"/>
      <c r="B110" s="20"/>
      <c r="C110" s="156">
        <f>Eksist!C110</f>
        <v>29</v>
      </c>
      <c r="D110" s="2"/>
      <c r="E110" s="161"/>
      <c r="F110" s="169">
        <f t="shared" si="4"/>
        <v>4.8999999999999968</v>
      </c>
      <c r="G110" s="161">
        <f>IF($C110&lt;Input!$D$48,VLOOKUP($C110,Eksist!$C$81:'Eksist'!$Z$111,G$3), VLOOKUP($C110,Muffe!$C$81:'Muffe'!$Z$111,G$3)*Muffe!$E$2+VLOOKUP($C110,Eksist!$C$81:'Eksist'!$Z$111,G$3)*Eksist!$E$2)</f>
        <v>0</v>
      </c>
      <c r="H110" s="161">
        <f>IF($C110&lt;Input!$D$48,VLOOKUP($C110,Eksist!$C$81:'Eksist'!$Z$111,H$3), VLOOKUP($C110,Muffe!$C$81:'Muffe'!$Z$111,H$3)*Muffe!$E$3+VLOOKUP($C110,Eksist!$C$81:'Eksist'!$Z$111,H$3)*Eksist!$E$3)</f>
        <v>2.4499999999999984</v>
      </c>
      <c r="I110" s="161">
        <f>IF($C110&lt;Input!$D$48,VLOOKUP($C110,Eksist!$C$81:'Eksist'!$Z$111,I$3), VLOOKUP($C110,Muffe!$C$81:'Muffe'!$Z$111,I$3)*Muffe!$E$3+VLOOKUP($C110,Eksist!$C$81:'Eksist'!$Z$111,I$3)*Eksist!$E$3)</f>
        <v>2.4499999999999984</v>
      </c>
      <c r="J110" s="161">
        <f>IF($C110&lt;Input!$D$48,VLOOKUP($C110,Eksist!$C$81:'Eksist'!$Z$111,J$3), VLOOKUP($C110,Muffe!$C$81:'Muffe'!$Z$111,J$3)*Muffe!$E$3+VLOOKUP($C110,Eksist!$C$81:'Eksist'!$Z$111,J$3)*Eksist!$E$3)</f>
        <v>0</v>
      </c>
      <c r="K110" s="161">
        <f>IF($C110&lt;Input!$D$48,VLOOKUP($C110,Eksist!$C$81:'Eksist'!$Z$111,K$3), VLOOKUP($C110,Muffe!$C$81:'Muffe'!$Z$111,K$3)*Muffe!$E$3+VLOOKUP($C110,Eksist!$C$81:'Eksist'!$Z$111,K$3)*Eksist!$E$3)</f>
        <v>0</v>
      </c>
      <c r="L110" s="161">
        <f>IF($C110&lt;Input!$D$48,VLOOKUP($C110,Eksist!$C$81:'Eksist'!$Z$111,L$3), VLOOKUP($C110,Muffe!$C$81:'Muffe'!$Z$111,L$3)*Muffe!$E$3+VLOOKUP($C110,Eksist!$C$81:'Eksist'!$Z$111,L$3)*Eksist!$E$3)</f>
        <v>0</v>
      </c>
      <c r="M110" s="161">
        <f>IF($C110&lt;Input!$D$48,VLOOKUP($C110,Eksist!$C$81:'Eksist'!$Z$111,M$3), VLOOKUP($C110,Muffe!$C$81:'Muffe'!$Z$111,M$3)*Muffe!$E$3+VLOOKUP($C110,Eksist!$C$81:'Eksist'!$Z$111,M$3)*Eksist!$E$3)</f>
        <v>0</v>
      </c>
      <c r="N110" s="161">
        <f>IF($C110&lt;Input!$D$48,VLOOKUP($C110,Eksist!$C$81:'Eksist'!$Z$111,N$3), VLOOKUP($C110,Muffe!$C$81:'Muffe'!$Z$111,N$3)*Muffe!$E$3+VLOOKUP($C110,Eksist!$C$81:'Eksist'!$Z$111,N$3)*Eksist!$E$3)</f>
        <v>0</v>
      </c>
      <c r="O110" s="161">
        <f>IF($C110&lt;Input!$D$48,VLOOKUP($C110,Eksist!$C$81:'Eksist'!$Z$111,O$3), VLOOKUP($C110,Muffe!$C$81:'Muffe'!$Z$111,O$3)*Muffe!$E$3+VLOOKUP($C110,Eksist!$C$81:'Eksist'!$Z$111,O$3)*Eksist!$E$3)</f>
        <v>0</v>
      </c>
      <c r="P110" s="161">
        <f>IF($C110&lt;Input!$D$48,VLOOKUP($C110,Eksist!$C$81:'Eksist'!$Z$111,P$3), VLOOKUP($C110,Muffe!$C$81:'Muffe'!$Z$111,P$3)*Muffe!$E$3+VLOOKUP($C110,Eksist!$C$81:'Eksist'!$Z$111,P$3)*Eksist!$E$3)</f>
        <v>0</v>
      </c>
      <c r="Q110" s="161">
        <f>IF($C110&lt;Input!$D$48,VLOOKUP($C110,Eksist!$C$81:'Eksist'!$Z$111,Q$3), VLOOKUP($C110,Muffe!$C$81:'Muffe'!$Z$111,Q$3)*Muffe!$E$3+VLOOKUP($C110,Eksist!$C$81:'Eksist'!$Z$111,Q$3)*Eksist!$E$3)</f>
        <v>0</v>
      </c>
      <c r="R110" s="161">
        <f>IF($C110&lt;Input!$D$48,VLOOKUP($C110,Eksist!$C$81:'Eksist'!$Z$111,R$3), VLOOKUP($C110,Muffe!$C$81:'Muffe'!$Z$111,R$3)*Muffe!$E$3+VLOOKUP($C110,Eksist!$C$81:'Eksist'!$Z$111,R$3)*Eksist!$E$3)</f>
        <v>0</v>
      </c>
      <c r="S110" s="161">
        <f>IF($C110&lt;Input!$D$48,VLOOKUP($C110,Eksist!$C$81:'Eksist'!$Z$111,S$3), VLOOKUP($C110,Muffe!$C$81:'Muffe'!$Z$111,S$3)*Muffe!$E$3+VLOOKUP($C110,Eksist!$C$81:'Eksist'!$Z$111,S$3)*Eksist!$E$3)</f>
        <v>0</v>
      </c>
      <c r="T110" s="161">
        <f>IF($C110&lt;Input!$D$48,VLOOKUP($C110,Eksist!$C$81:'Eksist'!$Z$111,T$3), VLOOKUP($C110,Muffe!$C$81:'Muffe'!$Z$111,T$3)*Muffe!$E$3+VLOOKUP($C110,Eksist!$C$81:'Eksist'!$Z$111,T$3)*Eksist!$E$3)</f>
        <v>0</v>
      </c>
      <c r="U110" s="161">
        <f>IF($C110&lt;Input!$D$48,VLOOKUP($C110,Eksist!$C$81:'Eksist'!$Z$111,U$3), VLOOKUP($C110,Muffe!$C$81:'Muffe'!$Z$111,U$3)*Muffe!$E$3+VLOOKUP($C110,Eksist!$C$81:'Eksist'!$Z$111,U$3)*Eksist!$E$3)</f>
        <v>0</v>
      </c>
      <c r="V110" s="161">
        <f>IF($C110&lt;Input!$D$48,VLOOKUP($C110,Eksist!$C$81:'Eksist'!$Z$111,V$3), VLOOKUP($C110,Muffe!$C$81:'Muffe'!$Z$111,V$3)*Muffe!$E$3+VLOOKUP($C110,Eksist!$C$81:'Eksist'!$Z$111,V$3)*Eksist!$E$3)</f>
        <v>0</v>
      </c>
      <c r="W110" s="161">
        <f>IF($C110&lt;Input!$D$48,VLOOKUP($C110,Eksist!$C$81:'Eksist'!$Z$111,W$3), VLOOKUP($C110,Muffe!$C$81:'Muffe'!$Z$111,W$3)*Muffe!$E$3+VLOOKUP($C110,Eksist!$C$81:'Eksist'!$Z$111,W$3)*Eksist!$E$3)</f>
        <v>0</v>
      </c>
      <c r="X110" s="161">
        <f>IF($C110&lt;Input!$D$48,VLOOKUP($C110,Eksist!$C$81:'Eksist'!$Z$111,X$3), VLOOKUP($C110,Muffe!$C$81:'Muffe'!$Z$111,X$3)*Muffe!$E$3+VLOOKUP($C110,Eksist!$C$81:'Eksist'!$Z$111,X$3)*Eksist!$E$3)</f>
        <v>0</v>
      </c>
      <c r="Y110" s="161">
        <f>IF($C110&lt;Input!$D$48,VLOOKUP($C110,Eksist!$C$81:'Eksist'!$Z$111,Y$3), VLOOKUP($C110,Muffe!$C$81:'Muffe'!$Z$111,Y$3)*Muffe!$E$3+VLOOKUP($C110,Eksist!$C$81:'Eksist'!$Z$111,Y$3)*Eksist!$E$3)</f>
        <v>0</v>
      </c>
      <c r="Z110" s="161">
        <f>IF($C110&lt;Input!$D$48,VLOOKUP($C110,Eksist!$C$81:'Eksist'!$Z$111,Z$3), VLOOKUP($C110,Muffe!$C$81:'Muffe'!$Z$111,Z$3)*Muffe!$E$3+VLOOKUP($C110,Eksist!$C$81:'Eksist'!$Z$111,Z$3)*Eksist!$E$3)</f>
        <v>0</v>
      </c>
      <c r="AA110" s="1"/>
      <c r="AB110" s="3"/>
      <c r="AC110" s="158"/>
      <c r="AD110" s="158"/>
      <c r="AE110" s="158"/>
      <c r="AF110" s="158"/>
      <c r="AG110" s="158"/>
      <c r="AH110" s="158"/>
      <c r="AI110" s="158"/>
      <c r="AJ110" s="158"/>
      <c r="AK110" s="158"/>
      <c r="AL110" s="158"/>
      <c r="AM110" s="158"/>
      <c r="AN110" s="158"/>
      <c r="AO110" s="158"/>
      <c r="AP110" s="158"/>
      <c r="AQ110" s="158"/>
      <c r="AR110" s="158"/>
      <c r="AS110" s="158"/>
      <c r="AT110" s="158"/>
      <c r="AU110" s="158"/>
      <c r="AV110" s="158"/>
      <c r="AW110" s="158"/>
      <c r="AX110" s="158"/>
      <c r="AY110" s="158"/>
      <c r="AZ110" s="158"/>
      <c r="BA110" s="159"/>
      <c r="BB110" s="159"/>
      <c r="BC110" s="159"/>
      <c r="BD110" s="159"/>
      <c r="BE110" s="159"/>
      <c r="BF110" s="158"/>
      <c r="BG110" s="158"/>
      <c r="BH110" s="158"/>
      <c r="BI110" s="158"/>
      <c r="BJ110" s="158"/>
      <c r="BK110" s="158"/>
      <c r="BL110" s="158"/>
      <c r="BM110" s="158"/>
      <c r="BN110" s="158"/>
      <c r="BO110" s="158"/>
      <c r="BP110" s="158"/>
      <c r="BQ110" s="158"/>
      <c r="BR110" s="158"/>
      <c r="BS110" s="158"/>
      <c r="BT110" s="158"/>
      <c r="BU110" s="158"/>
    </row>
    <row r="111" spans="1:73" x14ac:dyDescent="0.15">
      <c r="A111" s="1"/>
      <c r="B111" s="20" t="s">
        <v>189</v>
      </c>
      <c r="C111" s="156">
        <f>Eksist!C111</f>
        <v>30</v>
      </c>
      <c r="D111" s="2"/>
      <c r="E111" s="161"/>
      <c r="F111" s="169">
        <f t="shared" si="4"/>
        <v>5</v>
      </c>
      <c r="G111" s="161">
        <f>IF($C111&lt;Input!$D$48,VLOOKUP($C111,Eksist!$C$81:'Eksist'!$Z$111,G$3), VLOOKUP($C111,Muffe!$C$81:'Muffe'!$Z$111,G$3)*Muffe!$E$2+VLOOKUP($C111,Eksist!$C$81:'Eksist'!$Z$111,G$3)*Eksist!$E$2)</f>
        <v>0</v>
      </c>
      <c r="H111" s="161">
        <f>IF($C111&lt;Input!$D$48,VLOOKUP($C111,Eksist!$C$81:'Eksist'!$Z$111,H$3), VLOOKUP($C111,Muffe!$C$81:'Muffe'!$Z$111,H$3)*Muffe!$E$3+VLOOKUP($C111,Eksist!$C$81:'Eksist'!$Z$111,H$3)*Eksist!$E$3)</f>
        <v>2.5</v>
      </c>
      <c r="I111" s="161">
        <f>IF($C111&lt;Input!$D$48,VLOOKUP($C111,Eksist!$C$81:'Eksist'!$Z$111,I$3), VLOOKUP($C111,Muffe!$C$81:'Muffe'!$Z$111,I$3)*Muffe!$E$3+VLOOKUP($C111,Eksist!$C$81:'Eksist'!$Z$111,I$3)*Eksist!$E$3)</f>
        <v>2.5</v>
      </c>
      <c r="J111" s="161">
        <f>IF($C111&lt;Input!$D$48,VLOOKUP($C111,Eksist!$C$81:'Eksist'!$Z$111,J$3), VLOOKUP($C111,Muffe!$C$81:'Muffe'!$Z$111,J$3)*Muffe!$E$3+VLOOKUP($C111,Eksist!$C$81:'Eksist'!$Z$111,J$3)*Eksist!$E$3)</f>
        <v>0</v>
      </c>
      <c r="K111" s="161">
        <f>IF($C111&lt;Input!$D$48,VLOOKUP($C111,Eksist!$C$81:'Eksist'!$Z$111,K$3), VLOOKUP($C111,Muffe!$C$81:'Muffe'!$Z$111,K$3)*Muffe!$E$3+VLOOKUP($C111,Eksist!$C$81:'Eksist'!$Z$111,K$3)*Eksist!$E$3)</f>
        <v>0</v>
      </c>
      <c r="L111" s="161">
        <f>IF($C111&lt;Input!$D$48,VLOOKUP($C111,Eksist!$C$81:'Eksist'!$Z$111,L$3), VLOOKUP($C111,Muffe!$C$81:'Muffe'!$Z$111,L$3)*Muffe!$E$3+VLOOKUP($C111,Eksist!$C$81:'Eksist'!$Z$111,L$3)*Eksist!$E$3)</f>
        <v>0</v>
      </c>
      <c r="M111" s="161">
        <f>IF($C111&lt;Input!$D$48,VLOOKUP($C111,Eksist!$C$81:'Eksist'!$Z$111,M$3), VLOOKUP($C111,Muffe!$C$81:'Muffe'!$Z$111,M$3)*Muffe!$E$3+VLOOKUP($C111,Eksist!$C$81:'Eksist'!$Z$111,M$3)*Eksist!$E$3)</f>
        <v>0</v>
      </c>
      <c r="N111" s="161">
        <f>IF($C111&lt;Input!$D$48,VLOOKUP($C111,Eksist!$C$81:'Eksist'!$Z$111,N$3), VLOOKUP($C111,Muffe!$C$81:'Muffe'!$Z$111,N$3)*Muffe!$E$3+VLOOKUP($C111,Eksist!$C$81:'Eksist'!$Z$111,N$3)*Eksist!$E$3)</f>
        <v>0</v>
      </c>
      <c r="O111" s="161">
        <f>IF($C111&lt;Input!$D$48,VLOOKUP($C111,Eksist!$C$81:'Eksist'!$Z$111,O$3), VLOOKUP($C111,Muffe!$C$81:'Muffe'!$Z$111,O$3)*Muffe!$E$3+VLOOKUP($C111,Eksist!$C$81:'Eksist'!$Z$111,O$3)*Eksist!$E$3)</f>
        <v>0</v>
      </c>
      <c r="P111" s="161">
        <f>IF($C111&lt;Input!$D$48,VLOOKUP($C111,Eksist!$C$81:'Eksist'!$Z$111,P$3), VLOOKUP($C111,Muffe!$C$81:'Muffe'!$Z$111,P$3)*Muffe!$E$3+VLOOKUP($C111,Eksist!$C$81:'Eksist'!$Z$111,P$3)*Eksist!$E$3)</f>
        <v>0</v>
      </c>
      <c r="Q111" s="161">
        <f>IF($C111&lt;Input!$D$48,VLOOKUP($C111,Eksist!$C$81:'Eksist'!$Z$111,Q$3), VLOOKUP($C111,Muffe!$C$81:'Muffe'!$Z$111,Q$3)*Muffe!$E$3+VLOOKUP($C111,Eksist!$C$81:'Eksist'!$Z$111,Q$3)*Eksist!$E$3)</f>
        <v>0</v>
      </c>
      <c r="R111" s="161">
        <f>IF($C111&lt;Input!$D$48,VLOOKUP($C111,Eksist!$C$81:'Eksist'!$Z$111,R$3), VLOOKUP($C111,Muffe!$C$81:'Muffe'!$Z$111,R$3)*Muffe!$E$3+VLOOKUP($C111,Eksist!$C$81:'Eksist'!$Z$111,R$3)*Eksist!$E$3)</f>
        <v>0</v>
      </c>
      <c r="S111" s="161">
        <f>IF($C111&lt;Input!$D$48,VLOOKUP($C111,Eksist!$C$81:'Eksist'!$Z$111,S$3), VLOOKUP($C111,Muffe!$C$81:'Muffe'!$Z$111,S$3)*Muffe!$E$3+VLOOKUP($C111,Eksist!$C$81:'Eksist'!$Z$111,S$3)*Eksist!$E$3)</f>
        <v>0</v>
      </c>
      <c r="T111" s="161">
        <f>IF($C111&lt;Input!$D$48,VLOOKUP($C111,Eksist!$C$81:'Eksist'!$Z$111,T$3), VLOOKUP($C111,Muffe!$C$81:'Muffe'!$Z$111,T$3)*Muffe!$E$3+VLOOKUP($C111,Eksist!$C$81:'Eksist'!$Z$111,T$3)*Eksist!$E$3)</f>
        <v>0</v>
      </c>
      <c r="U111" s="161">
        <f>IF($C111&lt;Input!$D$48,VLOOKUP($C111,Eksist!$C$81:'Eksist'!$Z$111,U$3), VLOOKUP($C111,Muffe!$C$81:'Muffe'!$Z$111,U$3)*Muffe!$E$3+VLOOKUP($C111,Eksist!$C$81:'Eksist'!$Z$111,U$3)*Eksist!$E$3)</f>
        <v>0</v>
      </c>
      <c r="V111" s="161">
        <f>IF($C111&lt;Input!$D$48,VLOOKUP($C111,Eksist!$C$81:'Eksist'!$Z$111,V$3), VLOOKUP($C111,Muffe!$C$81:'Muffe'!$Z$111,V$3)*Muffe!$E$3+VLOOKUP($C111,Eksist!$C$81:'Eksist'!$Z$111,V$3)*Eksist!$E$3)</f>
        <v>0</v>
      </c>
      <c r="W111" s="161">
        <f>IF($C111&lt;Input!$D$48,VLOOKUP($C111,Eksist!$C$81:'Eksist'!$Z$111,W$3), VLOOKUP($C111,Muffe!$C$81:'Muffe'!$Z$111,W$3)*Muffe!$E$3+VLOOKUP($C111,Eksist!$C$81:'Eksist'!$Z$111,W$3)*Eksist!$E$3)</f>
        <v>0</v>
      </c>
      <c r="X111" s="161">
        <f>IF($C111&lt;Input!$D$48,VLOOKUP($C111,Eksist!$C$81:'Eksist'!$Z$111,X$3), VLOOKUP($C111,Muffe!$C$81:'Muffe'!$Z$111,X$3)*Muffe!$E$3+VLOOKUP($C111,Eksist!$C$81:'Eksist'!$Z$111,X$3)*Eksist!$E$3)</f>
        <v>0</v>
      </c>
      <c r="Y111" s="161">
        <f>IF($C111&lt;Input!$D$48,VLOOKUP($C111,Eksist!$C$81:'Eksist'!$Z$111,Y$3), VLOOKUP($C111,Muffe!$C$81:'Muffe'!$Z$111,Y$3)*Muffe!$E$3+VLOOKUP($C111,Eksist!$C$81:'Eksist'!$Z$111,Y$3)*Eksist!$E$3)</f>
        <v>0</v>
      </c>
      <c r="Z111" s="161">
        <f>IF($C111&lt;Input!$D$48,VLOOKUP($C111,Eksist!$C$81:'Eksist'!$Z$111,Z$3), VLOOKUP($C111,Muffe!$C$81:'Muffe'!$Z$111,Z$3)*Muffe!$E$3+VLOOKUP($C111,Eksist!$C$81:'Eksist'!$Z$111,Z$3)*Eksist!$E$3)</f>
        <v>0</v>
      </c>
      <c r="AA111" s="1"/>
      <c r="AB111" s="3"/>
      <c r="AC111" s="158"/>
      <c r="AD111" s="158"/>
      <c r="AE111" s="158"/>
      <c r="AF111" s="158"/>
      <c r="AG111" s="158"/>
      <c r="AH111" s="158"/>
      <c r="AI111" s="158"/>
      <c r="AJ111" s="158"/>
      <c r="AK111" s="158"/>
      <c r="AL111" s="158"/>
      <c r="AM111" s="158"/>
      <c r="AN111" s="158"/>
      <c r="AO111" s="158"/>
      <c r="AP111" s="158"/>
      <c r="AQ111" s="158"/>
      <c r="AR111" s="158"/>
      <c r="AS111" s="158"/>
      <c r="AT111" s="158"/>
      <c r="AU111" s="158"/>
      <c r="AV111" s="158"/>
      <c r="AW111" s="158"/>
      <c r="AX111" s="158"/>
      <c r="AY111" s="158"/>
      <c r="AZ111" s="158"/>
      <c r="BA111" s="159"/>
      <c r="BB111" s="159"/>
      <c r="BC111" s="159"/>
      <c r="BD111" s="159"/>
      <c r="BE111" s="159"/>
      <c r="BF111" s="158"/>
      <c r="BG111" s="158"/>
      <c r="BH111" s="158"/>
      <c r="BI111" s="158"/>
      <c r="BJ111" s="158"/>
      <c r="BK111" s="158"/>
      <c r="BL111" s="158"/>
      <c r="BM111" s="158"/>
      <c r="BN111" s="158"/>
      <c r="BO111" s="158"/>
      <c r="BP111" s="158"/>
      <c r="BQ111" s="158"/>
      <c r="BR111" s="158"/>
      <c r="BS111" s="158"/>
      <c r="BT111" s="158"/>
      <c r="BU111" s="158"/>
    </row>
    <row r="112" spans="1:73" x14ac:dyDescent="0.15">
      <c r="A112" s="1"/>
      <c r="B112" s="20"/>
      <c r="C112" s="2"/>
      <c r="D112" s="2"/>
      <c r="E112" s="2"/>
      <c r="F112" s="1"/>
      <c r="G112" s="1"/>
      <c r="H112" s="2"/>
      <c r="I112" s="2"/>
      <c r="J112" s="2"/>
      <c r="K112" s="2"/>
      <c r="L112" s="2"/>
      <c r="M112" s="2"/>
      <c r="N112" s="2"/>
      <c r="O112" s="2"/>
      <c r="P112" s="135"/>
      <c r="Q112" s="2"/>
      <c r="R112" s="2"/>
      <c r="S112" s="2"/>
      <c r="T112" s="2"/>
      <c r="U112" s="2"/>
      <c r="V112" s="2"/>
      <c r="W112" s="1"/>
      <c r="X112" s="1"/>
      <c r="Y112" s="1"/>
      <c r="Z112" s="3"/>
      <c r="AA112" s="1"/>
      <c r="AB112" s="3"/>
      <c r="AC112" s="158"/>
      <c r="AD112" s="158"/>
      <c r="AE112" s="158"/>
      <c r="AF112" s="158"/>
      <c r="AG112" s="158"/>
      <c r="AH112" s="158"/>
      <c r="AI112" s="158"/>
      <c r="AJ112" s="158"/>
      <c r="AK112" s="158"/>
      <c r="AL112" s="158"/>
      <c r="AM112" s="158"/>
      <c r="AN112" s="158"/>
      <c r="AO112" s="158"/>
      <c r="AP112" s="158"/>
      <c r="AQ112" s="158"/>
      <c r="AR112" s="158"/>
      <c r="AS112" s="158"/>
      <c r="AT112" s="158"/>
      <c r="AU112" s="158"/>
      <c r="AV112" s="158"/>
      <c r="AW112" s="158"/>
      <c r="AX112" s="158"/>
      <c r="AY112" s="158"/>
      <c r="AZ112" s="158"/>
      <c r="BA112" s="159"/>
      <c r="BB112" s="159"/>
      <c r="BC112" s="159"/>
      <c r="BD112" s="159"/>
      <c r="BE112" s="159"/>
      <c r="BF112" s="158"/>
      <c r="BG112" s="158"/>
      <c r="BH112" s="158"/>
      <c r="BI112" s="158"/>
      <c r="BJ112" s="158"/>
      <c r="BK112" s="158"/>
      <c r="BL112" s="158"/>
      <c r="BM112" s="158"/>
      <c r="BN112" s="158"/>
      <c r="BO112" s="158"/>
      <c r="BP112" s="158"/>
      <c r="BQ112" s="158"/>
      <c r="BR112" s="158"/>
      <c r="BS112" s="158"/>
      <c r="BT112" s="158"/>
      <c r="BU112" s="158"/>
    </row>
    <row r="113" spans="1:73" x14ac:dyDescent="0.15">
      <c r="A113" s="1"/>
      <c r="B113" s="1" t="s">
        <v>212</v>
      </c>
      <c r="C113" s="2"/>
      <c r="D113" s="2"/>
      <c r="E113" s="179" t="s">
        <v>206</v>
      </c>
      <c r="F113" s="156" t="s">
        <v>11</v>
      </c>
      <c r="G113" s="156"/>
      <c r="H113" s="2"/>
      <c r="I113" s="2"/>
      <c r="J113" s="2"/>
      <c r="K113" s="2"/>
      <c r="L113" s="2"/>
      <c r="M113" s="2"/>
      <c r="N113" s="2"/>
      <c r="O113" s="2"/>
      <c r="P113" s="135"/>
      <c r="Q113" s="2"/>
      <c r="R113" s="2"/>
      <c r="S113" s="2"/>
      <c r="T113" s="2"/>
      <c r="U113" s="2"/>
      <c r="V113" s="2"/>
      <c r="W113" s="1"/>
      <c r="X113" s="1"/>
      <c r="Y113" s="1"/>
      <c r="Z113" s="3"/>
      <c r="AA113" s="1"/>
      <c r="AB113" s="3"/>
      <c r="AC113" s="158"/>
      <c r="AD113" s="158"/>
      <c r="AE113" s="158"/>
      <c r="AF113" s="158"/>
      <c r="AG113" s="158"/>
      <c r="AH113" s="158"/>
      <c r="AI113" s="158"/>
      <c r="AJ113" s="158"/>
      <c r="AK113" s="158"/>
      <c r="AL113" s="158"/>
      <c r="AM113" s="158"/>
      <c r="AN113" s="158"/>
      <c r="AO113" s="158"/>
      <c r="AP113" s="158"/>
      <c r="AQ113" s="158"/>
      <c r="AR113" s="158"/>
      <c r="AS113" s="158"/>
      <c r="AT113" s="158"/>
      <c r="AU113" s="158"/>
      <c r="AV113" s="158"/>
      <c r="AW113" s="158"/>
      <c r="AX113" s="158"/>
      <c r="AY113" s="158"/>
      <c r="AZ113" s="158"/>
      <c r="BA113" s="159"/>
      <c r="BB113" s="159"/>
      <c r="BC113" s="159"/>
      <c r="BD113" s="159"/>
      <c r="BE113" s="159"/>
      <c r="BF113" s="158"/>
      <c r="BG113" s="158"/>
      <c r="BH113" s="158"/>
      <c r="BI113" s="158"/>
      <c r="BJ113" s="158"/>
      <c r="BK113" s="158"/>
      <c r="BL113" s="158"/>
      <c r="BM113" s="158"/>
      <c r="BN113" s="158"/>
      <c r="BO113" s="158"/>
      <c r="BP113" s="158"/>
      <c r="BQ113" s="158"/>
      <c r="BR113" s="158"/>
      <c r="BS113" s="158"/>
      <c r="BT113" s="158"/>
      <c r="BU113" s="158"/>
    </row>
    <row r="114" spans="1:73" x14ac:dyDescent="0.15">
      <c r="A114" s="1"/>
      <c r="B114" s="20" t="s">
        <v>187</v>
      </c>
      <c r="C114" s="156">
        <f>Eksist!C114</f>
        <v>0</v>
      </c>
      <c r="D114" s="2" t="s">
        <v>99</v>
      </c>
      <c r="E114" s="188">
        <f>(1+Input!$D$53)</f>
        <v>1</v>
      </c>
      <c r="F114" s="156">
        <f>SUM(G114:Z114)</f>
        <v>30</v>
      </c>
      <c r="G114" s="154">
        <f>G81*Input!D$30/1000*$E114</f>
        <v>0</v>
      </c>
      <c r="H114" s="154">
        <f>H81*Input!E$30/1000*$E114</f>
        <v>13</v>
      </c>
      <c r="I114" s="154">
        <f>I81*Input!F$30/1000*$E114</f>
        <v>17</v>
      </c>
      <c r="J114" s="154">
        <f>J81*Input!G$30/1000*$E114</f>
        <v>0</v>
      </c>
      <c r="K114" s="154">
        <f>K81*Input!H$30/1000*$E114</f>
        <v>0</v>
      </c>
      <c r="L114" s="154">
        <f>L81*Input!I$30/1000*$E114</f>
        <v>0</v>
      </c>
      <c r="M114" s="154">
        <f>M81*Input!J$30/1000*$E114</f>
        <v>0</v>
      </c>
      <c r="N114" s="154">
        <f>N81*Input!K$30/1000*$E114</f>
        <v>0</v>
      </c>
      <c r="O114" s="154">
        <f>O81*Input!L$30/1000*$E114</f>
        <v>0</v>
      </c>
      <c r="P114" s="154">
        <f>P81*Input!M$30/1000*$E114</f>
        <v>0</v>
      </c>
      <c r="Q114" s="154">
        <f>Q81*Input!N$30/1000*$E114</f>
        <v>0</v>
      </c>
      <c r="R114" s="154">
        <f>R81*Input!O$30/1000*$E114</f>
        <v>0</v>
      </c>
      <c r="S114" s="154">
        <f>S81*Input!P$30/1000*$E114</f>
        <v>0</v>
      </c>
      <c r="T114" s="154">
        <f>T81*Input!Q$30/1000*$E114</f>
        <v>0</v>
      </c>
      <c r="U114" s="154">
        <f>U81*Input!R$30/1000*$E114</f>
        <v>0</v>
      </c>
      <c r="V114" s="154">
        <f>V81*Input!S$30/1000*$E114</f>
        <v>0</v>
      </c>
      <c r="W114" s="154">
        <f>W81*Input!T$30/1000*$E114</f>
        <v>0</v>
      </c>
      <c r="X114" s="154">
        <f>X81*Input!U$30/1000*$E114</f>
        <v>0</v>
      </c>
      <c r="Y114" s="154">
        <f>Y81*Input!V$30/1000*$E114</f>
        <v>0</v>
      </c>
      <c r="Z114" s="154">
        <f>Z81*Input!W$30/1000*$E114</f>
        <v>0</v>
      </c>
      <c r="AA114" s="1"/>
      <c r="AB114" s="3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9"/>
      <c r="BB114" s="159"/>
      <c r="BC114" s="159"/>
      <c r="BD114" s="159"/>
      <c r="BE114" s="159"/>
      <c r="BF114" s="158"/>
      <c r="BG114" s="158"/>
      <c r="BH114" s="158"/>
      <c r="BI114" s="158"/>
      <c r="BJ114" s="158"/>
      <c r="BK114" s="158"/>
      <c r="BL114" s="158"/>
      <c r="BM114" s="158"/>
      <c r="BN114" s="158"/>
      <c r="BO114" s="158"/>
      <c r="BP114" s="158"/>
      <c r="BQ114" s="158"/>
      <c r="BR114" s="158"/>
      <c r="BS114" s="158"/>
      <c r="BT114" s="158"/>
      <c r="BU114" s="158"/>
    </row>
    <row r="115" spans="1:73" x14ac:dyDescent="0.15">
      <c r="A115" s="1"/>
      <c r="B115" s="20"/>
      <c r="C115" s="156">
        <f>Eksist!C115</f>
        <v>1</v>
      </c>
      <c r="D115" s="2" t="s">
        <v>99</v>
      </c>
      <c r="E115" s="188">
        <f t="shared" ref="E115:E123" si="5">(E$124-E$114)/10+E114</f>
        <v>1.0049999999999999</v>
      </c>
      <c r="F115" s="156">
        <f t="shared" ref="F115:F144" si="6">SUM(G115:Z115)</f>
        <v>31.657499999999999</v>
      </c>
      <c r="G115" s="154">
        <f>G82*Input!D$30/1000*$E115</f>
        <v>0</v>
      </c>
      <c r="H115" s="154">
        <f>H82*Input!E$30/1000*$E115</f>
        <v>13.718249999999999</v>
      </c>
      <c r="I115" s="154">
        <f>I82*Input!F$30/1000*$E115</f>
        <v>17.939250000000001</v>
      </c>
      <c r="J115" s="154">
        <f>J82*Input!G$30/1000*$E115</f>
        <v>0</v>
      </c>
      <c r="K115" s="154">
        <f>K82*Input!H$30/1000*$E115</f>
        <v>0</v>
      </c>
      <c r="L115" s="154">
        <f>L82*Input!I$30/1000*$E115</f>
        <v>0</v>
      </c>
      <c r="M115" s="154">
        <f>M82*Input!J$30/1000*$E115</f>
        <v>0</v>
      </c>
      <c r="N115" s="154">
        <f>N82*Input!K$30/1000*$E115</f>
        <v>0</v>
      </c>
      <c r="O115" s="154">
        <f>O82*Input!L$30/1000*$E115</f>
        <v>0</v>
      </c>
      <c r="P115" s="154">
        <f>P82*Input!M$30/1000*$E115</f>
        <v>0</v>
      </c>
      <c r="Q115" s="154">
        <f>Q82*Input!N$30/1000*$E115</f>
        <v>0</v>
      </c>
      <c r="R115" s="154">
        <f>R82*Input!O$30/1000*$E115</f>
        <v>0</v>
      </c>
      <c r="S115" s="154">
        <f>S82*Input!P$30/1000*$E115</f>
        <v>0</v>
      </c>
      <c r="T115" s="154">
        <f>T82*Input!Q$30/1000*$E115</f>
        <v>0</v>
      </c>
      <c r="U115" s="154">
        <f>U82*Input!R$30/1000*$E115</f>
        <v>0</v>
      </c>
      <c r="V115" s="154">
        <f>V82*Input!S$30/1000*$E115</f>
        <v>0</v>
      </c>
      <c r="W115" s="154">
        <f>W82*Input!T$30/1000*$E115</f>
        <v>0</v>
      </c>
      <c r="X115" s="154">
        <f>X82*Input!U$30/1000*$E115</f>
        <v>0</v>
      </c>
      <c r="Y115" s="154">
        <f>Y82*Input!V$30/1000*$E115</f>
        <v>0</v>
      </c>
      <c r="Z115" s="154">
        <f>Z82*Input!W$30/1000*$E115</f>
        <v>0</v>
      </c>
      <c r="AA115" s="1"/>
      <c r="AB115" s="3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9"/>
      <c r="BB115" s="159"/>
      <c r="BC115" s="159"/>
      <c r="BD115" s="159"/>
      <c r="BE115" s="159"/>
      <c r="BF115" s="158"/>
      <c r="BG115" s="158"/>
      <c r="BH115" s="158"/>
      <c r="BI115" s="158"/>
      <c r="BJ115" s="158"/>
      <c r="BK115" s="158"/>
      <c r="BL115" s="158"/>
      <c r="BM115" s="158"/>
      <c r="BN115" s="158"/>
      <c r="BO115" s="158"/>
      <c r="BP115" s="158"/>
      <c r="BQ115" s="158"/>
      <c r="BR115" s="158"/>
      <c r="BS115" s="158"/>
      <c r="BT115" s="158"/>
      <c r="BU115" s="158"/>
    </row>
    <row r="116" spans="1:73" x14ac:dyDescent="0.15">
      <c r="A116" s="1"/>
      <c r="B116" s="20"/>
      <c r="C116" s="156">
        <f>Eksist!C116</f>
        <v>2</v>
      </c>
      <c r="D116" s="2" t="s">
        <v>99</v>
      </c>
      <c r="E116" s="188">
        <f t="shared" si="5"/>
        <v>1.0099999999999998</v>
      </c>
      <c r="F116" s="156">
        <f t="shared" si="6"/>
        <v>33.33</v>
      </c>
      <c r="G116" s="154">
        <f>G83*Input!D$30/1000*$E116</f>
        <v>0</v>
      </c>
      <c r="H116" s="154">
        <f>H83*Input!E$30/1000*$E116</f>
        <v>14.443</v>
      </c>
      <c r="I116" s="154">
        <f>I83*Input!F$30/1000*$E116</f>
        <v>18.886999999999997</v>
      </c>
      <c r="J116" s="154">
        <f>J83*Input!G$30/1000*$E116</f>
        <v>0</v>
      </c>
      <c r="K116" s="154">
        <f>K83*Input!H$30/1000*$E116</f>
        <v>0</v>
      </c>
      <c r="L116" s="154">
        <f>L83*Input!I$30/1000*$E116</f>
        <v>0</v>
      </c>
      <c r="M116" s="154">
        <f>M83*Input!J$30/1000*$E116</f>
        <v>0</v>
      </c>
      <c r="N116" s="154">
        <f>N83*Input!K$30/1000*$E116</f>
        <v>0</v>
      </c>
      <c r="O116" s="154">
        <f>O83*Input!L$30/1000*$E116</f>
        <v>0</v>
      </c>
      <c r="P116" s="154">
        <f>P83*Input!M$30/1000*$E116</f>
        <v>0</v>
      </c>
      <c r="Q116" s="154">
        <f>Q83*Input!N$30/1000*$E116</f>
        <v>0</v>
      </c>
      <c r="R116" s="154">
        <f>R83*Input!O$30/1000*$E116</f>
        <v>0</v>
      </c>
      <c r="S116" s="154">
        <f>S83*Input!P$30/1000*$E116</f>
        <v>0</v>
      </c>
      <c r="T116" s="154">
        <f>T83*Input!Q$30/1000*$E116</f>
        <v>0</v>
      </c>
      <c r="U116" s="154">
        <f>U83*Input!R$30/1000*$E116</f>
        <v>0</v>
      </c>
      <c r="V116" s="154">
        <f>V83*Input!S$30/1000*$E116</f>
        <v>0</v>
      </c>
      <c r="W116" s="154">
        <f>W83*Input!T$30/1000*$E116</f>
        <v>0</v>
      </c>
      <c r="X116" s="154">
        <f>X83*Input!U$30/1000*$E116</f>
        <v>0</v>
      </c>
      <c r="Y116" s="154">
        <f>Y83*Input!V$30/1000*$E116</f>
        <v>0</v>
      </c>
      <c r="Z116" s="154">
        <f>Z83*Input!W$30/1000*$E116</f>
        <v>0</v>
      </c>
      <c r="AA116" s="1"/>
      <c r="AB116" s="3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9"/>
      <c r="BB116" s="159"/>
      <c r="BC116" s="159"/>
      <c r="BD116" s="159"/>
      <c r="BE116" s="159"/>
      <c r="BF116" s="158"/>
      <c r="BG116" s="158"/>
      <c r="BH116" s="158"/>
      <c r="BI116" s="158"/>
      <c r="BJ116" s="158"/>
      <c r="BK116" s="158"/>
      <c r="BL116" s="158"/>
      <c r="BM116" s="158"/>
      <c r="BN116" s="158"/>
      <c r="BO116" s="158"/>
      <c r="BP116" s="158"/>
      <c r="BQ116" s="158"/>
      <c r="BR116" s="158"/>
      <c r="BS116" s="158"/>
      <c r="BT116" s="158"/>
      <c r="BU116" s="158"/>
    </row>
    <row r="117" spans="1:73" x14ac:dyDescent="0.15">
      <c r="A117" s="1"/>
      <c r="B117" s="20"/>
      <c r="C117" s="156">
        <f>Eksist!C117</f>
        <v>3</v>
      </c>
      <c r="D117" s="2" t="s">
        <v>99</v>
      </c>
      <c r="E117" s="188">
        <f t="shared" si="5"/>
        <v>1.0149999999999997</v>
      </c>
      <c r="F117" s="156">
        <f t="shared" si="6"/>
        <v>35.017499999999998</v>
      </c>
      <c r="G117" s="154">
        <f>G84*Input!D$30/1000*$E117</f>
        <v>0</v>
      </c>
      <c r="H117" s="154">
        <f>H84*Input!E$30/1000*$E117</f>
        <v>15.174249999999997</v>
      </c>
      <c r="I117" s="154">
        <f>I84*Input!F$30/1000*$E117</f>
        <v>19.843249999999998</v>
      </c>
      <c r="J117" s="154">
        <f>J84*Input!G$30/1000*$E117</f>
        <v>0</v>
      </c>
      <c r="K117" s="154">
        <f>K84*Input!H$30/1000*$E117</f>
        <v>0</v>
      </c>
      <c r="L117" s="154">
        <f>L84*Input!I$30/1000*$E117</f>
        <v>0</v>
      </c>
      <c r="M117" s="154">
        <f>M84*Input!J$30/1000*$E117</f>
        <v>0</v>
      </c>
      <c r="N117" s="154">
        <f>N84*Input!K$30/1000*$E117</f>
        <v>0</v>
      </c>
      <c r="O117" s="154">
        <f>O84*Input!L$30/1000*$E117</f>
        <v>0</v>
      </c>
      <c r="P117" s="154">
        <f>P84*Input!M$30/1000*$E117</f>
        <v>0</v>
      </c>
      <c r="Q117" s="154">
        <f>Q84*Input!N$30/1000*$E117</f>
        <v>0</v>
      </c>
      <c r="R117" s="154">
        <f>R84*Input!O$30/1000*$E117</f>
        <v>0</v>
      </c>
      <c r="S117" s="154">
        <f>S84*Input!P$30/1000*$E117</f>
        <v>0</v>
      </c>
      <c r="T117" s="154">
        <f>T84*Input!Q$30/1000*$E117</f>
        <v>0</v>
      </c>
      <c r="U117" s="154">
        <f>U84*Input!R$30/1000*$E117</f>
        <v>0</v>
      </c>
      <c r="V117" s="154">
        <f>V84*Input!S$30/1000*$E117</f>
        <v>0</v>
      </c>
      <c r="W117" s="154">
        <f>W84*Input!T$30/1000*$E117</f>
        <v>0</v>
      </c>
      <c r="X117" s="154">
        <f>X84*Input!U$30/1000*$E117</f>
        <v>0</v>
      </c>
      <c r="Y117" s="154">
        <f>Y84*Input!V$30/1000*$E117</f>
        <v>0</v>
      </c>
      <c r="Z117" s="154">
        <f>Z84*Input!W$30/1000*$E117</f>
        <v>0</v>
      </c>
      <c r="AA117" s="1"/>
      <c r="AB117" s="3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9"/>
      <c r="BB117" s="159"/>
      <c r="BC117" s="159"/>
      <c r="BD117" s="159"/>
      <c r="BE117" s="159"/>
      <c r="BF117" s="158"/>
      <c r="BG117" s="158"/>
      <c r="BH117" s="158"/>
      <c r="BI117" s="158"/>
      <c r="BJ117" s="158"/>
      <c r="BK117" s="158"/>
      <c r="BL117" s="158"/>
      <c r="BM117" s="158"/>
      <c r="BN117" s="158"/>
      <c r="BO117" s="158"/>
      <c r="BP117" s="158"/>
      <c r="BQ117" s="158"/>
      <c r="BR117" s="158"/>
      <c r="BS117" s="158"/>
      <c r="BT117" s="158"/>
      <c r="BU117" s="158"/>
    </row>
    <row r="118" spans="1:73" x14ac:dyDescent="0.15">
      <c r="A118" s="1"/>
      <c r="B118" s="20"/>
      <c r="C118" s="156">
        <f>Eksist!C118</f>
        <v>4</v>
      </c>
      <c r="D118" s="2" t="s">
        <v>99</v>
      </c>
      <c r="E118" s="188">
        <f t="shared" si="5"/>
        <v>1.0199999999999996</v>
      </c>
      <c r="F118" s="156">
        <f t="shared" si="6"/>
        <v>36.719999999999985</v>
      </c>
      <c r="G118" s="154">
        <f>G85*Input!D$30/1000*$E118</f>
        <v>0</v>
      </c>
      <c r="H118" s="154">
        <f>H85*Input!E$30/1000*$E118</f>
        <v>15.911999999999995</v>
      </c>
      <c r="I118" s="154">
        <f>I85*Input!F$30/1000*$E118</f>
        <v>20.807999999999993</v>
      </c>
      <c r="J118" s="154">
        <f>J85*Input!G$30/1000*$E118</f>
        <v>0</v>
      </c>
      <c r="K118" s="154">
        <f>K85*Input!H$30/1000*$E118</f>
        <v>0</v>
      </c>
      <c r="L118" s="154">
        <f>L85*Input!I$30/1000*$E118</f>
        <v>0</v>
      </c>
      <c r="M118" s="154">
        <f>M85*Input!J$30/1000*$E118</f>
        <v>0</v>
      </c>
      <c r="N118" s="154">
        <f>N85*Input!K$30/1000*$E118</f>
        <v>0</v>
      </c>
      <c r="O118" s="154">
        <f>O85*Input!L$30/1000*$E118</f>
        <v>0</v>
      </c>
      <c r="P118" s="154">
        <f>P85*Input!M$30/1000*$E118</f>
        <v>0</v>
      </c>
      <c r="Q118" s="154">
        <f>Q85*Input!N$30/1000*$E118</f>
        <v>0</v>
      </c>
      <c r="R118" s="154">
        <f>R85*Input!O$30/1000*$E118</f>
        <v>0</v>
      </c>
      <c r="S118" s="154">
        <f>S85*Input!P$30/1000*$E118</f>
        <v>0</v>
      </c>
      <c r="T118" s="154">
        <f>T85*Input!Q$30/1000*$E118</f>
        <v>0</v>
      </c>
      <c r="U118" s="154">
        <f>U85*Input!R$30/1000*$E118</f>
        <v>0</v>
      </c>
      <c r="V118" s="154">
        <f>V85*Input!S$30/1000*$E118</f>
        <v>0</v>
      </c>
      <c r="W118" s="154">
        <f>W85*Input!T$30/1000*$E118</f>
        <v>0</v>
      </c>
      <c r="X118" s="154">
        <f>X85*Input!U$30/1000*$E118</f>
        <v>0</v>
      </c>
      <c r="Y118" s="154">
        <f>Y85*Input!V$30/1000*$E118</f>
        <v>0</v>
      </c>
      <c r="Z118" s="154">
        <f>Z85*Input!W$30/1000*$E118</f>
        <v>0</v>
      </c>
      <c r="AA118" s="1"/>
      <c r="AB118" s="3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9"/>
      <c r="BB118" s="159"/>
      <c r="BC118" s="159"/>
      <c r="BD118" s="159"/>
      <c r="BE118" s="159"/>
      <c r="BF118" s="158"/>
      <c r="BG118" s="158"/>
      <c r="BH118" s="158"/>
      <c r="BI118" s="158"/>
      <c r="BJ118" s="158"/>
      <c r="BK118" s="158"/>
      <c r="BL118" s="158"/>
      <c r="BM118" s="158"/>
      <c r="BN118" s="158"/>
      <c r="BO118" s="158"/>
      <c r="BP118" s="158"/>
      <c r="BQ118" s="158"/>
      <c r="BR118" s="158"/>
      <c r="BS118" s="158"/>
      <c r="BT118" s="158"/>
      <c r="BU118" s="158"/>
    </row>
    <row r="119" spans="1:73" x14ac:dyDescent="0.15">
      <c r="A119" s="1"/>
      <c r="B119" s="20"/>
      <c r="C119" s="156">
        <f>Eksist!C119</f>
        <v>5</v>
      </c>
      <c r="D119" s="2" t="s">
        <v>99</v>
      </c>
      <c r="E119" s="188">
        <f t="shared" si="5"/>
        <v>1.0249999999999995</v>
      </c>
      <c r="F119" s="156">
        <f t="shared" si="6"/>
        <v>38.437499999999986</v>
      </c>
      <c r="G119" s="154">
        <f>G86*Input!D$30/1000*$E119</f>
        <v>0</v>
      </c>
      <c r="H119" s="154">
        <f>H86*Input!E$30/1000*$E119</f>
        <v>16.656249999999996</v>
      </c>
      <c r="I119" s="154">
        <f>I86*Input!F$30/1000*$E119</f>
        <v>21.781249999999993</v>
      </c>
      <c r="J119" s="154">
        <f>J86*Input!G$30/1000*$E119</f>
        <v>0</v>
      </c>
      <c r="K119" s="154">
        <f>K86*Input!H$30/1000*$E119</f>
        <v>0</v>
      </c>
      <c r="L119" s="154">
        <f>L86*Input!I$30/1000*$E119</f>
        <v>0</v>
      </c>
      <c r="M119" s="154">
        <f>M86*Input!J$30/1000*$E119</f>
        <v>0</v>
      </c>
      <c r="N119" s="154">
        <f>N86*Input!K$30/1000*$E119</f>
        <v>0</v>
      </c>
      <c r="O119" s="154">
        <f>O86*Input!L$30/1000*$E119</f>
        <v>0</v>
      </c>
      <c r="P119" s="154">
        <f>P86*Input!M$30/1000*$E119</f>
        <v>0</v>
      </c>
      <c r="Q119" s="154">
        <f>Q86*Input!N$30/1000*$E119</f>
        <v>0</v>
      </c>
      <c r="R119" s="154">
        <f>R86*Input!O$30/1000*$E119</f>
        <v>0</v>
      </c>
      <c r="S119" s="154">
        <f>S86*Input!P$30/1000*$E119</f>
        <v>0</v>
      </c>
      <c r="T119" s="154">
        <f>T86*Input!Q$30/1000*$E119</f>
        <v>0</v>
      </c>
      <c r="U119" s="154">
        <f>U86*Input!R$30/1000*$E119</f>
        <v>0</v>
      </c>
      <c r="V119" s="154">
        <f>V86*Input!S$30/1000*$E119</f>
        <v>0</v>
      </c>
      <c r="W119" s="154">
        <f>W86*Input!T$30/1000*$E119</f>
        <v>0</v>
      </c>
      <c r="X119" s="154">
        <f>X86*Input!U$30/1000*$E119</f>
        <v>0</v>
      </c>
      <c r="Y119" s="154">
        <f>Y86*Input!V$30/1000*$E119</f>
        <v>0</v>
      </c>
      <c r="Z119" s="154">
        <f>Z86*Input!W$30/1000*$E119</f>
        <v>0</v>
      </c>
      <c r="AA119" s="1"/>
      <c r="AB119" s="3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9"/>
      <c r="BB119" s="159"/>
      <c r="BC119" s="159"/>
      <c r="BD119" s="159"/>
      <c r="BE119" s="159"/>
      <c r="BF119" s="158"/>
      <c r="BG119" s="158"/>
      <c r="BH119" s="158"/>
      <c r="BI119" s="158"/>
      <c r="BJ119" s="158"/>
      <c r="BK119" s="158"/>
      <c r="BL119" s="158"/>
      <c r="BM119" s="158"/>
      <c r="BN119" s="158"/>
      <c r="BO119" s="158"/>
      <c r="BP119" s="158"/>
      <c r="BQ119" s="158"/>
      <c r="BR119" s="158"/>
      <c r="BS119" s="158"/>
      <c r="BT119" s="158"/>
      <c r="BU119" s="158"/>
    </row>
    <row r="120" spans="1:73" x14ac:dyDescent="0.15">
      <c r="A120" s="1"/>
      <c r="B120" s="20"/>
      <c r="C120" s="156">
        <f>Eksist!C120</f>
        <v>6</v>
      </c>
      <c r="D120" s="2" t="s">
        <v>99</v>
      </c>
      <c r="E120" s="188">
        <f t="shared" si="5"/>
        <v>1.0299999999999994</v>
      </c>
      <c r="F120" s="156">
        <f t="shared" si="6"/>
        <v>40.169999999999987</v>
      </c>
      <c r="G120" s="154">
        <f>G87*Input!D$30/1000*$E120</f>
        <v>0</v>
      </c>
      <c r="H120" s="154">
        <f>H87*Input!E$30/1000*$E120</f>
        <v>17.406999999999993</v>
      </c>
      <c r="I120" s="154">
        <f>I87*Input!F$30/1000*$E120</f>
        <v>22.762999999999991</v>
      </c>
      <c r="J120" s="154">
        <f>J87*Input!G$30/1000*$E120</f>
        <v>0</v>
      </c>
      <c r="K120" s="154">
        <f>K87*Input!H$30/1000*$E120</f>
        <v>0</v>
      </c>
      <c r="L120" s="154">
        <f>L87*Input!I$30/1000*$E120</f>
        <v>0</v>
      </c>
      <c r="M120" s="154">
        <f>M87*Input!J$30/1000*$E120</f>
        <v>0</v>
      </c>
      <c r="N120" s="154">
        <f>N87*Input!K$30/1000*$E120</f>
        <v>0</v>
      </c>
      <c r="O120" s="154">
        <f>O87*Input!L$30/1000*$E120</f>
        <v>0</v>
      </c>
      <c r="P120" s="154">
        <f>P87*Input!M$30/1000*$E120</f>
        <v>0</v>
      </c>
      <c r="Q120" s="154">
        <f>Q87*Input!N$30/1000*$E120</f>
        <v>0</v>
      </c>
      <c r="R120" s="154">
        <f>R87*Input!O$30/1000*$E120</f>
        <v>0</v>
      </c>
      <c r="S120" s="154">
        <f>S87*Input!P$30/1000*$E120</f>
        <v>0</v>
      </c>
      <c r="T120" s="154">
        <f>T87*Input!Q$30/1000*$E120</f>
        <v>0</v>
      </c>
      <c r="U120" s="154">
        <f>U87*Input!R$30/1000*$E120</f>
        <v>0</v>
      </c>
      <c r="V120" s="154">
        <f>V87*Input!S$30/1000*$E120</f>
        <v>0</v>
      </c>
      <c r="W120" s="154">
        <f>W87*Input!T$30/1000*$E120</f>
        <v>0</v>
      </c>
      <c r="X120" s="154">
        <f>X87*Input!U$30/1000*$E120</f>
        <v>0</v>
      </c>
      <c r="Y120" s="154">
        <f>Y87*Input!V$30/1000*$E120</f>
        <v>0</v>
      </c>
      <c r="Z120" s="154">
        <f>Z87*Input!W$30/1000*$E120</f>
        <v>0</v>
      </c>
      <c r="AA120" s="1"/>
      <c r="AB120" s="3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9"/>
      <c r="BB120" s="159"/>
      <c r="BC120" s="159"/>
      <c r="BD120" s="159"/>
      <c r="BE120" s="159"/>
      <c r="BF120" s="158"/>
      <c r="BG120" s="158"/>
      <c r="BH120" s="158"/>
      <c r="BI120" s="158"/>
      <c r="BJ120" s="158"/>
      <c r="BK120" s="158"/>
      <c r="BL120" s="158"/>
      <c r="BM120" s="158"/>
      <c r="BN120" s="158"/>
      <c r="BO120" s="158"/>
      <c r="BP120" s="158"/>
      <c r="BQ120" s="158"/>
      <c r="BR120" s="158"/>
      <c r="BS120" s="158"/>
      <c r="BT120" s="158"/>
      <c r="BU120" s="158"/>
    </row>
    <row r="121" spans="1:73" x14ac:dyDescent="0.15">
      <c r="A121" s="1"/>
      <c r="B121" s="20"/>
      <c r="C121" s="156">
        <f>Eksist!C121</f>
        <v>7</v>
      </c>
      <c r="D121" s="2" t="s">
        <v>99</v>
      </c>
      <c r="E121" s="188">
        <f t="shared" si="5"/>
        <v>1.0349999999999993</v>
      </c>
      <c r="F121" s="156">
        <f t="shared" si="6"/>
        <v>41.917499999999976</v>
      </c>
      <c r="G121" s="154">
        <f>G88*Input!D$30/1000*$E121</f>
        <v>0</v>
      </c>
      <c r="H121" s="154">
        <f>H88*Input!E$30/1000*$E121</f>
        <v>18.164249999999992</v>
      </c>
      <c r="I121" s="154">
        <f>I88*Input!F$30/1000*$E121</f>
        <v>23.753249999999987</v>
      </c>
      <c r="J121" s="154">
        <f>J88*Input!G$30/1000*$E121</f>
        <v>0</v>
      </c>
      <c r="K121" s="154">
        <f>K88*Input!H$30/1000*$E121</f>
        <v>0</v>
      </c>
      <c r="L121" s="154">
        <f>L88*Input!I$30/1000*$E121</f>
        <v>0</v>
      </c>
      <c r="M121" s="154">
        <f>M88*Input!J$30/1000*$E121</f>
        <v>0</v>
      </c>
      <c r="N121" s="154">
        <f>N88*Input!K$30/1000*$E121</f>
        <v>0</v>
      </c>
      <c r="O121" s="154">
        <f>O88*Input!L$30/1000*$E121</f>
        <v>0</v>
      </c>
      <c r="P121" s="154">
        <f>P88*Input!M$30/1000*$E121</f>
        <v>0</v>
      </c>
      <c r="Q121" s="154">
        <f>Q88*Input!N$30/1000*$E121</f>
        <v>0</v>
      </c>
      <c r="R121" s="154">
        <f>R88*Input!O$30/1000*$E121</f>
        <v>0</v>
      </c>
      <c r="S121" s="154">
        <f>S88*Input!P$30/1000*$E121</f>
        <v>0</v>
      </c>
      <c r="T121" s="154">
        <f>T88*Input!Q$30/1000*$E121</f>
        <v>0</v>
      </c>
      <c r="U121" s="154">
        <f>U88*Input!R$30/1000*$E121</f>
        <v>0</v>
      </c>
      <c r="V121" s="154">
        <f>V88*Input!S$30/1000*$E121</f>
        <v>0</v>
      </c>
      <c r="W121" s="154">
        <f>W88*Input!T$30/1000*$E121</f>
        <v>0</v>
      </c>
      <c r="X121" s="154">
        <f>X88*Input!U$30/1000*$E121</f>
        <v>0</v>
      </c>
      <c r="Y121" s="154">
        <f>Y88*Input!V$30/1000*$E121</f>
        <v>0</v>
      </c>
      <c r="Z121" s="154">
        <f>Z88*Input!W$30/1000*$E121</f>
        <v>0</v>
      </c>
      <c r="AA121" s="1"/>
      <c r="AB121" s="3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9"/>
      <c r="BB121" s="159"/>
      <c r="BC121" s="159"/>
      <c r="BD121" s="159"/>
      <c r="BE121" s="159"/>
      <c r="BF121" s="158"/>
      <c r="BG121" s="158"/>
      <c r="BH121" s="158"/>
      <c r="BI121" s="158"/>
      <c r="BJ121" s="158"/>
      <c r="BK121" s="158"/>
      <c r="BL121" s="158"/>
      <c r="BM121" s="158"/>
      <c r="BN121" s="158"/>
      <c r="BO121" s="158"/>
      <c r="BP121" s="158"/>
      <c r="BQ121" s="158"/>
      <c r="BR121" s="158"/>
      <c r="BS121" s="158"/>
      <c r="BT121" s="158"/>
      <c r="BU121" s="158"/>
    </row>
    <row r="122" spans="1:73" x14ac:dyDescent="0.15">
      <c r="A122" s="1"/>
      <c r="B122" s="20"/>
      <c r="C122" s="156">
        <f>Eksist!C122</f>
        <v>8</v>
      </c>
      <c r="D122" s="2" t="s">
        <v>99</v>
      </c>
      <c r="E122" s="188">
        <f t="shared" si="5"/>
        <v>1.0399999999999991</v>
      </c>
      <c r="F122" s="156">
        <f t="shared" si="6"/>
        <v>43.679999999999978</v>
      </c>
      <c r="G122" s="154">
        <f>G89*Input!D$30/1000*$E122</f>
        <v>0</v>
      </c>
      <c r="H122" s="154">
        <f>H89*Input!E$30/1000*$E122</f>
        <v>18.927999999999987</v>
      </c>
      <c r="I122" s="154">
        <f>I89*Input!F$30/1000*$E122</f>
        <v>24.751999999999988</v>
      </c>
      <c r="J122" s="154">
        <f>J89*Input!G$30/1000*$E122</f>
        <v>0</v>
      </c>
      <c r="K122" s="154">
        <f>K89*Input!H$30/1000*$E122</f>
        <v>0</v>
      </c>
      <c r="L122" s="154">
        <f>L89*Input!I$30/1000*$E122</f>
        <v>0</v>
      </c>
      <c r="M122" s="154">
        <f>M89*Input!J$30/1000*$E122</f>
        <v>0</v>
      </c>
      <c r="N122" s="154">
        <f>N89*Input!K$30/1000*$E122</f>
        <v>0</v>
      </c>
      <c r="O122" s="154">
        <f>O89*Input!L$30/1000*$E122</f>
        <v>0</v>
      </c>
      <c r="P122" s="154">
        <f>P89*Input!M$30/1000*$E122</f>
        <v>0</v>
      </c>
      <c r="Q122" s="154">
        <f>Q89*Input!N$30/1000*$E122</f>
        <v>0</v>
      </c>
      <c r="R122" s="154">
        <f>R89*Input!O$30/1000*$E122</f>
        <v>0</v>
      </c>
      <c r="S122" s="154">
        <f>S89*Input!P$30/1000*$E122</f>
        <v>0</v>
      </c>
      <c r="T122" s="154">
        <f>T89*Input!Q$30/1000*$E122</f>
        <v>0</v>
      </c>
      <c r="U122" s="154">
        <f>U89*Input!R$30/1000*$E122</f>
        <v>0</v>
      </c>
      <c r="V122" s="154">
        <f>V89*Input!S$30/1000*$E122</f>
        <v>0</v>
      </c>
      <c r="W122" s="154">
        <f>W89*Input!T$30/1000*$E122</f>
        <v>0</v>
      </c>
      <c r="X122" s="154">
        <f>X89*Input!U$30/1000*$E122</f>
        <v>0</v>
      </c>
      <c r="Y122" s="154">
        <f>Y89*Input!V$30/1000*$E122</f>
        <v>0</v>
      </c>
      <c r="Z122" s="154">
        <f>Z89*Input!W$30/1000*$E122</f>
        <v>0</v>
      </c>
      <c r="AA122" s="1"/>
      <c r="AB122" s="3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8"/>
      <c r="AY122" s="158"/>
      <c r="AZ122" s="158"/>
      <c r="BA122" s="159"/>
      <c r="BB122" s="159"/>
      <c r="BC122" s="159"/>
      <c r="BD122" s="159"/>
      <c r="BE122" s="159"/>
      <c r="BF122" s="158"/>
      <c r="BG122" s="158"/>
      <c r="BH122" s="158"/>
      <c r="BI122" s="158"/>
      <c r="BJ122" s="158"/>
      <c r="BK122" s="158"/>
      <c r="BL122" s="158"/>
      <c r="BM122" s="158"/>
      <c r="BN122" s="158"/>
      <c r="BO122" s="158"/>
      <c r="BP122" s="158"/>
      <c r="BQ122" s="158"/>
      <c r="BR122" s="158"/>
      <c r="BS122" s="158"/>
      <c r="BT122" s="158"/>
      <c r="BU122" s="158"/>
    </row>
    <row r="123" spans="1:73" x14ac:dyDescent="0.15">
      <c r="A123" s="1"/>
      <c r="B123" s="20"/>
      <c r="C123" s="156">
        <f>Eksist!C123</f>
        <v>9</v>
      </c>
      <c r="D123" s="2" t="s">
        <v>99</v>
      </c>
      <c r="E123" s="188">
        <f t="shared" si="5"/>
        <v>1.044999999999999</v>
      </c>
      <c r="F123" s="156">
        <f t="shared" si="6"/>
        <v>45.457499999999968</v>
      </c>
      <c r="G123" s="154">
        <f>G90*Input!D$30/1000*$E123</f>
        <v>0</v>
      </c>
      <c r="H123" s="154">
        <f>H90*Input!E$30/1000*$E123</f>
        <v>19.698249999999987</v>
      </c>
      <c r="I123" s="154">
        <f>I90*Input!F$30/1000*$E123</f>
        <v>25.759249999999984</v>
      </c>
      <c r="J123" s="154">
        <f>J90*Input!G$30/1000*$E123</f>
        <v>0</v>
      </c>
      <c r="K123" s="154">
        <f>K90*Input!H$30/1000*$E123</f>
        <v>0</v>
      </c>
      <c r="L123" s="154">
        <f>L90*Input!I$30/1000*$E123</f>
        <v>0</v>
      </c>
      <c r="M123" s="154">
        <f>M90*Input!J$30/1000*$E123</f>
        <v>0</v>
      </c>
      <c r="N123" s="154">
        <f>N90*Input!K$30/1000*$E123</f>
        <v>0</v>
      </c>
      <c r="O123" s="154">
        <f>O90*Input!L$30/1000*$E123</f>
        <v>0</v>
      </c>
      <c r="P123" s="154">
        <f>P90*Input!M$30/1000*$E123</f>
        <v>0</v>
      </c>
      <c r="Q123" s="154">
        <f>Q90*Input!N$30/1000*$E123</f>
        <v>0</v>
      </c>
      <c r="R123" s="154">
        <f>R90*Input!O$30/1000*$E123</f>
        <v>0</v>
      </c>
      <c r="S123" s="154">
        <f>S90*Input!P$30/1000*$E123</f>
        <v>0</v>
      </c>
      <c r="T123" s="154">
        <f>T90*Input!Q$30/1000*$E123</f>
        <v>0</v>
      </c>
      <c r="U123" s="154">
        <f>U90*Input!R$30/1000*$E123</f>
        <v>0</v>
      </c>
      <c r="V123" s="154">
        <f>V90*Input!S$30/1000*$E123</f>
        <v>0</v>
      </c>
      <c r="W123" s="154">
        <f>W90*Input!T$30/1000*$E123</f>
        <v>0</v>
      </c>
      <c r="X123" s="154">
        <f>X90*Input!U$30/1000*$E123</f>
        <v>0</v>
      </c>
      <c r="Y123" s="154">
        <f>Y90*Input!V$30/1000*$E123</f>
        <v>0</v>
      </c>
      <c r="Z123" s="154">
        <f>Z90*Input!W$30/1000*$E123</f>
        <v>0</v>
      </c>
      <c r="AA123" s="1"/>
      <c r="AB123" s="3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  <c r="AU123" s="158"/>
      <c r="AV123" s="158"/>
      <c r="AW123" s="158"/>
      <c r="AX123" s="158"/>
      <c r="AY123" s="158"/>
      <c r="AZ123" s="158"/>
      <c r="BA123" s="159"/>
      <c r="BB123" s="159"/>
      <c r="BC123" s="159"/>
      <c r="BD123" s="159"/>
      <c r="BE123" s="159"/>
      <c r="BF123" s="158"/>
      <c r="BG123" s="158"/>
      <c r="BH123" s="158"/>
      <c r="BI123" s="158"/>
      <c r="BJ123" s="158"/>
      <c r="BK123" s="158"/>
      <c r="BL123" s="158"/>
      <c r="BM123" s="158"/>
      <c r="BN123" s="158"/>
      <c r="BO123" s="158"/>
      <c r="BP123" s="158"/>
      <c r="BQ123" s="158"/>
      <c r="BR123" s="158"/>
      <c r="BS123" s="158"/>
      <c r="BT123" s="158"/>
      <c r="BU123" s="158"/>
    </row>
    <row r="124" spans="1:73" x14ac:dyDescent="0.15">
      <c r="A124" s="1"/>
      <c r="B124" s="20" t="s">
        <v>186</v>
      </c>
      <c r="C124" s="156">
        <f>Eksist!C124</f>
        <v>10</v>
      </c>
      <c r="D124" s="2" t="s">
        <v>99</v>
      </c>
      <c r="E124" s="188">
        <f>(1+Input!$E$53)</f>
        <v>1.05</v>
      </c>
      <c r="F124" s="156">
        <f t="shared" si="6"/>
        <v>47.25</v>
      </c>
      <c r="G124" s="154">
        <f>G91*Input!D$30/1000*$E124</f>
        <v>0</v>
      </c>
      <c r="H124" s="154">
        <f>H91*Input!E$30/1000*$E124</f>
        <v>20.475000000000001</v>
      </c>
      <c r="I124" s="154">
        <f>I91*Input!F$30/1000*$E124</f>
        <v>26.775000000000002</v>
      </c>
      <c r="J124" s="154">
        <f>J91*Input!G$30/1000*$E124</f>
        <v>0</v>
      </c>
      <c r="K124" s="154">
        <f>K91*Input!H$30/1000*$E124</f>
        <v>0</v>
      </c>
      <c r="L124" s="154">
        <f>L91*Input!I$30/1000*$E124</f>
        <v>0</v>
      </c>
      <c r="M124" s="154">
        <f>M91*Input!J$30/1000*$E124</f>
        <v>0</v>
      </c>
      <c r="N124" s="154">
        <f>N91*Input!K$30/1000*$E124</f>
        <v>0</v>
      </c>
      <c r="O124" s="154">
        <f>O91*Input!L$30/1000*$E124</f>
        <v>0</v>
      </c>
      <c r="P124" s="154">
        <f>P91*Input!M$30/1000*$E124</f>
        <v>0</v>
      </c>
      <c r="Q124" s="154">
        <f>Q91*Input!N$30/1000*$E124</f>
        <v>0</v>
      </c>
      <c r="R124" s="154">
        <f>R91*Input!O$30/1000*$E124</f>
        <v>0</v>
      </c>
      <c r="S124" s="154">
        <f>S91*Input!P$30/1000*$E124</f>
        <v>0</v>
      </c>
      <c r="T124" s="154">
        <f>T91*Input!Q$30/1000*$E124</f>
        <v>0</v>
      </c>
      <c r="U124" s="154">
        <f>U91*Input!R$30/1000*$E124</f>
        <v>0</v>
      </c>
      <c r="V124" s="154">
        <f>V91*Input!S$30/1000*$E124</f>
        <v>0</v>
      </c>
      <c r="W124" s="154">
        <f>W91*Input!T$30/1000*$E124</f>
        <v>0</v>
      </c>
      <c r="X124" s="154">
        <f>X91*Input!U$30/1000*$E124</f>
        <v>0</v>
      </c>
      <c r="Y124" s="154">
        <f>Y91*Input!V$30/1000*$E124</f>
        <v>0</v>
      </c>
      <c r="Z124" s="154">
        <f>Z91*Input!W$30/1000*$E124</f>
        <v>0</v>
      </c>
      <c r="AA124" s="1"/>
      <c r="AB124" s="3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  <c r="AU124" s="158"/>
      <c r="AV124" s="158"/>
      <c r="AW124" s="158"/>
      <c r="AX124" s="158"/>
      <c r="AY124" s="158"/>
      <c r="AZ124" s="158"/>
      <c r="BA124" s="159"/>
      <c r="BB124" s="159"/>
      <c r="BC124" s="159"/>
      <c r="BD124" s="159"/>
      <c r="BE124" s="159"/>
      <c r="BF124" s="158"/>
      <c r="BG124" s="158"/>
      <c r="BH124" s="158"/>
      <c r="BI124" s="158"/>
      <c r="BJ124" s="158"/>
      <c r="BK124" s="158"/>
      <c r="BL124" s="158"/>
      <c r="BM124" s="158"/>
      <c r="BN124" s="158"/>
      <c r="BO124" s="158"/>
      <c r="BP124" s="158"/>
      <c r="BQ124" s="158"/>
      <c r="BR124" s="158"/>
      <c r="BS124" s="158"/>
      <c r="BT124" s="158"/>
      <c r="BU124" s="158"/>
    </row>
    <row r="125" spans="1:73" x14ac:dyDescent="0.15">
      <c r="A125" s="1"/>
      <c r="B125" s="20"/>
      <c r="C125" s="156">
        <f>Eksist!C125</f>
        <v>11</v>
      </c>
      <c r="D125" s="2" t="s">
        <v>99</v>
      </c>
      <c r="E125" s="188">
        <f t="shared" ref="E125:E133" si="7">(E$134-E$124)/10+E124</f>
        <v>1.0550000000000002</v>
      </c>
      <c r="F125" s="156">
        <f t="shared" si="6"/>
        <v>49.057500000000005</v>
      </c>
      <c r="G125" s="154">
        <f>G92*Input!D$30/1000*$E125</f>
        <v>0</v>
      </c>
      <c r="H125" s="154">
        <f>H92*Input!E$30/1000*$E125</f>
        <v>21.25825</v>
      </c>
      <c r="I125" s="154">
        <f>I92*Input!F$30/1000*$E125</f>
        <v>27.799250000000004</v>
      </c>
      <c r="J125" s="154">
        <f>J92*Input!G$30/1000*$E125</f>
        <v>0</v>
      </c>
      <c r="K125" s="154">
        <f>K92*Input!H$30/1000*$E125</f>
        <v>0</v>
      </c>
      <c r="L125" s="154">
        <f>L92*Input!I$30/1000*$E125</f>
        <v>0</v>
      </c>
      <c r="M125" s="154">
        <f>M92*Input!J$30/1000*$E125</f>
        <v>0</v>
      </c>
      <c r="N125" s="154">
        <f>N92*Input!K$30/1000*$E125</f>
        <v>0</v>
      </c>
      <c r="O125" s="154">
        <f>O92*Input!L$30/1000*$E125</f>
        <v>0</v>
      </c>
      <c r="P125" s="154">
        <f>P92*Input!M$30/1000*$E125</f>
        <v>0</v>
      </c>
      <c r="Q125" s="154">
        <f>Q92*Input!N$30/1000*$E125</f>
        <v>0</v>
      </c>
      <c r="R125" s="154">
        <f>R92*Input!O$30/1000*$E125</f>
        <v>0</v>
      </c>
      <c r="S125" s="154">
        <f>S92*Input!P$30/1000*$E125</f>
        <v>0</v>
      </c>
      <c r="T125" s="154">
        <f>T92*Input!Q$30/1000*$E125</f>
        <v>0</v>
      </c>
      <c r="U125" s="154">
        <f>U92*Input!R$30/1000*$E125</f>
        <v>0</v>
      </c>
      <c r="V125" s="154">
        <f>V92*Input!S$30/1000*$E125</f>
        <v>0</v>
      </c>
      <c r="W125" s="154">
        <f>W92*Input!T$30/1000*$E125</f>
        <v>0</v>
      </c>
      <c r="X125" s="154">
        <f>X92*Input!U$30/1000*$E125</f>
        <v>0</v>
      </c>
      <c r="Y125" s="154">
        <f>Y92*Input!V$30/1000*$E125</f>
        <v>0</v>
      </c>
      <c r="Z125" s="154">
        <f>Z92*Input!W$30/1000*$E125</f>
        <v>0</v>
      </c>
      <c r="AA125" s="1"/>
      <c r="AB125" s="3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  <c r="AU125" s="158"/>
      <c r="AV125" s="158"/>
      <c r="AW125" s="158"/>
      <c r="AX125" s="158"/>
      <c r="AY125" s="158"/>
      <c r="AZ125" s="158"/>
      <c r="BA125" s="159"/>
      <c r="BB125" s="159"/>
      <c r="BC125" s="159"/>
      <c r="BD125" s="159"/>
      <c r="BE125" s="159"/>
      <c r="BF125" s="158"/>
      <c r="BG125" s="158"/>
      <c r="BH125" s="158"/>
      <c r="BI125" s="158"/>
      <c r="BJ125" s="158"/>
      <c r="BK125" s="158"/>
      <c r="BL125" s="158"/>
      <c r="BM125" s="158"/>
      <c r="BN125" s="158"/>
      <c r="BO125" s="158"/>
      <c r="BP125" s="158"/>
      <c r="BQ125" s="158"/>
      <c r="BR125" s="158"/>
      <c r="BS125" s="158"/>
      <c r="BT125" s="158"/>
      <c r="BU125" s="158"/>
    </row>
    <row r="126" spans="1:73" x14ac:dyDescent="0.15">
      <c r="A126" s="1"/>
      <c r="B126" s="20"/>
      <c r="C126" s="156">
        <f>Eksist!C126</f>
        <v>12</v>
      </c>
      <c r="D126" s="2" t="s">
        <v>99</v>
      </c>
      <c r="E126" s="188">
        <f t="shared" si="7"/>
        <v>1.06</v>
      </c>
      <c r="F126" s="156">
        <f t="shared" si="6"/>
        <v>50.88</v>
      </c>
      <c r="G126" s="154">
        <f>G93*Input!D$30/1000*$E126</f>
        <v>0</v>
      </c>
      <c r="H126" s="154">
        <f>H93*Input!E$30/1000*$E126</f>
        <v>22.048000000000002</v>
      </c>
      <c r="I126" s="154">
        <f>I93*Input!F$30/1000*$E126</f>
        <v>28.832000000000001</v>
      </c>
      <c r="J126" s="154">
        <f>J93*Input!G$30/1000*$E126</f>
        <v>0</v>
      </c>
      <c r="K126" s="154">
        <f>K93*Input!H$30/1000*$E126</f>
        <v>0</v>
      </c>
      <c r="L126" s="154">
        <f>L93*Input!I$30/1000*$E126</f>
        <v>0</v>
      </c>
      <c r="M126" s="154">
        <f>M93*Input!J$30/1000*$E126</f>
        <v>0</v>
      </c>
      <c r="N126" s="154">
        <f>N93*Input!K$30/1000*$E126</f>
        <v>0</v>
      </c>
      <c r="O126" s="154">
        <f>O93*Input!L$30/1000*$E126</f>
        <v>0</v>
      </c>
      <c r="P126" s="154">
        <f>P93*Input!M$30/1000*$E126</f>
        <v>0</v>
      </c>
      <c r="Q126" s="154">
        <f>Q93*Input!N$30/1000*$E126</f>
        <v>0</v>
      </c>
      <c r="R126" s="154">
        <f>R93*Input!O$30/1000*$E126</f>
        <v>0</v>
      </c>
      <c r="S126" s="154">
        <f>S93*Input!P$30/1000*$E126</f>
        <v>0</v>
      </c>
      <c r="T126" s="154">
        <f>T93*Input!Q$30/1000*$E126</f>
        <v>0</v>
      </c>
      <c r="U126" s="154">
        <f>U93*Input!R$30/1000*$E126</f>
        <v>0</v>
      </c>
      <c r="V126" s="154">
        <f>V93*Input!S$30/1000*$E126</f>
        <v>0</v>
      </c>
      <c r="W126" s="154">
        <f>W93*Input!T$30/1000*$E126</f>
        <v>0</v>
      </c>
      <c r="X126" s="154">
        <f>X93*Input!U$30/1000*$E126</f>
        <v>0</v>
      </c>
      <c r="Y126" s="154">
        <f>Y93*Input!V$30/1000*$E126</f>
        <v>0</v>
      </c>
      <c r="Z126" s="154">
        <f>Z93*Input!W$30/1000*$E126</f>
        <v>0</v>
      </c>
      <c r="AA126" s="1"/>
      <c r="AB126" s="3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  <c r="AU126" s="158"/>
      <c r="AV126" s="158"/>
      <c r="AW126" s="158"/>
      <c r="AX126" s="158"/>
      <c r="AY126" s="158"/>
      <c r="AZ126" s="158"/>
      <c r="BA126" s="159"/>
      <c r="BB126" s="159"/>
      <c r="BC126" s="159"/>
      <c r="BD126" s="159"/>
      <c r="BE126" s="159"/>
      <c r="BF126" s="158"/>
      <c r="BG126" s="158"/>
      <c r="BH126" s="158"/>
      <c r="BI126" s="158"/>
      <c r="BJ126" s="158"/>
      <c r="BK126" s="158"/>
      <c r="BL126" s="158"/>
      <c r="BM126" s="158"/>
      <c r="BN126" s="158"/>
      <c r="BO126" s="158"/>
      <c r="BP126" s="158"/>
      <c r="BQ126" s="158"/>
      <c r="BR126" s="158"/>
      <c r="BS126" s="158"/>
      <c r="BT126" s="158"/>
      <c r="BU126" s="158"/>
    </row>
    <row r="127" spans="1:73" x14ac:dyDescent="0.15">
      <c r="A127" s="1"/>
      <c r="B127" s="20"/>
      <c r="C127" s="156">
        <f>Eksist!C127</f>
        <v>13</v>
      </c>
      <c r="D127" s="2" t="s">
        <v>99</v>
      </c>
      <c r="E127" s="188">
        <f t="shared" si="7"/>
        <v>1.0649999999999999</v>
      </c>
      <c r="F127" s="156">
        <f t="shared" si="6"/>
        <v>52.717500000000001</v>
      </c>
      <c r="G127" s="154">
        <f>G94*Input!D$30/1000*$E127</f>
        <v>0</v>
      </c>
      <c r="H127" s="154">
        <f>H94*Input!E$30/1000*$E127</f>
        <v>22.844249999999999</v>
      </c>
      <c r="I127" s="154">
        <f>I94*Input!F$30/1000*$E127</f>
        <v>29.873250000000002</v>
      </c>
      <c r="J127" s="154">
        <f>J94*Input!G$30/1000*$E127</f>
        <v>0</v>
      </c>
      <c r="K127" s="154">
        <f>K94*Input!H$30/1000*$E127</f>
        <v>0</v>
      </c>
      <c r="L127" s="154">
        <f>L94*Input!I$30/1000*$E127</f>
        <v>0</v>
      </c>
      <c r="M127" s="154">
        <f>M94*Input!J$30/1000*$E127</f>
        <v>0</v>
      </c>
      <c r="N127" s="154">
        <f>N94*Input!K$30/1000*$E127</f>
        <v>0</v>
      </c>
      <c r="O127" s="154">
        <f>O94*Input!L$30/1000*$E127</f>
        <v>0</v>
      </c>
      <c r="P127" s="154">
        <f>P94*Input!M$30/1000*$E127</f>
        <v>0</v>
      </c>
      <c r="Q127" s="154">
        <f>Q94*Input!N$30/1000*$E127</f>
        <v>0</v>
      </c>
      <c r="R127" s="154">
        <f>R94*Input!O$30/1000*$E127</f>
        <v>0</v>
      </c>
      <c r="S127" s="154">
        <f>S94*Input!P$30/1000*$E127</f>
        <v>0</v>
      </c>
      <c r="T127" s="154">
        <f>T94*Input!Q$30/1000*$E127</f>
        <v>0</v>
      </c>
      <c r="U127" s="154">
        <f>U94*Input!R$30/1000*$E127</f>
        <v>0</v>
      </c>
      <c r="V127" s="154">
        <f>V94*Input!S$30/1000*$E127</f>
        <v>0</v>
      </c>
      <c r="W127" s="154">
        <f>W94*Input!T$30/1000*$E127</f>
        <v>0</v>
      </c>
      <c r="X127" s="154">
        <f>X94*Input!U$30/1000*$E127</f>
        <v>0</v>
      </c>
      <c r="Y127" s="154">
        <f>Y94*Input!V$30/1000*$E127</f>
        <v>0</v>
      </c>
      <c r="Z127" s="154">
        <f>Z94*Input!W$30/1000*$E127</f>
        <v>0</v>
      </c>
      <c r="AA127" s="1"/>
      <c r="AB127" s="3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  <c r="AU127" s="158"/>
      <c r="AV127" s="158"/>
      <c r="AW127" s="158"/>
      <c r="AX127" s="158"/>
      <c r="AY127" s="158"/>
      <c r="AZ127" s="158"/>
      <c r="BA127" s="159"/>
      <c r="BB127" s="159"/>
      <c r="BC127" s="159"/>
      <c r="BD127" s="159"/>
      <c r="BE127" s="159"/>
      <c r="BF127" s="158"/>
      <c r="BG127" s="158"/>
      <c r="BH127" s="158"/>
      <c r="BI127" s="158"/>
      <c r="BJ127" s="158"/>
      <c r="BK127" s="158"/>
      <c r="BL127" s="158"/>
      <c r="BM127" s="158"/>
      <c r="BN127" s="158"/>
      <c r="BO127" s="158"/>
      <c r="BP127" s="158"/>
      <c r="BQ127" s="158"/>
      <c r="BR127" s="158"/>
      <c r="BS127" s="158"/>
      <c r="BT127" s="158"/>
      <c r="BU127" s="158"/>
    </row>
    <row r="128" spans="1:73" x14ac:dyDescent="0.15">
      <c r="A128" s="1"/>
      <c r="B128" s="20"/>
      <c r="C128" s="156">
        <f>Eksist!C128</f>
        <v>14</v>
      </c>
      <c r="D128" s="2" t="s">
        <v>99</v>
      </c>
      <c r="E128" s="188">
        <f t="shared" si="7"/>
        <v>1.0699999999999998</v>
      </c>
      <c r="F128" s="156">
        <f t="shared" si="6"/>
        <v>54.57</v>
      </c>
      <c r="G128" s="154">
        <f>G95*Input!D$30/1000*$E128</f>
        <v>0</v>
      </c>
      <c r="H128" s="154">
        <f>H95*Input!E$30/1000*$E128</f>
        <v>23.647000000000002</v>
      </c>
      <c r="I128" s="154">
        <f>I95*Input!F$30/1000*$E128</f>
        <v>30.922999999999998</v>
      </c>
      <c r="J128" s="154">
        <f>J95*Input!G$30/1000*$E128</f>
        <v>0</v>
      </c>
      <c r="K128" s="154">
        <f>K95*Input!H$30/1000*$E128</f>
        <v>0</v>
      </c>
      <c r="L128" s="154">
        <f>L95*Input!I$30/1000*$E128</f>
        <v>0</v>
      </c>
      <c r="M128" s="154">
        <f>M95*Input!J$30/1000*$E128</f>
        <v>0</v>
      </c>
      <c r="N128" s="154">
        <f>N95*Input!K$30/1000*$E128</f>
        <v>0</v>
      </c>
      <c r="O128" s="154">
        <f>O95*Input!L$30/1000*$E128</f>
        <v>0</v>
      </c>
      <c r="P128" s="154">
        <f>P95*Input!M$30/1000*$E128</f>
        <v>0</v>
      </c>
      <c r="Q128" s="154">
        <f>Q95*Input!N$30/1000*$E128</f>
        <v>0</v>
      </c>
      <c r="R128" s="154">
        <f>R95*Input!O$30/1000*$E128</f>
        <v>0</v>
      </c>
      <c r="S128" s="154">
        <f>S95*Input!P$30/1000*$E128</f>
        <v>0</v>
      </c>
      <c r="T128" s="154">
        <f>T95*Input!Q$30/1000*$E128</f>
        <v>0</v>
      </c>
      <c r="U128" s="154">
        <f>U95*Input!R$30/1000*$E128</f>
        <v>0</v>
      </c>
      <c r="V128" s="154">
        <f>V95*Input!S$30/1000*$E128</f>
        <v>0</v>
      </c>
      <c r="W128" s="154">
        <f>W95*Input!T$30/1000*$E128</f>
        <v>0</v>
      </c>
      <c r="X128" s="154">
        <f>X95*Input!U$30/1000*$E128</f>
        <v>0</v>
      </c>
      <c r="Y128" s="154">
        <f>Y95*Input!V$30/1000*$E128</f>
        <v>0</v>
      </c>
      <c r="Z128" s="154">
        <f>Z95*Input!W$30/1000*$E128</f>
        <v>0</v>
      </c>
      <c r="AA128" s="1"/>
      <c r="AB128" s="3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  <c r="AU128" s="158"/>
      <c r="AV128" s="158"/>
      <c r="AW128" s="158"/>
      <c r="AX128" s="158"/>
      <c r="AY128" s="158"/>
      <c r="AZ128" s="158"/>
      <c r="BA128" s="159"/>
      <c r="BB128" s="159"/>
      <c r="BC128" s="159"/>
      <c r="BD128" s="159"/>
      <c r="BE128" s="159"/>
      <c r="BF128" s="158"/>
      <c r="BG128" s="158"/>
      <c r="BH128" s="158"/>
      <c r="BI128" s="158"/>
      <c r="BJ128" s="158"/>
      <c r="BK128" s="158"/>
      <c r="BL128" s="158"/>
      <c r="BM128" s="158"/>
      <c r="BN128" s="158"/>
      <c r="BO128" s="158"/>
      <c r="BP128" s="158"/>
      <c r="BQ128" s="158"/>
      <c r="BR128" s="158"/>
      <c r="BS128" s="158"/>
      <c r="BT128" s="158"/>
      <c r="BU128" s="158"/>
    </row>
    <row r="129" spans="1:73" x14ac:dyDescent="0.15">
      <c r="A129" s="1"/>
      <c r="B129" s="20"/>
      <c r="C129" s="156">
        <f>Eksist!C129</f>
        <v>15</v>
      </c>
      <c r="D129" s="2" t="s">
        <v>99</v>
      </c>
      <c r="E129" s="188">
        <f t="shared" si="7"/>
        <v>1.0749999999999997</v>
      </c>
      <c r="F129" s="156">
        <f t="shared" si="6"/>
        <v>56.437499999999993</v>
      </c>
      <c r="G129" s="154">
        <f>G96*Input!D$30/1000*$E129</f>
        <v>0</v>
      </c>
      <c r="H129" s="154">
        <f>H96*Input!E$30/1000*$E129</f>
        <v>24.456249999999997</v>
      </c>
      <c r="I129" s="154">
        <f>I96*Input!F$30/1000*$E129</f>
        <v>31.981249999999996</v>
      </c>
      <c r="J129" s="154">
        <f>J96*Input!G$30/1000*$E129</f>
        <v>0</v>
      </c>
      <c r="K129" s="154">
        <f>K96*Input!H$30/1000*$E129</f>
        <v>0</v>
      </c>
      <c r="L129" s="154">
        <f>L96*Input!I$30/1000*$E129</f>
        <v>0</v>
      </c>
      <c r="M129" s="154">
        <f>M96*Input!J$30/1000*$E129</f>
        <v>0</v>
      </c>
      <c r="N129" s="154">
        <f>N96*Input!K$30/1000*$E129</f>
        <v>0</v>
      </c>
      <c r="O129" s="154">
        <f>O96*Input!L$30/1000*$E129</f>
        <v>0</v>
      </c>
      <c r="P129" s="154">
        <f>P96*Input!M$30/1000*$E129</f>
        <v>0</v>
      </c>
      <c r="Q129" s="154">
        <f>Q96*Input!N$30/1000*$E129</f>
        <v>0</v>
      </c>
      <c r="R129" s="154">
        <f>R96*Input!O$30/1000*$E129</f>
        <v>0</v>
      </c>
      <c r="S129" s="154">
        <f>S96*Input!P$30/1000*$E129</f>
        <v>0</v>
      </c>
      <c r="T129" s="154">
        <f>T96*Input!Q$30/1000*$E129</f>
        <v>0</v>
      </c>
      <c r="U129" s="154">
        <f>U96*Input!R$30/1000*$E129</f>
        <v>0</v>
      </c>
      <c r="V129" s="154">
        <f>V96*Input!S$30/1000*$E129</f>
        <v>0</v>
      </c>
      <c r="W129" s="154">
        <f>W96*Input!T$30/1000*$E129</f>
        <v>0</v>
      </c>
      <c r="X129" s="154">
        <f>X96*Input!U$30/1000*$E129</f>
        <v>0</v>
      </c>
      <c r="Y129" s="154">
        <f>Y96*Input!V$30/1000*$E129</f>
        <v>0</v>
      </c>
      <c r="Z129" s="154">
        <f>Z96*Input!W$30/1000*$E129</f>
        <v>0</v>
      </c>
      <c r="AA129" s="1"/>
      <c r="AB129" s="3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  <c r="AU129" s="158"/>
      <c r="AV129" s="158"/>
      <c r="AW129" s="158"/>
      <c r="AX129" s="158"/>
      <c r="AY129" s="158"/>
      <c r="AZ129" s="158"/>
      <c r="BA129" s="159"/>
      <c r="BB129" s="159"/>
      <c r="BC129" s="159"/>
      <c r="BD129" s="159"/>
      <c r="BE129" s="159"/>
      <c r="BF129" s="158"/>
      <c r="BG129" s="158"/>
      <c r="BH129" s="158"/>
      <c r="BI129" s="158"/>
      <c r="BJ129" s="158"/>
      <c r="BK129" s="158"/>
      <c r="BL129" s="158"/>
      <c r="BM129" s="158"/>
      <c r="BN129" s="158"/>
      <c r="BO129" s="158"/>
      <c r="BP129" s="158"/>
      <c r="BQ129" s="158"/>
      <c r="BR129" s="158"/>
      <c r="BS129" s="158"/>
      <c r="BT129" s="158"/>
      <c r="BU129" s="158"/>
    </row>
    <row r="130" spans="1:73" x14ac:dyDescent="0.15">
      <c r="A130" s="1"/>
      <c r="B130" s="20"/>
      <c r="C130" s="156">
        <f>Eksist!C130</f>
        <v>16</v>
      </c>
      <c r="D130" s="2" t="s">
        <v>99</v>
      </c>
      <c r="E130" s="188">
        <f t="shared" si="7"/>
        <v>1.0799999999999996</v>
      </c>
      <c r="F130" s="156">
        <f t="shared" si="6"/>
        <v>58.319999999999993</v>
      </c>
      <c r="G130" s="154">
        <f>G97*Input!D$30/1000*$E130</f>
        <v>0</v>
      </c>
      <c r="H130" s="154">
        <f>H97*Input!E$30/1000*$E130</f>
        <v>25.271999999999995</v>
      </c>
      <c r="I130" s="154">
        <f>I97*Input!F$30/1000*$E130</f>
        <v>33.047999999999995</v>
      </c>
      <c r="J130" s="154">
        <f>J97*Input!G$30/1000*$E130</f>
        <v>0</v>
      </c>
      <c r="K130" s="154">
        <f>K97*Input!H$30/1000*$E130</f>
        <v>0</v>
      </c>
      <c r="L130" s="154">
        <f>L97*Input!I$30/1000*$E130</f>
        <v>0</v>
      </c>
      <c r="M130" s="154">
        <f>M97*Input!J$30/1000*$E130</f>
        <v>0</v>
      </c>
      <c r="N130" s="154">
        <f>N97*Input!K$30/1000*$E130</f>
        <v>0</v>
      </c>
      <c r="O130" s="154">
        <f>O97*Input!L$30/1000*$E130</f>
        <v>0</v>
      </c>
      <c r="P130" s="154">
        <f>P97*Input!M$30/1000*$E130</f>
        <v>0</v>
      </c>
      <c r="Q130" s="154">
        <f>Q97*Input!N$30/1000*$E130</f>
        <v>0</v>
      </c>
      <c r="R130" s="154">
        <f>R97*Input!O$30/1000*$E130</f>
        <v>0</v>
      </c>
      <c r="S130" s="154">
        <f>S97*Input!P$30/1000*$E130</f>
        <v>0</v>
      </c>
      <c r="T130" s="154">
        <f>T97*Input!Q$30/1000*$E130</f>
        <v>0</v>
      </c>
      <c r="U130" s="154">
        <f>U97*Input!R$30/1000*$E130</f>
        <v>0</v>
      </c>
      <c r="V130" s="154">
        <f>V97*Input!S$30/1000*$E130</f>
        <v>0</v>
      </c>
      <c r="W130" s="154">
        <f>W97*Input!T$30/1000*$E130</f>
        <v>0</v>
      </c>
      <c r="X130" s="154">
        <f>X97*Input!U$30/1000*$E130</f>
        <v>0</v>
      </c>
      <c r="Y130" s="154">
        <f>Y97*Input!V$30/1000*$E130</f>
        <v>0</v>
      </c>
      <c r="Z130" s="154">
        <f>Z97*Input!W$30/1000*$E130</f>
        <v>0</v>
      </c>
      <c r="AA130" s="1"/>
      <c r="AB130" s="3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  <c r="AU130" s="158"/>
      <c r="AV130" s="158"/>
      <c r="AW130" s="158"/>
      <c r="AX130" s="158"/>
      <c r="AY130" s="158"/>
      <c r="AZ130" s="158"/>
      <c r="BA130" s="159"/>
      <c r="BB130" s="159"/>
      <c r="BC130" s="159"/>
      <c r="BD130" s="159"/>
      <c r="BE130" s="159"/>
      <c r="BF130" s="158"/>
      <c r="BG130" s="158"/>
      <c r="BH130" s="158"/>
      <c r="BI130" s="158"/>
      <c r="BJ130" s="158"/>
      <c r="BK130" s="158"/>
      <c r="BL130" s="158"/>
      <c r="BM130" s="158"/>
      <c r="BN130" s="158"/>
      <c r="BO130" s="158"/>
      <c r="BP130" s="158"/>
      <c r="BQ130" s="158"/>
      <c r="BR130" s="158"/>
      <c r="BS130" s="158"/>
      <c r="BT130" s="158"/>
      <c r="BU130" s="158"/>
    </row>
    <row r="131" spans="1:73" x14ac:dyDescent="0.15">
      <c r="A131" s="1"/>
      <c r="B131" s="20"/>
      <c r="C131" s="156">
        <f>Eksist!C131</f>
        <v>17</v>
      </c>
      <c r="D131" s="2" t="s">
        <v>99</v>
      </c>
      <c r="E131" s="188">
        <f t="shared" si="7"/>
        <v>1.0849999999999995</v>
      </c>
      <c r="F131" s="156">
        <f t="shared" si="6"/>
        <v>60.217499999999973</v>
      </c>
      <c r="G131" s="154">
        <f>G98*Input!D$30/1000*$E131</f>
        <v>0</v>
      </c>
      <c r="H131" s="154">
        <f>H98*Input!E$30/1000*$E131</f>
        <v>26.094249999999992</v>
      </c>
      <c r="I131" s="154">
        <f>I98*Input!F$30/1000*$E131</f>
        <v>34.123249999999985</v>
      </c>
      <c r="J131" s="154">
        <f>J98*Input!G$30/1000*$E131</f>
        <v>0</v>
      </c>
      <c r="K131" s="154">
        <f>K98*Input!H$30/1000*$E131</f>
        <v>0</v>
      </c>
      <c r="L131" s="154">
        <f>L98*Input!I$30/1000*$E131</f>
        <v>0</v>
      </c>
      <c r="M131" s="154">
        <f>M98*Input!J$30/1000*$E131</f>
        <v>0</v>
      </c>
      <c r="N131" s="154">
        <f>N98*Input!K$30/1000*$E131</f>
        <v>0</v>
      </c>
      <c r="O131" s="154">
        <f>O98*Input!L$30/1000*$E131</f>
        <v>0</v>
      </c>
      <c r="P131" s="154">
        <f>P98*Input!M$30/1000*$E131</f>
        <v>0</v>
      </c>
      <c r="Q131" s="154">
        <f>Q98*Input!N$30/1000*$E131</f>
        <v>0</v>
      </c>
      <c r="R131" s="154">
        <f>R98*Input!O$30/1000*$E131</f>
        <v>0</v>
      </c>
      <c r="S131" s="154">
        <f>S98*Input!P$30/1000*$E131</f>
        <v>0</v>
      </c>
      <c r="T131" s="154">
        <f>T98*Input!Q$30/1000*$E131</f>
        <v>0</v>
      </c>
      <c r="U131" s="154">
        <f>U98*Input!R$30/1000*$E131</f>
        <v>0</v>
      </c>
      <c r="V131" s="154">
        <f>V98*Input!S$30/1000*$E131</f>
        <v>0</v>
      </c>
      <c r="W131" s="154">
        <f>W98*Input!T$30/1000*$E131</f>
        <v>0</v>
      </c>
      <c r="X131" s="154">
        <f>X98*Input!U$30/1000*$E131</f>
        <v>0</v>
      </c>
      <c r="Y131" s="154">
        <f>Y98*Input!V$30/1000*$E131</f>
        <v>0</v>
      </c>
      <c r="Z131" s="154">
        <f>Z98*Input!W$30/1000*$E131</f>
        <v>0</v>
      </c>
      <c r="AA131" s="1"/>
      <c r="AB131" s="3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  <c r="AU131" s="158"/>
      <c r="AV131" s="158"/>
      <c r="AW131" s="158"/>
      <c r="AX131" s="158"/>
      <c r="AY131" s="158"/>
      <c r="AZ131" s="158"/>
      <c r="BA131" s="159"/>
      <c r="BB131" s="159"/>
      <c r="BC131" s="159"/>
      <c r="BD131" s="159"/>
      <c r="BE131" s="159"/>
      <c r="BF131" s="158"/>
      <c r="BG131" s="158"/>
      <c r="BH131" s="158"/>
      <c r="BI131" s="158"/>
      <c r="BJ131" s="158"/>
      <c r="BK131" s="158"/>
      <c r="BL131" s="158"/>
      <c r="BM131" s="158"/>
      <c r="BN131" s="158"/>
      <c r="BO131" s="158"/>
      <c r="BP131" s="158"/>
      <c r="BQ131" s="158"/>
      <c r="BR131" s="158"/>
      <c r="BS131" s="158"/>
      <c r="BT131" s="158"/>
      <c r="BU131" s="158"/>
    </row>
    <row r="132" spans="1:73" x14ac:dyDescent="0.15">
      <c r="A132" s="1"/>
      <c r="B132" s="20"/>
      <c r="C132" s="156">
        <f>Eksist!C132</f>
        <v>18</v>
      </c>
      <c r="D132" s="2" t="s">
        <v>99</v>
      </c>
      <c r="E132" s="188">
        <f t="shared" si="7"/>
        <v>1.0899999999999994</v>
      </c>
      <c r="F132" s="156">
        <f t="shared" si="6"/>
        <v>62.129999999999974</v>
      </c>
      <c r="G132" s="154">
        <f>G99*Input!D$30/1000*$E132</f>
        <v>0</v>
      </c>
      <c r="H132" s="154">
        <f>H99*Input!E$30/1000*$E132</f>
        <v>26.922999999999988</v>
      </c>
      <c r="I132" s="154">
        <f>I99*Input!F$30/1000*$E132</f>
        <v>35.206999999999987</v>
      </c>
      <c r="J132" s="154">
        <f>J99*Input!G$30/1000*$E132</f>
        <v>0</v>
      </c>
      <c r="K132" s="154">
        <f>K99*Input!H$30/1000*$E132</f>
        <v>0</v>
      </c>
      <c r="L132" s="154">
        <f>L99*Input!I$30/1000*$E132</f>
        <v>0</v>
      </c>
      <c r="M132" s="154">
        <f>M99*Input!J$30/1000*$E132</f>
        <v>0</v>
      </c>
      <c r="N132" s="154">
        <f>N99*Input!K$30/1000*$E132</f>
        <v>0</v>
      </c>
      <c r="O132" s="154">
        <f>O99*Input!L$30/1000*$E132</f>
        <v>0</v>
      </c>
      <c r="P132" s="154">
        <f>P99*Input!M$30/1000*$E132</f>
        <v>0</v>
      </c>
      <c r="Q132" s="154">
        <f>Q99*Input!N$30/1000*$E132</f>
        <v>0</v>
      </c>
      <c r="R132" s="154">
        <f>R99*Input!O$30/1000*$E132</f>
        <v>0</v>
      </c>
      <c r="S132" s="154">
        <f>S99*Input!P$30/1000*$E132</f>
        <v>0</v>
      </c>
      <c r="T132" s="154">
        <f>T99*Input!Q$30/1000*$E132</f>
        <v>0</v>
      </c>
      <c r="U132" s="154">
        <f>U99*Input!R$30/1000*$E132</f>
        <v>0</v>
      </c>
      <c r="V132" s="154">
        <f>V99*Input!S$30/1000*$E132</f>
        <v>0</v>
      </c>
      <c r="W132" s="154">
        <f>W99*Input!T$30/1000*$E132</f>
        <v>0</v>
      </c>
      <c r="X132" s="154">
        <f>X99*Input!U$30/1000*$E132</f>
        <v>0</v>
      </c>
      <c r="Y132" s="154">
        <f>Y99*Input!V$30/1000*$E132</f>
        <v>0</v>
      </c>
      <c r="Z132" s="154">
        <f>Z99*Input!W$30/1000*$E132</f>
        <v>0</v>
      </c>
      <c r="AA132" s="1"/>
      <c r="AB132" s="3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9"/>
      <c r="BB132" s="159"/>
      <c r="BC132" s="159"/>
      <c r="BD132" s="159"/>
      <c r="BE132" s="159"/>
      <c r="BF132" s="158"/>
      <c r="BG132" s="158"/>
      <c r="BH132" s="158"/>
      <c r="BI132" s="158"/>
      <c r="BJ132" s="158"/>
      <c r="BK132" s="158"/>
      <c r="BL132" s="158"/>
      <c r="BM132" s="158"/>
      <c r="BN132" s="158"/>
      <c r="BO132" s="158"/>
      <c r="BP132" s="158"/>
      <c r="BQ132" s="158"/>
      <c r="BR132" s="158"/>
      <c r="BS132" s="158"/>
      <c r="BT132" s="158"/>
      <c r="BU132" s="158"/>
    </row>
    <row r="133" spans="1:73" x14ac:dyDescent="0.15">
      <c r="A133" s="1"/>
      <c r="B133" s="20"/>
      <c r="C133" s="156">
        <f>Eksist!C133</f>
        <v>19</v>
      </c>
      <c r="D133" s="2" t="s">
        <v>99</v>
      </c>
      <c r="E133" s="188">
        <f t="shared" si="7"/>
        <v>1.0949999999999993</v>
      </c>
      <c r="F133" s="156">
        <f t="shared" si="6"/>
        <v>64.057499999999976</v>
      </c>
      <c r="G133" s="154">
        <f>G100*Input!D$30/1000*$E133</f>
        <v>0</v>
      </c>
      <c r="H133" s="154">
        <f>H100*Input!E$30/1000*$E133</f>
        <v>27.75824999999999</v>
      </c>
      <c r="I133" s="154">
        <f>I100*Input!F$30/1000*$E133</f>
        <v>36.299249999999986</v>
      </c>
      <c r="J133" s="154">
        <f>J100*Input!G$30/1000*$E133</f>
        <v>0</v>
      </c>
      <c r="K133" s="154">
        <f>K100*Input!H$30/1000*$E133</f>
        <v>0</v>
      </c>
      <c r="L133" s="154">
        <f>L100*Input!I$30/1000*$E133</f>
        <v>0</v>
      </c>
      <c r="M133" s="154">
        <f>M100*Input!J$30/1000*$E133</f>
        <v>0</v>
      </c>
      <c r="N133" s="154">
        <f>N100*Input!K$30/1000*$E133</f>
        <v>0</v>
      </c>
      <c r="O133" s="154">
        <f>O100*Input!L$30/1000*$E133</f>
        <v>0</v>
      </c>
      <c r="P133" s="154">
        <f>P100*Input!M$30/1000*$E133</f>
        <v>0</v>
      </c>
      <c r="Q133" s="154">
        <f>Q100*Input!N$30/1000*$E133</f>
        <v>0</v>
      </c>
      <c r="R133" s="154">
        <f>R100*Input!O$30/1000*$E133</f>
        <v>0</v>
      </c>
      <c r="S133" s="154">
        <f>S100*Input!P$30/1000*$E133</f>
        <v>0</v>
      </c>
      <c r="T133" s="154">
        <f>T100*Input!Q$30/1000*$E133</f>
        <v>0</v>
      </c>
      <c r="U133" s="154">
        <f>U100*Input!R$30/1000*$E133</f>
        <v>0</v>
      </c>
      <c r="V133" s="154">
        <f>V100*Input!S$30/1000*$E133</f>
        <v>0</v>
      </c>
      <c r="W133" s="154">
        <f>W100*Input!T$30/1000*$E133</f>
        <v>0</v>
      </c>
      <c r="X133" s="154">
        <f>X100*Input!U$30/1000*$E133</f>
        <v>0</v>
      </c>
      <c r="Y133" s="154">
        <f>Y100*Input!V$30/1000*$E133</f>
        <v>0</v>
      </c>
      <c r="Z133" s="154">
        <f>Z100*Input!W$30/1000*$E133</f>
        <v>0</v>
      </c>
      <c r="AA133" s="1"/>
      <c r="AB133" s="3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  <c r="AU133" s="158"/>
      <c r="AV133" s="158"/>
      <c r="AW133" s="158"/>
      <c r="AX133" s="158"/>
      <c r="AY133" s="158"/>
      <c r="AZ133" s="158"/>
      <c r="BA133" s="159"/>
      <c r="BB133" s="159"/>
      <c r="BC133" s="159"/>
      <c r="BD133" s="159"/>
      <c r="BE133" s="159"/>
      <c r="BF133" s="158"/>
      <c r="BG133" s="158"/>
      <c r="BH133" s="158"/>
      <c r="BI133" s="158"/>
      <c r="BJ133" s="158"/>
      <c r="BK133" s="158"/>
      <c r="BL133" s="158"/>
      <c r="BM133" s="158"/>
      <c r="BN133" s="158"/>
      <c r="BO133" s="158"/>
      <c r="BP133" s="158"/>
      <c r="BQ133" s="158"/>
      <c r="BR133" s="158"/>
      <c r="BS133" s="158"/>
      <c r="BT133" s="158"/>
      <c r="BU133" s="158"/>
    </row>
    <row r="134" spans="1:73" x14ac:dyDescent="0.15">
      <c r="A134" s="1"/>
      <c r="B134" s="20" t="s">
        <v>188</v>
      </c>
      <c r="C134" s="156">
        <f>Eksist!C134</f>
        <v>20</v>
      </c>
      <c r="D134" s="2" t="s">
        <v>99</v>
      </c>
      <c r="E134" s="188">
        <f>(1+Input!$F$53)</f>
        <v>1.1000000000000001</v>
      </c>
      <c r="F134" s="156">
        <f t="shared" si="6"/>
        <v>66</v>
      </c>
      <c r="G134" s="154">
        <f>G101*Input!D$30/1000*$E134</f>
        <v>0</v>
      </c>
      <c r="H134" s="154">
        <f>H101*Input!E$30/1000*$E134</f>
        <v>28.6</v>
      </c>
      <c r="I134" s="154">
        <f>I101*Input!F$30/1000*$E134</f>
        <v>37.400000000000006</v>
      </c>
      <c r="J134" s="154">
        <f>J101*Input!G$30/1000*$E134</f>
        <v>0</v>
      </c>
      <c r="K134" s="154">
        <f>K101*Input!H$30/1000*$E134</f>
        <v>0</v>
      </c>
      <c r="L134" s="154">
        <f>L101*Input!I$30/1000*$E134</f>
        <v>0</v>
      </c>
      <c r="M134" s="154">
        <f>M101*Input!J$30/1000*$E134</f>
        <v>0</v>
      </c>
      <c r="N134" s="154">
        <f>N101*Input!K$30/1000*$E134</f>
        <v>0</v>
      </c>
      <c r="O134" s="154">
        <f>O101*Input!L$30/1000*$E134</f>
        <v>0</v>
      </c>
      <c r="P134" s="154">
        <f>P101*Input!M$30/1000*$E134</f>
        <v>0</v>
      </c>
      <c r="Q134" s="154">
        <f>Q101*Input!N$30/1000*$E134</f>
        <v>0</v>
      </c>
      <c r="R134" s="154">
        <f>R101*Input!O$30/1000*$E134</f>
        <v>0</v>
      </c>
      <c r="S134" s="154">
        <f>S101*Input!P$30/1000*$E134</f>
        <v>0</v>
      </c>
      <c r="T134" s="154">
        <f>T101*Input!Q$30/1000*$E134</f>
        <v>0</v>
      </c>
      <c r="U134" s="154">
        <f>U101*Input!R$30/1000*$E134</f>
        <v>0</v>
      </c>
      <c r="V134" s="154">
        <f>V101*Input!S$30/1000*$E134</f>
        <v>0</v>
      </c>
      <c r="W134" s="154">
        <f>W101*Input!T$30/1000*$E134</f>
        <v>0</v>
      </c>
      <c r="X134" s="154">
        <f>X101*Input!U$30/1000*$E134</f>
        <v>0</v>
      </c>
      <c r="Y134" s="154">
        <f>Y101*Input!V$30/1000*$E134</f>
        <v>0</v>
      </c>
      <c r="Z134" s="154">
        <f>Z101*Input!W$30/1000*$E134</f>
        <v>0</v>
      </c>
      <c r="AA134" s="1"/>
      <c r="AB134" s="3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  <c r="AU134" s="158"/>
      <c r="AV134" s="158"/>
      <c r="AW134" s="158"/>
      <c r="AX134" s="158"/>
      <c r="AY134" s="158"/>
      <c r="AZ134" s="158"/>
      <c r="BA134" s="159"/>
      <c r="BB134" s="159"/>
      <c r="BC134" s="159"/>
      <c r="BD134" s="159"/>
      <c r="BE134" s="159"/>
      <c r="BF134" s="158"/>
      <c r="BG134" s="158"/>
      <c r="BH134" s="158"/>
      <c r="BI134" s="158"/>
      <c r="BJ134" s="158"/>
      <c r="BK134" s="158"/>
      <c r="BL134" s="158"/>
      <c r="BM134" s="158"/>
      <c r="BN134" s="158"/>
      <c r="BO134" s="158"/>
      <c r="BP134" s="158"/>
      <c r="BQ134" s="158"/>
      <c r="BR134" s="158"/>
      <c r="BS134" s="158"/>
      <c r="BT134" s="158"/>
      <c r="BU134" s="158"/>
    </row>
    <row r="135" spans="1:73" x14ac:dyDescent="0.15">
      <c r="A135" s="1"/>
      <c r="B135" s="20"/>
      <c r="C135" s="156">
        <f>Eksist!C135</f>
        <v>21</v>
      </c>
      <c r="D135" s="2" t="s">
        <v>99</v>
      </c>
      <c r="E135" s="188">
        <f>(E$144-E$134)/10+E134</f>
        <v>1.105</v>
      </c>
      <c r="F135" s="156">
        <f t="shared" si="6"/>
        <v>67.957499999999996</v>
      </c>
      <c r="G135" s="154">
        <f>G102*Input!D$30/1000*$E135</f>
        <v>0</v>
      </c>
      <c r="H135" s="154">
        <f>H102*Input!E$30/1000*$E135</f>
        <v>29.448249999999994</v>
      </c>
      <c r="I135" s="154">
        <f>I102*Input!F$30/1000*$E135</f>
        <v>38.509250000000002</v>
      </c>
      <c r="J135" s="154">
        <f>J102*Input!G$30/1000*$E135</f>
        <v>0</v>
      </c>
      <c r="K135" s="154">
        <f>K102*Input!H$30/1000*$E135</f>
        <v>0</v>
      </c>
      <c r="L135" s="154">
        <f>L102*Input!I$30/1000*$E135</f>
        <v>0</v>
      </c>
      <c r="M135" s="154">
        <f>M102*Input!J$30/1000*$E135</f>
        <v>0</v>
      </c>
      <c r="N135" s="154">
        <f>N102*Input!K$30/1000*$E135</f>
        <v>0</v>
      </c>
      <c r="O135" s="154">
        <f>O102*Input!L$30/1000*$E135</f>
        <v>0</v>
      </c>
      <c r="P135" s="154">
        <f>P102*Input!M$30/1000*$E135</f>
        <v>0</v>
      </c>
      <c r="Q135" s="154">
        <f>Q102*Input!N$30/1000*$E135</f>
        <v>0</v>
      </c>
      <c r="R135" s="154">
        <f>R102*Input!O$30/1000*$E135</f>
        <v>0</v>
      </c>
      <c r="S135" s="154">
        <f>S102*Input!P$30/1000*$E135</f>
        <v>0</v>
      </c>
      <c r="T135" s="154">
        <f>T102*Input!Q$30/1000*$E135</f>
        <v>0</v>
      </c>
      <c r="U135" s="154">
        <f>U102*Input!R$30/1000*$E135</f>
        <v>0</v>
      </c>
      <c r="V135" s="154">
        <f>V102*Input!S$30/1000*$E135</f>
        <v>0</v>
      </c>
      <c r="W135" s="154">
        <f>W102*Input!T$30/1000*$E135</f>
        <v>0</v>
      </c>
      <c r="X135" s="154">
        <f>X102*Input!U$30/1000*$E135</f>
        <v>0</v>
      </c>
      <c r="Y135" s="154">
        <f>Y102*Input!V$30/1000*$E135</f>
        <v>0</v>
      </c>
      <c r="Z135" s="154">
        <f>Z102*Input!W$30/1000*$E135</f>
        <v>0</v>
      </c>
      <c r="AA135" s="1"/>
      <c r="AB135" s="3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  <c r="AU135" s="158"/>
      <c r="AV135" s="158"/>
      <c r="AW135" s="158"/>
      <c r="AX135" s="158"/>
      <c r="AY135" s="158"/>
      <c r="AZ135" s="158"/>
      <c r="BA135" s="159"/>
      <c r="BB135" s="159"/>
      <c r="BC135" s="159"/>
      <c r="BD135" s="159"/>
      <c r="BE135" s="159"/>
      <c r="BF135" s="158"/>
      <c r="BG135" s="158"/>
      <c r="BH135" s="158"/>
      <c r="BI135" s="158"/>
      <c r="BJ135" s="158"/>
      <c r="BK135" s="158"/>
      <c r="BL135" s="158"/>
      <c r="BM135" s="158"/>
      <c r="BN135" s="158"/>
      <c r="BO135" s="158"/>
      <c r="BP135" s="158"/>
      <c r="BQ135" s="158"/>
      <c r="BR135" s="158"/>
      <c r="BS135" s="158"/>
      <c r="BT135" s="158"/>
      <c r="BU135" s="158"/>
    </row>
    <row r="136" spans="1:73" x14ac:dyDescent="0.15">
      <c r="A136" s="1"/>
      <c r="B136" s="20"/>
      <c r="C136" s="156">
        <f>Eksist!C136</f>
        <v>22</v>
      </c>
      <c r="D136" s="2" t="s">
        <v>99</v>
      </c>
      <c r="E136" s="188">
        <f t="shared" ref="E136:E143" si="8">(E$144-E$134)/10+E135</f>
        <v>1.1099999999999999</v>
      </c>
      <c r="F136" s="156">
        <f t="shared" si="6"/>
        <v>69.929999999999978</v>
      </c>
      <c r="G136" s="154">
        <f>G103*Input!D$30/1000*$E136</f>
        <v>0</v>
      </c>
      <c r="H136" s="154">
        <f>H103*Input!E$30/1000*$E136</f>
        <v>30.302999999999994</v>
      </c>
      <c r="I136" s="154">
        <f>I103*Input!F$30/1000*$E136</f>
        <v>39.626999999999988</v>
      </c>
      <c r="J136" s="154">
        <f>J103*Input!G$30/1000*$E136</f>
        <v>0</v>
      </c>
      <c r="K136" s="154">
        <f>K103*Input!H$30/1000*$E136</f>
        <v>0</v>
      </c>
      <c r="L136" s="154">
        <f>L103*Input!I$30/1000*$E136</f>
        <v>0</v>
      </c>
      <c r="M136" s="154">
        <f>M103*Input!J$30/1000*$E136</f>
        <v>0</v>
      </c>
      <c r="N136" s="154">
        <f>N103*Input!K$30/1000*$E136</f>
        <v>0</v>
      </c>
      <c r="O136" s="154">
        <f>O103*Input!L$30/1000*$E136</f>
        <v>0</v>
      </c>
      <c r="P136" s="154">
        <f>P103*Input!M$30/1000*$E136</f>
        <v>0</v>
      </c>
      <c r="Q136" s="154">
        <f>Q103*Input!N$30/1000*$E136</f>
        <v>0</v>
      </c>
      <c r="R136" s="154">
        <f>R103*Input!O$30/1000*$E136</f>
        <v>0</v>
      </c>
      <c r="S136" s="154">
        <f>S103*Input!P$30/1000*$E136</f>
        <v>0</v>
      </c>
      <c r="T136" s="154">
        <f>T103*Input!Q$30/1000*$E136</f>
        <v>0</v>
      </c>
      <c r="U136" s="154">
        <f>U103*Input!R$30/1000*$E136</f>
        <v>0</v>
      </c>
      <c r="V136" s="154">
        <f>V103*Input!S$30/1000*$E136</f>
        <v>0</v>
      </c>
      <c r="W136" s="154">
        <f>W103*Input!T$30/1000*$E136</f>
        <v>0</v>
      </c>
      <c r="X136" s="154">
        <f>X103*Input!U$30/1000*$E136</f>
        <v>0</v>
      </c>
      <c r="Y136" s="154">
        <f>Y103*Input!V$30/1000*$E136</f>
        <v>0</v>
      </c>
      <c r="Z136" s="154">
        <f>Z103*Input!W$30/1000*$E136</f>
        <v>0</v>
      </c>
      <c r="AA136" s="1"/>
      <c r="AB136" s="3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  <c r="AU136" s="158"/>
      <c r="AV136" s="158"/>
      <c r="AW136" s="158"/>
      <c r="AX136" s="158"/>
      <c r="AY136" s="158"/>
      <c r="AZ136" s="158"/>
      <c r="BA136" s="159"/>
      <c r="BB136" s="159"/>
      <c r="BC136" s="159"/>
      <c r="BD136" s="159"/>
      <c r="BE136" s="159"/>
      <c r="BF136" s="158"/>
      <c r="BG136" s="158"/>
      <c r="BH136" s="158"/>
      <c r="BI136" s="158"/>
      <c r="BJ136" s="158"/>
      <c r="BK136" s="158"/>
      <c r="BL136" s="158"/>
      <c r="BM136" s="158"/>
      <c r="BN136" s="158"/>
      <c r="BO136" s="158"/>
      <c r="BP136" s="158"/>
      <c r="BQ136" s="158"/>
      <c r="BR136" s="158"/>
      <c r="BS136" s="158"/>
      <c r="BT136" s="158"/>
      <c r="BU136" s="158"/>
    </row>
    <row r="137" spans="1:73" x14ac:dyDescent="0.15">
      <c r="A137" s="1"/>
      <c r="B137" s="20"/>
      <c r="C137" s="156">
        <f>Eksist!C137</f>
        <v>23</v>
      </c>
      <c r="D137" s="2" t="s">
        <v>99</v>
      </c>
      <c r="E137" s="188">
        <f t="shared" si="8"/>
        <v>1.1149999999999998</v>
      </c>
      <c r="F137" s="156">
        <f t="shared" si="6"/>
        <v>71.917499999999961</v>
      </c>
      <c r="G137" s="154">
        <f>G104*Input!D$30/1000*$E137</f>
        <v>0</v>
      </c>
      <c r="H137" s="154">
        <f>H104*Input!E$30/1000*$E137</f>
        <v>31.164249999999985</v>
      </c>
      <c r="I137" s="154">
        <f>I104*Input!F$30/1000*$E137</f>
        <v>40.75324999999998</v>
      </c>
      <c r="J137" s="154">
        <f>J104*Input!G$30/1000*$E137</f>
        <v>0</v>
      </c>
      <c r="K137" s="154">
        <f>K104*Input!H$30/1000*$E137</f>
        <v>0</v>
      </c>
      <c r="L137" s="154">
        <f>L104*Input!I$30/1000*$E137</f>
        <v>0</v>
      </c>
      <c r="M137" s="154">
        <f>M104*Input!J$30/1000*$E137</f>
        <v>0</v>
      </c>
      <c r="N137" s="154">
        <f>N104*Input!K$30/1000*$E137</f>
        <v>0</v>
      </c>
      <c r="O137" s="154">
        <f>O104*Input!L$30/1000*$E137</f>
        <v>0</v>
      </c>
      <c r="P137" s="154">
        <f>P104*Input!M$30/1000*$E137</f>
        <v>0</v>
      </c>
      <c r="Q137" s="154">
        <f>Q104*Input!N$30/1000*$E137</f>
        <v>0</v>
      </c>
      <c r="R137" s="154">
        <f>R104*Input!O$30/1000*$E137</f>
        <v>0</v>
      </c>
      <c r="S137" s="154">
        <f>S104*Input!P$30/1000*$E137</f>
        <v>0</v>
      </c>
      <c r="T137" s="154">
        <f>T104*Input!Q$30/1000*$E137</f>
        <v>0</v>
      </c>
      <c r="U137" s="154">
        <f>U104*Input!R$30/1000*$E137</f>
        <v>0</v>
      </c>
      <c r="V137" s="154">
        <f>V104*Input!S$30/1000*$E137</f>
        <v>0</v>
      </c>
      <c r="W137" s="154">
        <f>W104*Input!T$30/1000*$E137</f>
        <v>0</v>
      </c>
      <c r="X137" s="154">
        <f>X104*Input!U$30/1000*$E137</f>
        <v>0</v>
      </c>
      <c r="Y137" s="154">
        <f>Y104*Input!V$30/1000*$E137</f>
        <v>0</v>
      </c>
      <c r="Z137" s="154">
        <f>Z104*Input!W$30/1000*$E137</f>
        <v>0</v>
      </c>
      <c r="AA137" s="1"/>
      <c r="AB137" s="3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  <c r="AU137" s="158"/>
      <c r="AV137" s="158"/>
      <c r="AW137" s="158"/>
      <c r="AX137" s="158"/>
      <c r="AY137" s="158"/>
      <c r="AZ137" s="158"/>
      <c r="BA137" s="159"/>
      <c r="BB137" s="159"/>
      <c r="BC137" s="159"/>
      <c r="BD137" s="159"/>
      <c r="BE137" s="159"/>
      <c r="BF137" s="158"/>
      <c r="BG137" s="158"/>
      <c r="BH137" s="158"/>
      <c r="BI137" s="158"/>
      <c r="BJ137" s="158"/>
      <c r="BK137" s="158"/>
      <c r="BL137" s="158"/>
      <c r="BM137" s="158"/>
      <c r="BN137" s="158"/>
      <c r="BO137" s="158"/>
      <c r="BP137" s="158"/>
      <c r="BQ137" s="158"/>
      <c r="BR137" s="158"/>
      <c r="BS137" s="158"/>
      <c r="BT137" s="158"/>
      <c r="BU137" s="158"/>
    </row>
    <row r="138" spans="1:73" x14ac:dyDescent="0.15">
      <c r="A138" s="1"/>
      <c r="B138" s="20"/>
      <c r="C138" s="156">
        <f>Eksist!C138</f>
        <v>24</v>
      </c>
      <c r="D138" s="2" t="s">
        <v>99</v>
      </c>
      <c r="E138" s="188">
        <f t="shared" si="8"/>
        <v>1.1199999999999997</v>
      </c>
      <c r="F138" s="156">
        <f t="shared" si="6"/>
        <v>73.919999999999959</v>
      </c>
      <c r="G138" s="154">
        <f>G105*Input!D$30/1000*$E138</f>
        <v>0</v>
      </c>
      <c r="H138" s="154">
        <f>H105*Input!E$30/1000*$E138</f>
        <v>32.031999999999982</v>
      </c>
      <c r="I138" s="154">
        <f>I105*Input!F$30/1000*$E138</f>
        <v>41.88799999999997</v>
      </c>
      <c r="J138" s="154">
        <f>J105*Input!G$30/1000*$E138</f>
        <v>0</v>
      </c>
      <c r="K138" s="154">
        <f>K105*Input!H$30/1000*$E138</f>
        <v>0</v>
      </c>
      <c r="L138" s="154">
        <f>L105*Input!I$30/1000*$E138</f>
        <v>0</v>
      </c>
      <c r="M138" s="154">
        <f>M105*Input!J$30/1000*$E138</f>
        <v>0</v>
      </c>
      <c r="N138" s="154">
        <f>N105*Input!K$30/1000*$E138</f>
        <v>0</v>
      </c>
      <c r="O138" s="154">
        <f>O105*Input!L$30/1000*$E138</f>
        <v>0</v>
      </c>
      <c r="P138" s="154">
        <f>P105*Input!M$30/1000*$E138</f>
        <v>0</v>
      </c>
      <c r="Q138" s="154">
        <f>Q105*Input!N$30/1000*$E138</f>
        <v>0</v>
      </c>
      <c r="R138" s="154">
        <f>R105*Input!O$30/1000*$E138</f>
        <v>0</v>
      </c>
      <c r="S138" s="154">
        <f>S105*Input!P$30/1000*$E138</f>
        <v>0</v>
      </c>
      <c r="T138" s="154">
        <f>T105*Input!Q$30/1000*$E138</f>
        <v>0</v>
      </c>
      <c r="U138" s="154">
        <f>U105*Input!R$30/1000*$E138</f>
        <v>0</v>
      </c>
      <c r="V138" s="154">
        <f>V105*Input!S$30/1000*$E138</f>
        <v>0</v>
      </c>
      <c r="W138" s="154">
        <f>W105*Input!T$30/1000*$E138</f>
        <v>0</v>
      </c>
      <c r="X138" s="154">
        <f>X105*Input!U$30/1000*$E138</f>
        <v>0</v>
      </c>
      <c r="Y138" s="154">
        <f>Y105*Input!V$30/1000*$E138</f>
        <v>0</v>
      </c>
      <c r="Z138" s="154">
        <f>Z105*Input!W$30/1000*$E138</f>
        <v>0</v>
      </c>
      <c r="AA138" s="1"/>
      <c r="AB138" s="3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  <c r="AU138" s="158"/>
      <c r="AV138" s="158"/>
      <c r="AW138" s="158"/>
      <c r="AX138" s="158"/>
      <c r="AY138" s="158"/>
      <c r="AZ138" s="158"/>
      <c r="BA138" s="159"/>
      <c r="BB138" s="159"/>
      <c r="BC138" s="159"/>
      <c r="BD138" s="159"/>
      <c r="BE138" s="159"/>
      <c r="BF138" s="158"/>
      <c r="BG138" s="158"/>
      <c r="BH138" s="158"/>
      <c r="BI138" s="158"/>
      <c r="BJ138" s="158"/>
      <c r="BK138" s="158"/>
      <c r="BL138" s="158"/>
      <c r="BM138" s="158"/>
      <c r="BN138" s="158"/>
      <c r="BO138" s="158"/>
      <c r="BP138" s="158"/>
      <c r="BQ138" s="158"/>
      <c r="BR138" s="158"/>
      <c r="BS138" s="158"/>
      <c r="BT138" s="158"/>
      <c r="BU138" s="158"/>
    </row>
    <row r="139" spans="1:73" x14ac:dyDescent="0.15">
      <c r="A139" s="1"/>
      <c r="B139" s="20"/>
      <c r="C139" s="156">
        <f>Eksist!C139</f>
        <v>25</v>
      </c>
      <c r="D139" s="2" t="s">
        <v>99</v>
      </c>
      <c r="E139" s="188">
        <f t="shared" si="8"/>
        <v>1.1249999999999996</v>
      </c>
      <c r="F139" s="156">
        <f t="shared" si="6"/>
        <v>75.937499999999943</v>
      </c>
      <c r="G139" s="154">
        <f>G106*Input!D$30/1000*$E139</f>
        <v>0</v>
      </c>
      <c r="H139" s="154">
        <f>H106*Input!E$30/1000*$E139</f>
        <v>32.906249999999972</v>
      </c>
      <c r="I139" s="154">
        <f>I106*Input!F$30/1000*$E139</f>
        <v>43.031249999999964</v>
      </c>
      <c r="J139" s="154">
        <f>J106*Input!G$30/1000*$E139</f>
        <v>0</v>
      </c>
      <c r="K139" s="154">
        <f>K106*Input!H$30/1000*$E139</f>
        <v>0</v>
      </c>
      <c r="L139" s="154">
        <f>L106*Input!I$30/1000*$E139</f>
        <v>0</v>
      </c>
      <c r="M139" s="154">
        <f>M106*Input!J$30/1000*$E139</f>
        <v>0</v>
      </c>
      <c r="N139" s="154">
        <f>N106*Input!K$30/1000*$E139</f>
        <v>0</v>
      </c>
      <c r="O139" s="154">
        <f>O106*Input!L$30/1000*$E139</f>
        <v>0</v>
      </c>
      <c r="P139" s="154">
        <f>P106*Input!M$30/1000*$E139</f>
        <v>0</v>
      </c>
      <c r="Q139" s="154">
        <f>Q106*Input!N$30/1000*$E139</f>
        <v>0</v>
      </c>
      <c r="R139" s="154">
        <f>R106*Input!O$30/1000*$E139</f>
        <v>0</v>
      </c>
      <c r="S139" s="154">
        <f>S106*Input!P$30/1000*$E139</f>
        <v>0</v>
      </c>
      <c r="T139" s="154">
        <f>T106*Input!Q$30/1000*$E139</f>
        <v>0</v>
      </c>
      <c r="U139" s="154">
        <f>U106*Input!R$30/1000*$E139</f>
        <v>0</v>
      </c>
      <c r="V139" s="154">
        <f>V106*Input!S$30/1000*$E139</f>
        <v>0</v>
      </c>
      <c r="W139" s="154">
        <f>W106*Input!T$30/1000*$E139</f>
        <v>0</v>
      </c>
      <c r="X139" s="154">
        <f>X106*Input!U$30/1000*$E139</f>
        <v>0</v>
      </c>
      <c r="Y139" s="154">
        <f>Y106*Input!V$30/1000*$E139</f>
        <v>0</v>
      </c>
      <c r="Z139" s="154">
        <f>Z106*Input!W$30/1000*$E139</f>
        <v>0</v>
      </c>
      <c r="AA139" s="1"/>
      <c r="AB139" s="3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  <c r="AU139" s="158"/>
      <c r="AV139" s="158"/>
      <c r="AW139" s="158"/>
      <c r="AX139" s="158"/>
      <c r="AY139" s="158"/>
      <c r="AZ139" s="158"/>
      <c r="BA139" s="159"/>
      <c r="BB139" s="159"/>
      <c r="BC139" s="159"/>
      <c r="BD139" s="159"/>
      <c r="BE139" s="159"/>
      <c r="BF139" s="158"/>
      <c r="BG139" s="158"/>
      <c r="BH139" s="158"/>
      <c r="BI139" s="158"/>
      <c r="BJ139" s="158"/>
      <c r="BK139" s="158"/>
      <c r="BL139" s="158"/>
      <c r="BM139" s="158"/>
      <c r="BN139" s="158"/>
      <c r="BO139" s="158"/>
      <c r="BP139" s="158"/>
      <c r="BQ139" s="158"/>
      <c r="BR139" s="158"/>
      <c r="BS139" s="158"/>
      <c r="BT139" s="158"/>
      <c r="BU139" s="158"/>
    </row>
    <row r="140" spans="1:73" x14ac:dyDescent="0.15">
      <c r="A140" s="1"/>
      <c r="B140" s="20"/>
      <c r="C140" s="156">
        <f>Eksist!C140</f>
        <v>26</v>
      </c>
      <c r="D140" s="2" t="s">
        <v>99</v>
      </c>
      <c r="E140" s="188">
        <f t="shared" si="8"/>
        <v>1.1299999999999994</v>
      </c>
      <c r="F140" s="156">
        <f t="shared" si="6"/>
        <v>77.969999999999928</v>
      </c>
      <c r="G140" s="154">
        <f>G107*Input!D$30/1000*$E140</f>
        <v>0</v>
      </c>
      <c r="H140" s="154">
        <f>H107*Input!E$30/1000*$E140</f>
        <v>33.786999999999964</v>
      </c>
      <c r="I140" s="154">
        <f>I107*Input!F$30/1000*$E140</f>
        <v>44.182999999999964</v>
      </c>
      <c r="J140" s="154">
        <f>J107*Input!G$30/1000*$E140</f>
        <v>0</v>
      </c>
      <c r="K140" s="154">
        <f>K107*Input!H$30/1000*$E140</f>
        <v>0</v>
      </c>
      <c r="L140" s="154">
        <f>L107*Input!I$30/1000*$E140</f>
        <v>0</v>
      </c>
      <c r="M140" s="154">
        <f>M107*Input!J$30/1000*$E140</f>
        <v>0</v>
      </c>
      <c r="N140" s="154">
        <f>N107*Input!K$30/1000*$E140</f>
        <v>0</v>
      </c>
      <c r="O140" s="154">
        <f>O107*Input!L$30/1000*$E140</f>
        <v>0</v>
      </c>
      <c r="P140" s="154">
        <f>P107*Input!M$30/1000*$E140</f>
        <v>0</v>
      </c>
      <c r="Q140" s="154">
        <f>Q107*Input!N$30/1000*$E140</f>
        <v>0</v>
      </c>
      <c r="R140" s="154">
        <f>R107*Input!O$30/1000*$E140</f>
        <v>0</v>
      </c>
      <c r="S140" s="154">
        <f>S107*Input!P$30/1000*$E140</f>
        <v>0</v>
      </c>
      <c r="T140" s="154">
        <f>T107*Input!Q$30/1000*$E140</f>
        <v>0</v>
      </c>
      <c r="U140" s="154">
        <f>U107*Input!R$30/1000*$E140</f>
        <v>0</v>
      </c>
      <c r="V140" s="154">
        <f>V107*Input!S$30/1000*$E140</f>
        <v>0</v>
      </c>
      <c r="W140" s="154">
        <f>W107*Input!T$30/1000*$E140</f>
        <v>0</v>
      </c>
      <c r="X140" s="154">
        <f>X107*Input!U$30/1000*$E140</f>
        <v>0</v>
      </c>
      <c r="Y140" s="154">
        <f>Y107*Input!V$30/1000*$E140</f>
        <v>0</v>
      </c>
      <c r="Z140" s="154">
        <f>Z107*Input!W$30/1000*$E140</f>
        <v>0</v>
      </c>
      <c r="AA140" s="1"/>
      <c r="AB140" s="3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  <c r="AU140" s="158"/>
      <c r="AV140" s="158"/>
      <c r="AW140" s="158"/>
      <c r="AX140" s="158"/>
      <c r="AY140" s="158"/>
      <c r="AZ140" s="158"/>
      <c r="BA140" s="159"/>
      <c r="BB140" s="159"/>
      <c r="BC140" s="159"/>
      <c r="BD140" s="159"/>
      <c r="BE140" s="159"/>
      <c r="BF140" s="158"/>
      <c r="BG140" s="158"/>
      <c r="BH140" s="158"/>
      <c r="BI140" s="158"/>
      <c r="BJ140" s="158"/>
      <c r="BK140" s="158"/>
      <c r="BL140" s="158"/>
      <c r="BM140" s="158"/>
      <c r="BN140" s="158"/>
      <c r="BO140" s="158"/>
      <c r="BP140" s="158"/>
      <c r="BQ140" s="158"/>
      <c r="BR140" s="158"/>
      <c r="BS140" s="158"/>
      <c r="BT140" s="158"/>
      <c r="BU140" s="158"/>
    </row>
    <row r="141" spans="1:73" x14ac:dyDescent="0.15">
      <c r="A141" s="1"/>
      <c r="B141" s="20"/>
      <c r="C141" s="156">
        <f>Eksist!C141</f>
        <v>27</v>
      </c>
      <c r="D141" s="2" t="s">
        <v>99</v>
      </c>
      <c r="E141" s="188">
        <f t="shared" si="8"/>
        <v>1.1349999999999993</v>
      </c>
      <c r="F141" s="156">
        <f t="shared" si="6"/>
        <v>80.017499999999927</v>
      </c>
      <c r="G141" s="154">
        <f>G108*Input!D$30/1000*$E141</f>
        <v>0</v>
      </c>
      <c r="H141" s="154">
        <f>H108*Input!E$30/1000*$E141</f>
        <v>34.674249999999965</v>
      </c>
      <c r="I141" s="154">
        <f>I108*Input!F$30/1000*$E141</f>
        <v>45.343249999999955</v>
      </c>
      <c r="J141" s="154">
        <f>J108*Input!G$30/1000*$E141</f>
        <v>0</v>
      </c>
      <c r="K141" s="154">
        <f>K108*Input!H$30/1000*$E141</f>
        <v>0</v>
      </c>
      <c r="L141" s="154">
        <f>L108*Input!I$30/1000*$E141</f>
        <v>0</v>
      </c>
      <c r="M141" s="154">
        <f>M108*Input!J$30/1000*$E141</f>
        <v>0</v>
      </c>
      <c r="N141" s="154">
        <f>N108*Input!K$30/1000*$E141</f>
        <v>0</v>
      </c>
      <c r="O141" s="154">
        <f>O108*Input!L$30/1000*$E141</f>
        <v>0</v>
      </c>
      <c r="P141" s="154">
        <f>P108*Input!M$30/1000*$E141</f>
        <v>0</v>
      </c>
      <c r="Q141" s="154">
        <f>Q108*Input!N$30/1000*$E141</f>
        <v>0</v>
      </c>
      <c r="R141" s="154">
        <f>R108*Input!O$30/1000*$E141</f>
        <v>0</v>
      </c>
      <c r="S141" s="154">
        <f>S108*Input!P$30/1000*$E141</f>
        <v>0</v>
      </c>
      <c r="T141" s="154">
        <f>T108*Input!Q$30/1000*$E141</f>
        <v>0</v>
      </c>
      <c r="U141" s="154">
        <f>U108*Input!R$30/1000*$E141</f>
        <v>0</v>
      </c>
      <c r="V141" s="154">
        <f>V108*Input!S$30/1000*$E141</f>
        <v>0</v>
      </c>
      <c r="W141" s="154">
        <f>W108*Input!T$30/1000*$E141</f>
        <v>0</v>
      </c>
      <c r="X141" s="154">
        <f>X108*Input!U$30/1000*$E141</f>
        <v>0</v>
      </c>
      <c r="Y141" s="154">
        <f>Y108*Input!V$30/1000*$E141</f>
        <v>0</v>
      </c>
      <c r="Z141" s="154">
        <f>Z108*Input!W$30/1000*$E141</f>
        <v>0</v>
      </c>
      <c r="AA141" s="1"/>
      <c r="AB141" s="3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  <c r="AU141" s="158"/>
      <c r="AV141" s="158"/>
      <c r="AW141" s="158"/>
      <c r="AX141" s="158"/>
      <c r="AY141" s="158"/>
      <c r="AZ141" s="158"/>
      <c r="BA141" s="159"/>
      <c r="BB141" s="159"/>
      <c r="BC141" s="159"/>
      <c r="BD141" s="159"/>
      <c r="BE141" s="159"/>
      <c r="BF141" s="158"/>
      <c r="BG141" s="158"/>
      <c r="BH141" s="158"/>
      <c r="BI141" s="158"/>
      <c r="BJ141" s="158"/>
      <c r="BK141" s="158"/>
      <c r="BL141" s="158"/>
      <c r="BM141" s="158"/>
      <c r="BN141" s="158"/>
      <c r="BO141" s="158"/>
      <c r="BP141" s="158"/>
      <c r="BQ141" s="158"/>
      <c r="BR141" s="158"/>
      <c r="BS141" s="158"/>
      <c r="BT141" s="158"/>
      <c r="BU141" s="158"/>
    </row>
    <row r="142" spans="1:73" x14ac:dyDescent="0.15">
      <c r="A142" s="1"/>
      <c r="B142" s="20"/>
      <c r="C142" s="156">
        <f>Eksist!C142</f>
        <v>28</v>
      </c>
      <c r="D142" s="2" t="s">
        <v>99</v>
      </c>
      <c r="E142" s="188">
        <f t="shared" si="8"/>
        <v>1.1399999999999992</v>
      </c>
      <c r="F142" s="156">
        <f t="shared" si="6"/>
        <v>82.079999999999899</v>
      </c>
      <c r="G142" s="154">
        <f>G109*Input!D$30/1000*$E142</f>
        <v>0</v>
      </c>
      <c r="H142" s="154">
        <f>H109*Input!E$30/1000*$E142</f>
        <v>35.567999999999955</v>
      </c>
      <c r="I142" s="154">
        <f>I109*Input!F$30/1000*$E142</f>
        <v>46.511999999999944</v>
      </c>
      <c r="J142" s="154">
        <f>J109*Input!G$30/1000*$E142</f>
        <v>0</v>
      </c>
      <c r="K142" s="154">
        <f>K109*Input!H$30/1000*$E142</f>
        <v>0</v>
      </c>
      <c r="L142" s="154">
        <f>L109*Input!I$30/1000*$E142</f>
        <v>0</v>
      </c>
      <c r="M142" s="154">
        <f>M109*Input!J$30/1000*$E142</f>
        <v>0</v>
      </c>
      <c r="N142" s="154">
        <f>N109*Input!K$30/1000*$E142</f>
        <v>0</v>
      </c>
      <c r="O142" s="154">
        <f>O109*Input!L$30/1000*$E142</f>
        <v>0</v>
      </c>
      <c r="P142" s="154">
        <f>P109*Input!M$30/1000*$E142</f>
        <v>0</v>
      </c>
      <c r="Q142" s="154">
        <f>Q109*Input!N$30/1000*$E142</f>
        <v>0</v>
      </c>
      <c r="R142" s="154">
        <f>R109*Input!O$30/1000*$E142</f>
        <v>0</v>
      </c>
      <c r="S142" s="154">
        <f>S109*Input!P$30/1000*$E142</f>
        <v>0</v>
      </c>
      <c r="T142" s="154">
        <f>T109*Input!Q$30/1000*$E142</f>
        <v>0</v>
      </c>
      <c r="U142" s="154">
        <f>U109*Input!R$30/1000*$E142</f>
        <v>0</v>
      </c>
      <c r="V142" s="154">
        <f>V109*Input!S$30/1000*$E142</f>
        <v>0</v>
      </c>
      <c r="W142" s="154">
        <f>W109*Input!T$30/1000*$E142</f>
        <v>0</v>
      </c>
      <c r="X142" s="154">
        <f>X109*Input!U$30/1000*$E142</f>
        <v>0</v>
      </c>
      <c r="Y142" s="154">
        <f>Y109*Input!V$30/1000*$E142</f>
        <v>0</v>
      </c>
      <c r="Z142" s="154">
        <f>Z109*Input!W$30/1000*$E142</f>
        <v>0</v>
      </c>
      <c r="AA142" s="1"/>
      <c r="AB142" s="3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  <c r="AU142" s="158"/>
      <c r="AV142" s="158"/>
      <c r="AW142" s="158"/>
      <c r="AX142" s="158"/>
      <c r="AY142" s="158"/>
      <c r="AZ142" s="158"/>
      <c r="BA142" s="159"/>
      <c r="BB142" s="159"/>
      <c r="BC142" s="159"/>
      <c r="BD142" s="159"/>
      <c r="BE142" s="159"/>
      <c r="BF142" s="158"/>
      <c r="BG142" s="158"/>
      <c r="BH142" s="158"/>
      <c r="BI142" s="158"/>
      <c r="BJ142" s="158"/>
      <c r="BK142" s="158"/>
      <c r="BL142" s="158"/>
      <c r="BM142" s="158"/>
      <c r="BN142" s="158"/>
      <c r="BO142" s="158"/>
      <c r="BP142" s="158"/>
      <c r="BQ142" s="158"/>
      <c r="BR142" s="158"/>
      <c r="BS142" s="158"/>
      <c r="BT142" s="158"/>
      <c r="BU142" s="158"/>
    </row>
    <row r="143" spans="1:73" x14ac:dyDescent="0.15">
      <c r="A143" s="1"/>
      <c r="B143" s="20"/>
      <c r="C143" s="156">
        <f>Eksist!C143</f>
        <v>29</v>
      </c>
      <c r="D143" s="2" t="s">
        <v>99</v>
      </c>
      <c r="E143" s="188">
        <f t="shared" si="8"/>
        <v>1.1449999999999991</v>
      </c>
      <c r="F143" s="156">
        <f t="shared" si="6"/>
        <v>84.157499999999885</v>
      </c>
      <c r="G143" s="154">
        <f>G110*Input!D$30/1000*$E143</f>
        <v>0</v>
      </c>
      <c r="H143" s="154">
        <f>H110*Input!E$30/1000*$E143</f>
        <v>36.468249999999948</v>
      </c>
      <c r="I143" s="154">
        <f>I110*Input!F$30/1000*$E143</f>
        <v>47.68924999999993</v>
      </c>
      <c r="J143" s="154">
        <f>J110*Input!G$30/1000*$E143</f>
        <v>0</v>
      </c>
      <c r="K143" s="154">
        <f>K110*Input!H$30/1000*$E143</f>
        <v>0</v>
      </c>
      <c r="L143" s="154">
        <f>L110*Input!I$30/1000*$E143</f>
        <v>0</v>
      </c>
      <c r="M143" s="154">
        <f>M110*Input!J$30/1000*$E143</f>
        <v>0</v>
      </c>
      <c r="N143" s="154">
        <f>N110*Input!K$30/1000*$E143</f>
        <v>0</v>
      </c>
      <c r="O143" s="154">
        <f>O110*Input!L$30/1000*$E143</f>
        <v>0</v>
      </c>
      <c r="P143" s="154">
        <f>P110*Input!M$30/1000*$E143</f>
        <v>0</v>
      </c>
      <c r="Q143" s="154">
        <f>Q110*Input!N$30/1000*$E143</f>
        <v>0</v>
      </c>
      <c r="R143" s="154">
        <f>R110*Input!O$30/1000*$E143</f>
        <v>0</v>
      </c>
      <c r="S143" s="154">
        <f>S110*Input!P$30/1000*$E143</f>
        <v>0</v>
      </c>
      <c r="T143" s="154">
        <f>T110*Input!Q$30/1000*$E143</f>
        <v>0</v>
      </c>
      <c r="U143" s="154">
        <f>U110*Input!R$30/1000*$E143</f>
        <v>0</v>
      </c>
      <c r="V143" s="154">
        <f>V110*Input!S$30/1000*$E143</f>
        <v>0</v>
      </c>
      <c r="W143" s="154">
        <f>W110*Input!T$30/1000*$E143</f>
        <v>0</v>
      </c>
      <c r="X143" s="154">
        <f>X110*Input!U$30/1000*$E143</f>
        <v>0</v>
      </c>
      <c r="Y143" s="154">
        <f>Y110*Input!V$30/1000*$E143</f>
        <v>0</v>
      </c>
      <c r="Z143" s="154">
        <f>Z110*Input!W$30/1000*$E143</f>
        <v>0</v>
      </c>
      <c r="AA143" s="1"/>
      <c r="AB143" s="3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  <c r="AU143" s="158"/>
      <c r="AV143" s="158"/>
      <c r="AW143" s="158"/>
      <c r="AX143" s="158"/>
      <c r="AY143" s="158"/>
      <c r="AZ143" s="158"/>
      <c r="BA143" s="159"/>
      <c r="BB143" s="159"/>
      <c r="BC143" s="159"/>
      <c r="BD143" s="159"/>
      <c r="BE143" s="159"/>
      <c r="BF143" s="158"/>
      <c r="BG143" s="158"/>
      <c r="BH143" s="158"/>
      <c r="BI143" s="158"/>
      <c r="BJ143" s="158"/>
      <c r="BK143" s="158"/>
      <c r="BL143" s="158"/>
      <c r="BM143" s="158"/>
      <c r="BN143" s="158"/>
      <c r="BO143" s="158"/>
      <c r="BP143" s="158"/>
      <c r="BQ143" s="158"/>
      <c r="BR143" s="158"/>
      <c r="BS143" s="158"/>
      <c r="BT143" s="158"/>
      <c r="BU143" s="158"/>
    </row>
    <row r="144" spans="1:73" x14ac:dyDescent="0.15">
      <c r="A144" s="1"/>
      <c r="B144" s="20" t="s">
        <v>189</v>
      </c>
      <c r="C144" s="156">
        <f>Eksist!C144</f>
        <v>30</v>
      </c>
      <c r="D144" s="2" t="s">
        <v>99</v>
      </c>
      <c r="E144" s="188">
        <f>(1+Input!$G$53)</f>
        <v>1.1499999999999999</v>
      </c>
      <c r="F144" s="156">
        <f t="shared" si="6"/>
        <v>86.25</v>
      </c>
      <c r="G144" s="154">
        <f>G111*Input!D$30/1000*$E144</f>
        <v>0</v>
      </c>
      <c r="H144" s="154">
        <f>H111*Input!E$30/1000*$E144</f>
        <v>37.375</v>
      </c>
      <c r="I144" s="154">
        <f>I111*Input!F$30/1000*$E144</f>
        <v>48.874999999999993</v>
      </c>
      <c r="J144" s="154">
        <f>J111*Input!G$30/1000*$E144</f>
        <v>0</v>
      </c>
      <c r="K144" s="154">
        <f>K111*Input!H$30/1000*$E144</f>
        <v>0</v>
      </c>
      <c r="L144" s="154">
        <f>L111*Input!I$30/1000*$E144</f>
        <v>0</v>
      </c>
      <c r="M144" s="154">
        <f>M111*Input!J$30/1000*$E144</f>
        <v>0</v>
      </c>
      <c r="N144" s="154">
        <f>N111*Input!K$30/1000*$E144</f>
        <v>0</v>
      </c>
      <c r="O144" s="154">
        <f>O111*Input!L$30/1000*$E144</f>
        <v>0</v>
      </c>
      <c r="P144" s="154">
        <f>P111*Input!M$30/1000*$E144</f>
        <v>0</v>
      </c>
      <c r="Q144" s="154">
        <f>Q111*Input!N$30/1000*$E144</f>
        <v>0</v>
      </c>
      <c r="R144" s="154">
        <f>R111*Input!O$30/1000*$E144</f>
        <v>0</v>
      </c>
      <c r="S144" s="154">
        <f>S111*Input!P$30/1000*$E144</f>
        <v>0</v>
      </c>
      <c r="T144" s="154">
        <f>T111*Input!Q$30/1000*$E144</f>
        <v>0</v>
      </c>
      <c r="U144" s="154">
        <f>U111*Input!R$30/1000*$E144</f>
        <v>0</v>
      </c>
      <c r="V144" s="154">
        <f>V111*Input!S$30/1000*$E144</f>
        <v>0</v>
      </c>
      <c r="W144" s="154">
        <f>W111*Input!T$30/1000*$E144</f>
        <v>0</v>
      </c>
      <c r="X144" s="154">
        <f>X111*Input!U$30/1000*$E144</f>
        <v>0</v>
      </c>
      <c r="Y144" s="154">
        <f>Y111*Input!V$30/1000*$E144</f>
        <v>0</v>
      </c>
      <c r="Z144" s="154">
        <f>Z111*Input!W$30/1000*$E144</f>
        <v>0</v>
      </c>
      <c r="AA144" s="1"/>
      <c r="AB144" s="3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  <c r="AU144" s="158"/>
      <c r="AV144" s="158"/>
      <c r="AW144" s="158"/>
      <c r="AX144" s="158"/>
      <c r="AY144" s="158"/>
      <c r="AZ144" s="158"/>
      <c r="BA144" s="159"/>
      <c r="BB144" s="159"/>
      <c r="BC144" s="159"/>
      <c r="BD144" s="159"/>
      <c r="BE144" s="159"/>
      <c r="BF144" s="158"/>
      <c r="BG144" s="158"/>
      <c r="BH144" s="158"/>
      <c r="BI144" s="158"/>
      <c r="BJ144" s="158"/>
      <c r="BK144" s="158"/>
      <c r="BL144" s="158"/>
      <c r="BM144" s="158"/>
      <c r="BN144" s="158"/>
      <c r="BO144" s="158"/>
      <c r="BP144" s="158"/>
      <c r="BQ144" s="158"/>
      <c r="BR144" s="158"/>
      <c r="BS144" s="158"/>
      <c r="BT144" s="158"/>
      <c r="BU144" s="158"/>
    </row>
    <row r="145" spans="1:73" x14ac:dyDescent="0.15">
      <c r="A145" s="1"/>
      <c r="B145" s="20"/>
      <c r="C145" s="2"/>
      <c r="D145" s="2"/>
      <c r="E145" s="2"/>
      <c r="F145" s="1"/>
      <c r="G145" s="1"/>
      <c r="H145" s="2"/>
      <c r="I145" s="2"/>
      <c r="J145" s="2"/>
      <c r="K145" s="2"/>
      <c r="L145" s="2"/>
      <c r="M145" s="2"/>
      <c r="N145" s="2"/>
      <c r="O145" s="2"/>
      <c r="P145" s="135"/>
      <c r="Q145" s="2"/>
      <c r="R145" s="2"/>
      <c r="S145" s="2"/>
      <c r="T145" s="2"/>
      <c r="U145" s="2"/>
      <c r="V145" s="2"/>
      <c r="W145" s="1"/>
      <c r="X145" s="1"/>
      <c r="Y145" s="1"/>
      <c r="Z145" s="3"/>
      <c r="AA145" s="1"/>
      <c r="AB145" s="3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  <c r="AU145" s="158"/>
      <c r="AV145" s="158"/>
      <c r="AW145" s="158"/>
      <c r="AX145" s="158"/>
      <c r="AY145" s="158"/>
      <c r="AZ145" s="158"/>
      <c r="BA145" s="159"/>
      <c r="BB145" s="159"/>
      <c r="BC145" s="159"/>
      <c r="BD145" s="159"/>
      <c r="BE145" s="159"/>
      <c r="BF145" s="158"/>
      <c r="BG145" s="158"/>
      <c r="BH145" s="158"/>
      <c r="BI145" s="158"/>
      <c r="BJ145" s="158"/>
      <c r="BK145" s="158"/>
      <c r="BL145" s="158"/>
      <c r="BM145" s="158"/>
      <c r="BN145" s="158"/>
      <c r="BO145" s="158"/>
      <c r="BP145" s="158"/>
      <c r="BQ145" s="158"/>
      <c r="BR145" s="158"/>
      <c r="BS145" s="158"/>
      <c r="BT145" s="158"/>
      <c r="BU145" s="158"/>
    </row>
    <row r="146" spans="1:73" x14ac:dyDescent="0.15">
      <c r="A146" s="1"/>
      <c r="B146" s="170" t="s">
        <v>157</v>
      </c>
      <c r="C146" s="171"/>
      <c r="D146" s="171"/>
      <c r="E146" s="172"/>
      <c r="F146" s="168"/>
      <c r="G146" s="168"/>
      <c r="H146" s="172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"/>
      <c r="AB146" s="3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  <c r="AU146" s="158"/>
      <c r="AV146" s="158"/>
      <c r="AW146" s="158"/>
      <c r="AX146" s="158"/>
      <c r="AY146" s="158"/>
      <c r="AZ146" s="158"/>
      <c r="BA146" s="159"/>
      <c r="BB146" s="159"/>
      <c r="BC146" s="159"/>
      <c r="BD146" s="159"/>
      <c r="BE146" s="159"/>
      <c r="BF146" s="158"/>
      <c r="BG146" s="158"/>
      <c r="BH146" s="158"/>
      <c r="BI146" s="158"/>
      <c r="BJ146" s="158"/>
      <c r="BK146" s="158"/>
      <c r="BL146" s="158"/>
      <c r="BM146" s="158"/>
      <c r="BN146" s="158"/>
      <c r="BO146" s="158"/>
      <c r="BP146" s="158"/>
      <c r="BQ146" s="158"/>
      <c r="BR146" s="158"/>
      <c r="BS146" s="158"/>
      <c r="BT146" s="158"/>
      <c r="BU146" s="158"/>
    </row>
    <row r="147" spans="1:73" x14ac:dyDescent="0.15">
      <c r="A147" s="1"/>
      <c r="B147" s="20"/>
      <c r="C147" s="2"/>
      <c r="D147" s="2"/>
      <c r="E147" s="2"/>
      <c r="F147" s="1"/>
      <c r="G147" s="1"/>
      <c r="H147" s="2"/>
      <c r="I147" s="2"/>
      <c r="J147" s="2"/>
      <c r="K147" s="2"/>
      <c r="L147" s="2"/>
      <c r="M147" s="2"/>
      <c r="N147" s="2"/>
      <c r="O147" s="2"/>
      <c r="P147" s="135"/>
      <c r="Q147" s="2"/>
      <c r="R147" s="2"/>
      <c r="S147" s="2"/>
      <c r="T147" s="2"/>
      <c r="U147" s="2"/>
      <c r="V147" s="2"/>
      <c r="W147" s="1"/>
      <c r="X147" s="1"/>
      <c r="Y147" s="1"/>
      <c r="Z147" s="3"/>
      <c r="AA147" s="1"/>
      <c r="AB147" s="3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  <c r="AU147" s="158"/>
      <c r="AV147" s="158"/>
      <c r="AW147" s="158"/>
      <c r="AX147" s="158"/>
      <c r="AY147" s="158"/>
      <c r="AZ147" s="158"/>
      <c r="BA147" s="159"/>
      <c r="BB147" s="159"/>
      <c r="BC147" s="159"/>
      <c r="BD147" s="159"/>
      <c r="BE147" s="159"/>
      <c r="BF147" s="158"/>
      <c r="BG147" s="158"/>
      <c r="BH147" s="158"/>
      <c r="BI147" s="158"/>
      <c r="BJ147" s="158"/>
      <c r="BK147" s="158"/>
      <c r="BL147" s="158"/>
      <c r="BM147" s="158"/>
      <c r="BN147" s="158"/>
      <c r="BO147" s="158"/>
      <c r="BP147" s="158"/>
      <c r="BQ147" s="158"/>
      <c r="BR147" s="158"/>
      <c r="BS147" s="158"/>
      <c r="BT147" s="158"/>
      <c r="BU147" s="158"/>
    </row>
    <row r="148" spans="1:73" x14ac:dyDescent="0.15">
      <c r="A148" s="1"/>
      <c r="B148" s="1" t="s">
        <v>164</v>
      </c>
      <c r="C148" s="2"/>
      <c r="D148" s="164" t="s">
        <v>30</v>
      </c>
      <c r="E148" s="2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  <c r="AA148" s="1"/>
      <c r="AB148" s="3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  <c r="AU148" s="158"/>
      <c r="AV148" s="158"/>
      <c r="AW148" s="158"/>
      <c r="AX148" s="158"/>
      <c r="AY148" s="158"/>
      <c r="AZ148" s="158"/>
      <c r="BA148" s="159"/>
      <c r="BB148" s="159"/>
      <c r="BC148" s="159"/>
      <c r="BD148" s="159"/>
      <c r="BE148" s="159"/>
      <c r="BF148" s="158"/>
      <c r="BG148" s="158"/>
      <c r="BH148" s="158"/>
      <c r="BI148" s="158"/>
      <c r="BJ148" s="158"/>
      <c r="BK148" s="158"/>
      <c r="BL148" s="158"/>
      <c r="BM148" s="158"/>
      <c r="BN148" s="158"/>
      <c r="BO148" s="158"/>
      <c r="BP148" s="158"/>
      <c r="BQ148" s="158"/>
      <c r="BR148" s="158"/>
      <c r="BS148" s="158"/>
      <c r="BT148" s="158"/>
      <c r="BU148" s="158"/>
    </row>
    <row r="149" spans="1:73" x14ac:dyDescent="0.15">
      <c r="A149" s="1"/>
      <c r="B149" s="20"/>
      <c r="C149" s="2"/>
      <c r="D149" s="2"/>
      <c r="E149" s="2"/>
      <c r="F149" s="1"/>
      <c r="G149" s="1"/>
      <c r="H149" s="2"/>
      <c r="I149" s="2"/>
      <c r="J149" s="2"/>
      <c r="K149" s="2"/>
      <c r="L149" s="2"/>
      <c r="M149" s="2"/>
      <c r="N149" s="2"/>
      <c r="O149" s="2"/>
      <c r="P149" s="135"/>
      <c r="Q149" s="2"/>
      <c r="R149" s="2"/>
      <c r="S149" s="2"/>
      <c r="T149" s="2"/>
      <c r="U149" s="2"/>
      <c r="V149" s="2"/>
      <c r="W149" s="1"/>
      <c r="X149" s="1"/>
      <c r="Y149" s="1"/>
      <c r="Z149" s="3"/>
      <c r="AA149" s="1"/>
      <c r="AB149" s="3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  <c r="AU149" s="158"/>
      <c r="AV149" s="158"/>
      <c r="AW149" s="158"/>
      <c r="AX149" s="158"/>
      <c r="AY149" s="158"/>
      <c r="AZ149" s="158"/>
      <c r="BA149" s="159"/>
      <c r="BB149" s="159"/>
      <c r="BC149" s="159"/>
      <c r="BD149" s="159"/>
      <c r="BE149" s="159"/>
      <c r="BF149" s="158"/>
      <c r="BG149" s="158"/>
      <c r="BH149" s="158"/>
      <c r="BI149" s="158"/>
      <c r="BJ149" s="158"/>
      <c r="BK149" s="158"/>
      <c r="BL149" s="158"/>
      <c r="BM149" s="158"/>
      <c r="BN149" s="158"/>
      <c r="BO149" s="158"/>
      <c r="BP149" s="158"/>
      <c r="BQ149" s="158"/>
      <c r="BR149" s="158"/>
      <c r="BS149" s="158"/>
      <c r="BT149" s="158"/>
      <c r="BU149" s="158"/>
    </row>
    <row r="150" spans="1:73" x14ac:dyDescent="0.15">
      <c r="A150" s="1"/>
      <c r="B150" s="1" t="s">
        <v>208</v>
      </c>
      <c r="C150" s="2"/>
      <c r="D150" s="2"/>
      <c r="E150" s="1"/>
      <c r="F150" s="156" t="s">
        <v>11</v>
      </c>
      <c r="G150" s="156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3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  <c r="AU150" s="158"/>
      <c r="AV150" s="158"/>
      <c r="AW150" s="158"/>
      <c r="AX150" s="158"/>
      <c r="AY150" s="158"/>
      <c r="AZ150" s="158"/>
      <c r="BA150" s="159"/>
      <c r="BB150" s="159"/>
      <c r="BC150" s="159"/>
      <c r="BD150" s="159"/>
      <c r="BE150" s="159"/>
      <c r="BF150" s="158"/>
      <c r="BG150" s="158"/>
      <c r="BH150" s="158"/>
      <c r="BI150" s="158"/>
      <c r="BJ150" s="158"/>
      <c r="BK150" s="158"/>
      <c r="BL150" s="158"/>
      <c r="BM150" s="158"/>
      <c r="BN150" s="158"/>
      <c r="BO150" s="158"/>
      <c r="BP150" s="158"/>
      <c r="BQ150" s="158"/>
      <c r="BR150" s="158"/>
      <c r="BS150" s="158"/>
      <c r="BT150" s="158"/>
      <c r="BU150" s="158"/>
    </row>
    <row r="151" spans="1:73" x14ac:dyDescent="0.15">
      <c r="A151" s="1"/>
      <c r="B151" s="20" t="s">
        <v>187</v>
      </c>
      <c r="C151" s="156">
        <f>Eksist!C151</f>
        <v>0</v>
      </c>
      <c r="D151" s="2" t="s">
        <v>98</v>
      </c>
      <c r="E151" s="156">
        <v>161.58830769230769</v>
      </c>
      <c r="F151" s="156">
        <f>SUM(G151:Z151)</f>
        <v>446.09423999999996</v>
      </c>
      <c r="G151" s="156">
        <f>IF($C151&lt;Input!$D$48,VLOOKUP($C151,Eksist!$C$151:'Eksist'!$Z$181,G$3), VLOOKUP($C151,Muffe!$C$151:'Muffe'!$Z$181,G$3)*Muffe!$E$2+VLOOKUP($C151,Eksist!$C$151:'Eksist'!$Z$181,G$3)*Eksist!$E$2)</f>
        <v>0</v>
      </c>
      <c r="H151" s="156">
        <f>IF($C151&lt;Input!$D$48,VLOOKUP($C151,Eksist!$C$151:'Eksist'!$Z$181,H$3), VLOOKUP($C151,Muffe!$C$151:'Muffe'!$Z$181,H$3)*Muffe!$E$3+VLOOKUP($C151,Eksist!$C$151:'Eksist'!$Z$181,H$3)*Eksist!$E$3)</f>
        <v>201.19968</v>
      </c>
      <c r="I151" s="156">
        <f>IF($C151&lt;Input!$D$48,VLOOKUP($C151,Eksist!$C$151:'Eksist'!$Z$181,I$3), VLOOKUP($C151,Muffe!$C$151:'Muffe'!$Z$181,I$3)*Muffe!$E$3+VLOOKUP($C151,Eksist!$C$151:'Eksist'!$Z$181,I$3)*Eksist!$E$3)</f>
        <v>244.89455999999996</v>
      </c>
      <c r="J151" s="156">
        <f>IF($C151&lt;Input!$D$48,VLOOKUP($C151,Eksist!$C$151:'Eksist'!$Z$181,J$3), VLOOKUP($C151,Muffe!$C$151:'Muffe'!$Z$181,J$3)*Muffe!$E$3+VLOOKUP($C151,Eksist!$C$151:'Eksist'!$Z$181,J$3)*Eksist!$E$3)</f>
        <v>0</v>
      </c>
      <c r="K151" s="156">
        <f>IF($C151&lt;Input!$D$48,VLOOKUP($C151,Eksist!$C$151:'Eksist'!$Z$181,K$3), VLOOKUP($C151,Muffe!$C$151:'Muffe'!$Z$181,K$3)*Muffe!$E$3+VLOOKUP($C151,Eksist!$C$151:'Eksist'!$Z$181,K$3)*Eksist!$E$3)</f>
        <v>0</v>
      </c>
      <c r="L151" s="156">
        <f>IF($C151&lt;Input!$D$48,VLOOKUP($C151,Eksist!$C$151:'Eksist'!$Z$181,L$3), VLOOKUP($C151,Muffe!$C$151:'Muffe'!$Z$181,L$3)*Muffe!$E$3+VLOOKUP($C151,Eksist!$C$151:'Eksist'!$Z$181,L$3)*Eksist!$E$3)</f>
        <v>0</v>
      </c>
      <c r="M151" s="156">
        <f>IF($C151&lt;Input!$D$48,VLOOKUP($C151,Eksist!$C$151:'Eksist'!$Z$181,M$3), VLOOKUP($C151,Muffe!$C$151:'Muffe'!$Z$181,M$3)*Muffe!$E$3+VLOOKUP($C151,Eksist!$C$151:'Eksist'!$Z$181,M$3)*Eksist!$E$3)</f>
        <v>0</v>
      </c>
      <c r="N151" s="156">
        <f>IF($C151&lt;Input!$D$48,VLOOKUP($C151,Eksist!$C$151:'Eksist'!$Z$181,N$3), VLOOKUP($C151,Muffe!$C$151:'Muffe'!$Z$181,N$3)*Muffe!$E$3+VLOOKUP($C151,Eksist!$C$151:'Eksist'!$Z$181,N$3)*Eksist!$E$3)</f>
        <v>0</v>
      </c>
      <c r="O151" s="156">
        <f>IF($C151&lt;Input!$D$48,VLOOKUP($C151,Eksist!$C$151:'Eksist'!$Z$181,O$3), VLOOKUP($C151,Muffe!$C$151:'Muffe'!$Z$181,O$3)*Muffe!$E$3+VLOOKUP($C151,Eksist!$C$151:'Eksist'!$Z$181,O$3)*Eksist!$E$3)</f>
        <v>0</v>
      </c>
      <c r="P151" s="156">
        <f>IF($C151&lt;Input!$D$48,VLOOKUP($C151,Eksist!$C$151:'Eksist'!$Z$181,P$3), VLOOKUP($C151,Muffe!$C$151:'Muffe'!$Z$181,P$3)*Muffe!$E$3+VLOOKUP($C151,Eksist!$C$151:'Eksist'!$Z$181,P$3)*Eksist!$E$3)</f>
        <v>0</v>
      </c>
      <c r="Q151" s="156">
        <f>IF($C151&lt;Input!$D$48,VLOOKUP($C151,Eksist!$C$151:'Eksist'!$Z$181,Q$3), VLOOKUP($C151,Muffe!$C$151:'Muffe'!$Z$181,Q$3)*Muffe!$E$3+VLOOKUP($C151,Eksist!$C$151:'Eksist'!$Z$181,Q$3)*Eksist!$E$3)</f>
        <v>0</v>
      </c>
      <c r="R151" s="156">
        <f>IF($C151&lt;Input!$D$48,VLOOKUP($C151,Eksist!$C$151:'Eksist'!$Z$181,R$3), VLOOKUP($C151,Muffe!$C$151:'Muffe'!$Z$181,R$3)*Muffe!$E$3+VLOOKUP($C151,Eksist!$C$151:'Eksist'!$Z$181,R$3)*Eksist!$E$3)</f>
        <v>0</v>
      </c>
      <c r="S151" s="156">
        <f>IF($C151&lt;Input!$D$48,VLOOKUP($C151,Eksist!$C$151:'Eksist'!$Z$181,S$3), VLOOKUP($C151,Muffe!$C$151:'Muffe'!$Z$181,S$3)*Muffe!$E$3+VLOOKUP($C151,Eksist!$C$151:'Eksist'!$Z$181,S$3)*Eksist!$E$3)</f>
        <v>0</v>
      </c>
      <c r="T151" s="156">
        <f>IF($C151&lt;Input!$D$48,VLOOKUP($C151,Eksist!$C$151:'Eksist'!$Z$181,T$3), VLOOKUP($C151,Muffe!$C$151:'Muffe'!$Z$181,T$3)*Muffe!$E$3+VLOOKUP($C151,Eksist!$C$151:'Eksist'!$Z$181,T$3)*Eksist!$E$3)</f>
        <v>0</v>
      </c>
      <c r="U151" s="156">
        <f>IF($C151&lt;Input!$D$48,VLOOKUP($C151,Eksist!$C$151:'Eksist'!$Z$181,U$3), VLOOKUP($C151,Muffe!$C$151:'Muffe'!$Z$181,U$3)*Muffe!$E$3+VLOOKUP($C151,Eksist!$C$151:'Eksist'!$Z$181,U$3)*Eksist!$E$3)</f>
        <v>0</v>
      </c>
      <c r="V151" s="156">
        <f>IF($C151&lt;Input!$D$48,VLOOKUP($C151,Eksist!$C$151:'Eksist'!$Z$181,V$3), VLOOKUP($C151,Muffe!$C$151:'Muffe'!$Z$181,V$3)*Muffe!$E$3+VLOOKUP($C151,Eksist!$C$151:'Eksist'!$Z$181,V$3)*Eksist!$E$3)</f>
        <v>0</v>
      </c>
      <c r="W151" s="156">
        <f>IF($C151&lt;Input!$D$48,VLOOKUP($C151,Eksist!$C$151:'Eksist'!$Z$181,W$3), VLOOKUP($C151,Muffe!$C$151:'Muffe'!$Z$181,W$3)*Muffe!$E$3+VLOOKUP($C151,Eksist!$C$151:'Eksist'!$Z$181,W$3)*Eksist!$E$3)</f>
        <v>0</v>
      </c>
      <c r="X151" s="156">
        <f>IF($C151&lt;Input!$D$48,VLOOKUP($C151,Eksist!$C$151:'Eksist'!$Z$181,X$3), VLOOKUP($C151,Muffe!$C$151:'Muffe'!$Z$181,X$3)*Muffe!$E$3+VLOOKUP($C151,Eksist!$C$151:'Eksist'!$Z$181,X$3)*Eksist!$E$3)</f>
        <v>0</v>
      </c>
      <c r="Y151" s="156">
        <f>IF($C151&lt;Input!$D$48,VLOOKUP($C151,Eksist!$C$151:'Eksist'!$Z$181,Y$3), VLOOKUP($C151,Muffe!$C$151:'Muffe'!$Z$181,Y$3)*Muffe!$E$3+VLOOKUP($C151,Eksist!$C$151:'Eksist'!$Z$181,Y$3)*Eksist!$E$3)</f>
        <v>0</v>
      </c>
      <c r="Z151" s="156">
        <f>IF($C151&lt;Input!$D$48,VLOOKUP($C151,Eksist!$C$151:'Eksist'!$Z$181,Z$3), VLOOKUP($C151,Muffe!$C$151:'Muffe'!$Z$181,Z$3)*Muffe!$E$3+VLOOKUP($C151,Eksist!$C$151:'Eksist'!$Z$181,Z$3)*Eksist!$E$3)</f>
        <v>0</v>
      </c>
      <c r="AA151" s="1"/>
      <c r="AB151" s="3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  <c r="AU151" s="158"/>
      <c r="AV151" s="158"/>
      <c r="AW151" s="158"/>
      <c r="AX151" s="158"/>
      <c r="AY151" s="158"/>
      <c r="AZ151" s="158"/>
      <c r="BA151" s="159"/>
      <c r="BB151" s="159"/>
      <c r="BC151" s="159"/>
      <c r="BD151" s="159"/>
      <c r="BE151" s="159"/>
      <c r="BF151" s="158"/>
      <c r="BG151" s="158"/>
      <c r="BH151" s="158"/>
      <c r="BI151" s="158"/>
      <c r="BJ151" s="158"/>
      <c r="BK151" s="158"/>
      <c r="BL151" s="158"/>
      <c r="BM151" s="158"/>
      <c r="BN151" s="158"/>
      <c r="BO151" s="158"/>
      <c r="BP151" s="158"/>
      <c r="BQ151" s="158"/>
      <c r="BR151" s="158"/>
      <c r="BS151" s="158"/>
      <c r="BT151" s="158"/>
      <c r="BU151" s="158"/>
    </row>
    <row r="152" spans="1:73" x14ac:dyDescent="0.15">
      <c r="A152" s="1"/>
      <c r="B152" s="20"/>
      <c r="C152" s="156">
        <f>Eksist!C152</f>
        <v>1</v>
      </c>
      <c r="D152" s="2" t="s">
        <v>98</v>
      </c>
      <c r="E152" s="156">
        <v>160.10584615384616</v>
      </c>
      <c r="F152" s="156">
        <f t="shared" ref="F152:F181" si="9">SUM(G152:Z152)</f>
        <v>446.09423999999996</v>
      </c>
      <c r="G152" s="156">
        <f>IF($C152&lt;Input!$D$48,VLOOKUP($C152,Eksist!$C$151:'Eksist'!$Z$181,G$3), VLOOKUP($C152,Muffe!$C$151:'Muffe'!$Z$181,G$3)*Muffe!$E$2+VLOOKUP($C152,Eksist!$C$151:'Eksist'!$Z$181,G$3)*Eksist!$E$2)</f>
        <v>0</v>
      </c>
      <c r="H152" s="156">
        <f>IF($C152&lt;Input!$D$48,VLOOKUP($C152,Eksist!$C$151:'Eksist'!$Z$181,H$3), VLOOKUP($C152,Muffe!$C$151:'Muffe'!$Z$181,H$3)*Muffe!$E$3+VLOOKUP($C152,Eksist!$C$151:'Eksist'!$Z$181,H$3)*Eksist!$E$3)</f>
        <v>201.19968</v>
      </c>
      <c r="I152" s="156">
        <f>IF($C152&lt;Input!$D$48,VLOOKUP($C152,Eksist!$C$151:'Eksist'!$Z$181,I$3), VLOOKUP($C152,Muffe!$C$151:'Muffe'!$Z$181,I$3)*Muffe!$E$3+VLOOKUP($C152,Eksist!$C$151:'Eksist'!$Z$181,I$3)*Eksist!$E$3)</f>
        <v>244.89455999999996</v>
      </c>
      <c r="J152" s="156">
        <f>IF($C152&lt;Input!$D$48,VLOOKUP($C152,Eksist!$C$151:'Eksist'!$Z$181,J$3), VLOOKUP($C152,Muffe!$C$151:'Muffe'!$Z$181,J$3)*Muffe!$E$3+VLOOKUP($C152,Eksist!$C$151:'Eksist'!$Z$181,J$3)*Eksist!$E$3)</f>
        <v>0</v>
      </c>
      <c r="K152" s="156">
        <f>IF($C152&lt;Input!$D$48,VLOOKUP($C152,Eksist!$C$151:'Eksist'!$Z$181,K$3), VLOOKUP($C152,Muffe!$C$151:'Muffe'!$Z$181,K$3)*Muffe!$E$3+VLOOKUP($C152,Eksist!$C$151:'Eksist'!$Z$181,K$3)*Eksist!$E$3)</f>
        <v>0</v>
      </c>
      <c r="L152" s="156">
        <f>IF($C152&lt;Input!$D$48,VLOOKUP($C152,Eksist!$C$151:'Eksist'!$Z$181,L$3), VLOOKUP($C152,Muffe!$C$151:'Muffe'!$Z$181,L$3)*Muffe!$E$3+VLOOKUP($C152,Eksist!$C$151:'Eksist'!$Z$181,L$3)*Eksist!$E$3)</f>
        <v>0</v>
      </c>
      <c r="M152" s="156">
        <f>IF($C152&lt;Input!$D$48,VLOOKUP($C152,Eksist!$C$151:'Eksist'!$Z$181,M$3), VLOOKUP($C152,Muffe!$C$151:'Muffe'!$Z$181,M$3)*Muffe!$E$3+VLOOKUP($C152,Eksist!$C$151:'Eksist'!$Z$181,M$3)*Eksist!$E$3)</f>
        <v>0</v>
      </c>
      <c r="N152" s="156">
        <f>IF($C152&lt;Input!$D$48,VLOOKUP($C152,Eksist!$C$151:'Eksist'!$Z$181,N$3), VLOOKUP($C152,Muffe!$C$151:'Muffe'!$Z$181,N$3)*Muffe!$E$3+VLOOKUP($C152,Eksist!$C$151:'Eksist'!$Z$181,N$3)*Eksist!$E$3)</f>
        <v>0</v>
      </c>
      <c r="O152" s="156">
        <f>IF($C152&lt;Input!$D$48,VLOOKUP($C152,Eksist!$C$151:'Eksist'!$Z$181,O$3), VLOOKUP($C152,Muffe!$C$151:'Muffe'!$Z$181,O$3)*Muffe!$E$3+VLOOKUP($C152,Eksist!$C$151:'Eksist'!$Z$181,O$3)*Eksist!$E$3)</f>
        <v>0</v>
      </c>
      <c r="P152" s="156">
        <f>IF($C152&lt;Input!$D$48,VLOOKUP($C152,Eksist!$C$151:'Eksist'!$Z$181,P$3), VLOOKUP($C152,Muffe!$C$151:'Muffe'!$Z$181,P$3)*Muffe!$E$3+VLOOKUP($C152,Eksist!$C$151:'Eksist'!$Z$181,P$3)*Eksist!$E$3)</f>
        <v>0</v>
      </c>
      <c r="Q152" s="156">
        <f>IF($C152&lt;Input!$D$48,VLOOKUP($C152,Eksist!$C$151:'Eksist'!$Z$181,Q$3), VLOOKUP($C152,Muffe!$C$151:'Muffe'!$Z$181,Q$3)*Muffe!$E$3+VLOOKUP($C152,Eksist!$C$151:'Eksist'!$Z$181,Q$3)*Eksist!$E$3)</f>
        <v>0</v>
      </c>
      <c r="R152" s="156">
        <f>IF($C152&lt;Input!$D$48,VLOOKUP($C152,Eksist!$C$151:'Eksist'!$Z$181,R$3), VLOOKUP($C152,Muffe!$C$151:'Muffe'!$Z$181,R$3)*Muffe!$E$3+VLOOKUP($C152,Eksist!$C$151:'Eksist'!$Z$181,R$3)*Eksist!$E$3)</f>
        <v>0</v>
      </c>
      <c r="S152" s="156">
        <f>IF($C152&lt;Input!$D$48,VLOOKUP($C152,Eksist!$C$151:'Eksist'!$Z$181,S$3), VLOOKUP($C152,Muffe!$C$151:'Muffe'!$Z$181,S$3)*Muffe!$E$3+VLOOKUP($C152,Eksist!$C$151:'Eksist'!$Z$181,S$3)*Eksist!$E$3)</f>
        <v>0</v>
      </c>
      <c r="T152" s="156">
        <f>IF($C152&lt;Input!$D$48,VLOOKUP($C152,Eksist!$C$151:'Eksist'!$Z$181,T$3), VLOOKUP($C152,Muffe!$C$151:'Muffe'!$Z$181,T$3)*Muffe!$E$3+VLOOKUP($C152,Eksist!$C$151:'Eksist'!$Z$181,T$3)*Eksist!$E$3)</f>
        <v>0</v>
      </c>
      <c r="U152" s="156">
        <f>IF($C152&lt;Input!$D$48,VLOOKUP($C152,Eksist!$C$151:'Eksist'!$Z$181,U$3), VLOOKUP($C152,Muffe!$C$151:'Muffe'!$Z$181,U$3)*Muffe!$E$3+VLOOKUP($C152,Eksist!$C$151:'Eksist'!$Z$181,U$3)*Eksist!$E$3)</f>
        <v>0</v>
      </c>
      <c r="V152" s="156">
        <f>IF($C152&lt;Input!$D$48,VLOOKUP($C152,Eksist!$C$151:'Eksist'!$Z$181,V$3), VLOOKUP($C152,Muffe!$C$151:'Muffe'!$Z$181,V$3)*Muffe!$E$3+VLOOKUP($C152,Eksist!$C$151:'Eksist'!$Z$181,V$3)*Eksist!$E$3)</f>
        <v>0</v>
      </c>
      <c r="W152" s="156">
        <f>IF($C152&lt;Input!$D$48,VLOOKUP($C152,Eksist!$C$151:'Eksist'!$Z$181,W$3), VLOOKUP($C152,Muffe!$C$151:'Muffe'!$Z$181,W$3)*Muffe!$E$3+VLOOKUP($C152,Eksist!$C$151:'Eksist'!$Z$181,W$3)*Eksist!$E$3)</f>
        <v>0</v>
      </c>
      <c r="X152" s="156">
        <f>IF($C152&lt;Input!$D$48,VLOOKUP($C152,Eksist!$C$151:'Eksist'!$Z$181,X$3), VLOOKUP($C152,Muffe!$C$151:'Muffe'!$Z$181,X$3)*Muffe!$E$3+VLOOKUP($C152,Eksist!$C$151:'Eksist'!$Z$181,X$3)*Eksist!$E$3)</f>
        <v>0</v>
      </c>
      <c r="Y152" s="156">
        <f>IF($C152&lt;Input!$D$48,VLOOKUP($C152,Eksist!$C$151:'Eksist'!$Z$181,Y$3), VLOOKUP($C152,Muffe!$C$151:'Muffe'!$Z$181,Y$3)*Muffe!$E$3+VLOOKUP($C152,Eksist!$C$151:'Eksist'!$Z$181,Y$3)*Eksist!$E$3)</f>
        <v>0</v>
      </c>
      <c r="Z152" s="156">
        <f>IF($C152&lt;Input!$D$48,VLOOKUP($C152,Eksist!$C$151:'Eksist'!$Z$181,Z$3), VLOOKUP($C152,Muffe!$C$151:'Muffe'!$Z$181,Z$3)*Muffe!$E$3+VLOOKUP($C152,Eksist!$C$151:'Eksist'!$Z$181,Z$3)*Eksist!$E$3)</f>
        <v>0</v>
      </c>
      <c r="AA152" s="1"/>
      <c r="AB152" s="3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  <c r="AU152" s="158"/>
      <c r="AV152" s="158"/>
      <c r="AW152" s="158"/>
      <c r="AX152" s="158"/>
      <c r="AY152" s="158"/>
      <c r="AZ152" s="158"/>
      <c r="BA152" s="159"/>
      <c r="BB152" s="159"/>
      <c r="BC152" s="159"/>
      <c r="BD152" s="159"/>
      <c r="BE152" s="159"/>
      <c r="BF152" s="158"/>
      <c r="BG152" s="158"/>
      <c r="BH152" s="158"/>
      <c r="BI152" s="158"/>
      <c r="BJ152" s="158"/>
      <c r="BK152" s="158"/>
      <c r="BL152" s="158"/>
      <c r="BM152" s="158"/>
      <c r="BN152" s="158"/>
      <c r="BO152" s="158"/>
      <c r="BP152" s="158"/>
      <c r="BQ152" s="158"/>
      <c r="BR152" s="158"/>
      <c r="BS152" s="158"/>
      <c r="BT152" s="158"/>
      <c r="BU152" s="158"/>
    </row>
    <row r="153" spans="1:73" x14ac:dyDescent="0.15">
      <c r="A153" s="1"/>
      <c r="B153" s="20"/>
      <c r="C153" s="156">
        <f>Eksist!C153</f>
        <v>2</v>
      </c>
      <c r="D153" s="2" t="s">
        <v>98</v>
      </c>
      <c r="E153" s="156">
        <v>158.62338461538462</v>
      </c>
      <c r="F153" s="156">
        <f t="shared" si="9"/>
        <v>446.09423999999996</v>
      </c>
      <c r="G153" s="156">
        <f>IF($C153&lt;Input!$D$48,VLOOKUP($C153,Eksist!$C$151:'Eksist'!$Z$181,G$3), VLOOKUP($C153,Muffe!$C$151:'Muffe'!$Z$181,G$3)*Muffe!$E$2+VLOOKUP($C153,Eksist!$C$151:'Eksist'!$Z$181,G$3)*Eksist!$E$2)</f>
        <v>0</v>
      </c>
      <c r="H153" s="156">
        <f>IF($C153&lt;Input!$D$48,VLOOKUP($C153,Eksist!$C$151:'Eksist'!$Z$181,H$3), VLOOKUP($C153,Muffe!$C$151:'Muffe'!$Z$181,H$3)*Muffe!$E$3+VLOOKUP($C153,Eksist!$C$151:'Eksist'!$Z$181,H$3)*Eksist!$E$3)</f>
        <v>201.19968</v>
      </c>
      <c r="I153" s="156">
        <f>IF($C153&lt;Input!$D$48,VLOOKUP($C153,Eksist!$C$151:'Eksist'!$Z$181,I$3), VLOOKUP($C153,Muffe!$C$151:'Muffe'!$Z$181,I$3)*Muffe!$E$3+VLOOKUP($C153,Eksist!$C$151:'Eksist'!$Z$181,I$3)*Eksist!$E$3)</f>
        <v>244.89455999999996</v>
      </c>
      <c r="J153" s="156">
        <f>IF($C153&lt;Input!$D$48,VLOOKUP($C153,Eksist!$C$151:'Eksist'!$Z$181,J$3), VLOOKUP($C153,Muffe!$C$151:'Muffe'!$Z$181,J$3)*Muffe!$E$3+VLOOKUP($C153,Eksist!$C$151:'Eksist'!$Z$181,J$3)*Eksist!$E$3)</f>
        <v>0</v>
      </c>
      <c r="K153" s="156">
        <f>IF($C153&lt;Input!$D$48,VLOOKUP($C153,Eksist!$C$151:'Eksist'!$Z$181,K$3), VLOOKUP($C153,Muffe!$C$151:'Muffe'!$Z$181,K$3)*Muffe!$E$3+VLOOKUP($C153,Eksist!$C$151:'Eksist'!$Z$181,K$3)*Eksist!$E$3)</f>
        <v>0</v>
      </c>
      <c r="L153" s="156">
        <f>IF($C153&lt;Input!$D$48,VLOOKUP($C153,Eksist!$C$151:'Eksist'!$Z$181,L$3), VLOOKUP($C153,Muffe!$C$151:'Muffe'!$Z$181,L$3)*Muffe!$E$3+VLOOKUP($C153,Eksist!$C$151:'Eksist'!$Z$181,L$3)*Eksist!$E$3)</f>
        <v>0</v>
      </c>
      <c r="M153" s="156">
        <f>IF($C153&lt;Input!$D$48,VLOOKUP($C153,Eksist!$C$151:'Eksist'!$Z$181,M$3), VLOOKUP($C153,Muffe!$C$151:'Muffe'!$Z$181,M$3)*Muffe!$E$3+VLOOKUP($C153,Eksist!$C$151:'Eksist'!$Z$181,M$3)*Eksist!$E$3)</f>
        <v>0</v>
      </c>
      <c r="N153" s="156">
        <f>IF($C153&lt;Input!$D$48,VLOOKUP($C153,Eksist!$C$151:'Eksist'!$Z$181,N$3), VLOOKUP($C153,Muffe!$C$151:'Muffe'!$Z$181,N$3)*Muffe!$E$3+VLOOKUP($C153,Eksist!$C$151:'Eksist'!$Z$181,N$3)*Eksist!$E$3)</f>
        <v>0</v>
      </c>
      <c r="O153" s="156">
        <f>IF($C153&lt;Input!$D$48,VLOOKUP($C153,Eksist!$C$151:'Eksist'!$Z$181,O$3), VLOOKUP($C153,Muffe!$C$151:'Muffe'!$Z$181,O$3)*Muffe!$E$3+VLOOKUP($C153,Eksist!$C$151:'Eksist'!$Z$181,O$3)*Eksist!$E$3)</f>
        <v>0</v>
      </c>
      <c r="P153" s="156">
        <f>IF($C153&lt;Input!$D$48,VLOOKUP($C153,Eksist!$C$151:'Eksist'!$Z$181,P$3), VLOOKUP($C153,Muffe!$C$151:'Muffe'!$Z$181,P$3)*Muffe!$E$3+VLOOKUP($C153,Eksist!$C$151:'Eksist'!$Z$181,P$3)*Eksist!$E$3)</f>
        <v>0</v>
      </c>
      <c r="Q153" s="156">
        <f>IF($C153&lt;Input!$D$48,VLOOKUP($C153,Eksist!$C$151:'Eksist'!$Z$181,Q$3), VLOOKUP($C153,Muffe!$C$151:'Muffe'!$Z$181,Q$3)*Muffe!$E$3+VLOOKUP($C153,Eksist!$C$151:'Eksist'!$Z$181,Q$3)*Eksist!$E$3)</f>
        <v>0</v>
      </c>
      <c r="R153" s="156">
        <f>IF($C153&lt;Input!$D$48,VLOOKUP($C153,Eksist!$C$151:'Eksist'!$Z$181,R$3), VLOOKUP($C153,Muffe!$C$151:'Muffe'!$Z$181,R$3)*Muffe!$E$3+VLOOKUP($C153,Eksist!$C$151:'Eksist'!$Z$181,R$3)*Eksist!$E$3)</f>
        <v>0</v>
      </c>
      <c r="S153" s="156">
        <f>IF($C153&lt;Input!$D$48,VLOOKUP($C153,Eksist!$C$151:'Eksist'!$Z$181,S$3), VLOOKUP($C153,Muffe!$C$151:'Muffe'!$Z$181,S$3)*Muffe!$E$3+VLOOKUP($C153,Eksist!$C$151:'Eksist'!$Z$181,S$3)*Eksist!$E$3)</f>
        <v>0</v>
      </c>
      <c r="T153" s="156">
        <f>IF($C153&lt;Input!$D$48,VLOOKUP($C153,Eksist!$C$151:'Eksist'!$Z$181,T$3), VLOOKUP($C153,Muffe!$C$151:'Muffe'!$Z$181,T$3)*Muffe!$E$3+VLOOKUP($C153,Eksist!$C$151:'Eksist'!$Z$181,T$3)*Eksist!$E$3)</f>
        <v>0</v>
      </c>
      <c r="U153" s="156">
        <f>IF($C153&lt;Input!$D$48,VLOOKUP($C153,Eksist!$C$151:'Eksist'!$Z$181,U$3), VLOOKUP($C153,Muffe!$C$151:'Muffe'!$Z$181,U$3)*Muffe!$E$3+VLOOKUP($C153,Eksist!$C$151:'Eksist'!$Z$181,U$3)*Eksist!$E$3)</f>
        <v>0</v>
      </c>
      <c r="V153" s="156">
        <f>IF($C153&lt;Input!$D$48,VLOOKUP($C153,Eksist!$C$151:'Eksist'!$Z$181,V$3), VLOOKUP($C153,Muffe!$C$151:'Muffe'!$Z$181,V$3)*Muffe!$E$3+VLOOKUP($C153,Eksist!$C$151:'Eksist'!$Z$181,V$3)*Eksist!$E$3)</f>
        <v>0</v>
      </c>
      <c r="W153" s="156">
        <f>IF($C153&lt;Input!$D$48,VLOOKUP($C153,Eksist!$C$151:'Eksist'!$Z$181,W$3), VLOOKUP($C153,Muffe!$C$151:'Muffe'!$Z$181,W$3)*Muffe!$E$3+VLOOKUP($C153,Eksist!$C$151:'Eksist'!$Z$181,W$3)*Eksist!$E$3)</f>
        <v>0</v>
      </c>
      <c r="X153" s="156">
        <f>IF($C153&lt;Input!$D$48,VLOOKUP($C153,Eksist!$C$151:'Eksist'!$Z$181,X$3), VLOOKUP($C153,Muffe!$C$151:'Muffe'!$Z$181,X$3)*Muffe!$E$3+VLOOKUP($C153,Eksist!$C$151:'Eksist'!$Z$181,X$3)*Eksist!$E$3)</f>
        <v>0</v>
      </c>
      <c r="Y153" s="156">
        <f>IF($C153&lt;Input!$D$48,VLOOKUP($C153,Eksist!$C$151:'Eksist'!$Z$181,Y$3), VLOOKUP($C153,Muffe!$C$151:'Muffe'!$Z$181,Y$3)*Muffe!$E$3+VLOOKUP($C153,Eksist!$C$151:'Eksist'!$Z$181,Y$3)*Eksist!$E$3)</f>
        <v>0</v>
      </c>
      <c r="Z153" s="156">
        <f>IF($C153&lt;Input!$D$48,VLOOKUP($C153,Eksist!$C$151:'Eksist'!$Z$181,Z$3), VLOOKUP($C153,Muffe!$C$151:'Muffe'!$Z$181,Z$3)*Muffe!$E$3+VLOOKUP($C153,Eksist!$C$151:'Eksist'!$Z$181,Z$3)*Eksist!$E$3)</f>
        <v>0</v>
      </c>
      <c r="AA153" s="1"/>
      <c r="AB153" s="3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  <c r="AU153" s="158"/>
      <c r="AV153" s="158"/>
      <c r="AW153" s="158"/>
      <c r="AX153" s="158"/>
      <c r="AY153" s="158"/>
      <c r="AZ153" s="158"/>
      <c r="BA153" s="159"/>
      <c r="BB153" s="159"/>
      <c r="BC153" s="159"/>
      <c r="BD153" s="159"/>
      <c r="BE153" s="159"/>
      <c r="BF153" s="158"/>
      <c r="BG153" s="158"/>
      <c r="BH153" s="158"/>
      <c r="BI153" s="158"/>
      <c r="BJ153" s="158"/>
      <c r="BK153" s="158"/>
      <c r="BL153" s="158"/>
      <c r="BM153" s="158"/>
      <c r="BN153" s="158"/>
      <c r="BO153" s="158"/>
      <c r="BP153" s="158"/>
      <c r="BQ153" s="158"/>
      <c r="BR153" s="158"/>
      <c r="BS153" s="158"/>
      <c r="BT153" s="158"/>
      <c r="BU153" s="158"/>
    </row>
    <row r="154" spans="1:73" x14ac:dyDescent="0.15">
      <c r="A154" s="1"/>
      <c r="B154" s="20"/>
      <c r="C154" s="156">
        <f>Eksist!C154</f>
        <v>3</v>
      </c>
      <c r="D154" s="2" t="s">
        <v>98</v>
      </c>
      <c r="E154" s="156"/>
      <c r="F154" s="156">
        <f t="shared" si="9"/>
        <v>446.09423999999996</v>
      </c>
      <c r="G154" s="156">
        <f>IF($C154&lt;Input!$D$48,VLOOKUP($C154,Eksist!$C$151:'Eksist'!$Z$181,G$3), VLOOKUP($C154,Muffe!$C$151:'Muffe'!$Z$181,G$3)*Muffe!$E$2+VLOOKUP($C154,Eksist!$C$151:'Eksist'!$Z$181,G$3)*Eksist!$E$2)</f>
        <v>0</v>
      </c>
      <c r="H154" s="156">
        <f>IF($C154&lt;Input!$D$48,VLOOKUP($C154,Eksist!$C$151:'Eksist'!$Z$181,H$3), VLOOKUP($C154,Muffe!$C$151:'Muffe'!$Z$181,H$3)*Muffe!$E$3+VLOOKUP($C154,Eksist!$C$151:'Eksist'!$Z$181,H$3)*Eksist!$E$3)</f>
        <v>201.19968</v>
      </c>
      <c r="I154" s="156">
        <f>IF($C154&lt;Input!$D$48,VLOOKUP($C154,Eksist!$C$151:'Eksist'!$Z$181,I$3), VLOOKUP($C154,Muffe!$C$151:'Muffe'!$Z$181,I$3)*Muffe!$E$3+VLOOKUP($C154,Eksist!$C$151:'Eksist'!$Z$181,I$3)*Eksist!$E$3)</f>
        <v>244.89455999999996</v>
      </c>
      <c r="J154" s="156">
        <f>IF($C154&lt;Input!$D$48,VLOOKUP($C154,Eksist!$C$151:'Eksist'!$Z$181,J$3), VLOOKUP($C154,Muffe!$C$151:'Muffe'!$Z$181,J$3)*Muffe!$E$3+VLOOKUP($C154,Eksist!$C$151:'Eksist'!$Z$181,J$3)*Eksist!$E$3)</f>
        <v>0</v>
      </c>
      <c r="K154" s="156">
        <f>IF($C154&lt;Input!$D$48,VLOOKUP($C154,Eksist!$C$151:'Eksist'!$Z$181,K$3), VLOOKUP($C154,Muffe!$C$151:'Muffe'!$Z$181,K$3)*Muffe!$E$3+VLOOKUP($C154,Eksist!$C$151:'Eksist'!$Z$181,K$3)*Eksist!$E$3)</f>
        <v>0</v>
      </c>
      <c r="L154" s="156">
        <f>IF($C154&lt;Input!$D$48,VLOOKUP($C154,Eksist!$C$151:'Eksist'!$Z$181,L$3), VLOOKUP($C154,Muffe!$C$151:'Muffe'!$Z$181,L$3)*Muffe!$E$3+VLOOKUP($C154,Eksist!$C$151:'Eksist'!$Z$181,L$3)*Eksist!$E$3)</f>
        <v>0</v>
      </c>
      <c r="M154" s="156">
        <f>IF($C154&lt;Input!$D$48,VLOOKUP($C154,Eksist!$C$151:'Eksist'!$Z$181,M$3), VLOOKUP($C154,Muffe!$C$151:'Muffe'!$Z$181,M$3)*Muffe!$E$3+VLOOKUP($C154,Eksist!$C$151:'Eksist'!$Z$181,M$3)*Eksist!$E$3)</f>
        <v>0</v>
      </c>
      <c r="N154" s="156">
        <f>IF($C154&lt;Input!$D$48,VLOOKUP($C154,Eksist!$C$151:'Eksist'!$Z$181,N$3), VLOOKUP($C154,Muffe!$C$151:'Muffe'!$Z$181,N$3)*Muffe!$E$3+VLOOKUP($C154,Eksist!$C$151:'Eksist'!$Z$181,N$3)*Eksist!$E$3)</f>
        <v>0</v>
      </c>
      <c r="O154" s="156">
        <f>IF($C154&lt;Input!$D$48,VLOOKUP($C154,Eksist!$C$151:'Eksist'!$Z$181,O$3), VLOOKUP($C154,Muffe!$C$151:'Muffe'!$Z$181,O$3)*Muffe!$E$3+VLOOKUP($C154,Eksist!$C$151:'Eksist'!$Z$181,O$3)*Eksist!$E$3)</f>
        <v>0</v>
      </c>
      <c r="P154" s="156">
        <f>IF($C154&lt;Input!$D$48,VLOOKUP($C154,Eksist!$C$151:'Eksist'!$Z$181,P$3), VLOOKUP($C154,Muffe!$C$151:'Muffe'!$Z$181,P$3)*Muffe!$E$3+VLOOKUP($C154,Eksist!$C$151:'Eksist'!$Z$181,P$3)*Eksist!$E$3)</f>
        <v>0</v>
      </c>
      <c r="Q154" s="156">
        <f>IF($C154&lt;Input!$D$48,VLOOKUP($C154,Eksist!$C$151:'Eksist'!$Z$181,Q$3), VLOOKUP($C154,Muffe!$C$151:'Muffe'!$Z$181,Q$3)*Muffe!$E$3+VLOOKUP($C154,Eksist!$C$151:'Eksist'!$Z$181,Q$3)*Eksist!$E$3)</f>
        <v>0</v>
      </c>
      <c r="R154" s="156">
        <f>IF($C154&lt;Input!$D$48,VLOOKUP($C154,Eksist!$C$151:'Eksist'!$Z$181,R$3), VLOOKUP($C154,Muffe!$C$151:'Muffe'!$Z$181,R$3)*Muffe!$E$3+VLOOKUP($C154,Eksist!$C$151:'Eksist'!$Z$181,R$3)*Eksist!$E$3)</f>
        <v>0</v>
      </c>
      <c r="S154" s="156">
        <f>IF($C154&lt;Input!$D$48,VLOOKUP($C154,Eksist!$C$151:'Eksist'!$Z$181,S$3), VLOOKUP($C154,Muffe!$C$151:'Muffe'!$Z$181,S$3)*Muffe!$E$3+VLOOKUP($C154,Eksist!$C$151:'Eksist'!$Z$181,S$3)*Eksist!$E$3)</f>
        <v>0</v>
      </c>
      <c r="T154" s="156">
        <f>IF($C154&lt;Input!$D$48,VLOOKUP($C154,Eksist!$C$151:'Eksist'!$Z$181,T$3), VLOOKUP($C154,Muffe!$C$151:'Muffe'!$Z$181,T$3)*Muffe!$E$3+VLOOKUP($C154,Eksist!$C$151:'Eksist'!$Z$181,T$3)*Eksist!$E$3)</f>
        <v>0</v>
      </c>
      <c r="U154" s="156">
        <f>IF($C154&lt;Input!$D$48,VLOOKUP($C154,Eksist!$C$151:'Eksist'!$Z$181,U$3), VLOOKUP($C154,Muffe!$C$151:'Muffe'!$Z$181,U$3)*Muffe!$E$3+VLOOKUP($C154,Eksist!$C$151:'Eksist'!$Z$181,U$3)*Eksist!$E$3)</f>
        <v>0</v>
      </c>
      <c r="V154" s="156">
        <f>IF($C154&lt;Input!$D$48,VLOOKUP($C154,Eksist!$C$151:'Eksist'!$Z$181,V$3), VLOOKUP($C154,Muffe!$C$151:'Muffe'!$Z$181,V$3)*Muffe!$E$3+VLOOKUP($C154,Eksist!$C$151:'Eksist'!$Z$181,V$3)*Eksist!$E$3)</f>
        <v>0</v>
      </c>
      <c r="W154" s="156">
        <f>IF($C154&lt;Input!$D$48,VLOOKUP($C154,Eksist!$C$151:'Eksist'!$Z$181,W$3), VLOOKUP($C154,Muffe!$C$151:'Muffe'!$Z$181,W$3)*Muffe!$E$3+VLOOKUP($C154,Eksist!$C$151:'Eksist'!$Z$181,W$3)*Eksist!$E$3)</f>
        <v>0</v>
      </c>
      <c r="X154" s="156">
        <f>IF($C154&lt;Input!$D$48,VLOOKUP($C154,Eksist!$C$151:'Eksist'!$Z$181,X$3), VLOOKUP($C154,Muffe!$C$151:'Muffe'!$Z$181,X$3)*Muffe!$E$3+VLOOKUP($C154,Eksist!$C$151:'Eksist'!$Z$181,X$3)*Eksist!$E$3)</f>
        <v>0</v>
      </c>
      <c r="Y154" s="156">
        <f>IF($C154&lt;Input!$D$48,VLOOKUP($C154,Eksist!$C$151:'Eksist'!$Z$181,Y$3), VLOOKUP($C154,Muffe!$C$151:'Muffe'!$Z$181,Y$3)*Muffe!$E$3+VLOOKUP($C154,Eksist!$C$151:'Eksist'!$Z$181,Y$3)*Eksist!$E$3)</f>
        <v>0</v>
      </c>
      <c r="Z154" s="156">
        <f>IF($C154&lt;Input!$D$48,VLOOKUP($C154,Eksist!$C$151:'Eksist'!$Z$181,Z$3), VLOOKUP($C154,Muffe!$C$151:'Muffe'!$Z$181,Z$3)*Muffe!$E$3+VLOOKUP($C154,Eksist!$C$151:'Eksist'!$Z$181,Z$3)*Eksist!$E$3)</f>
        <v>0</v>
      </c>
      <c r="AA154" s="1"/>
      <c r="AB154" s="3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  <c r="AU154" s="158"/>
      <c r="AV154" s="158"/>
      <c r="AW154" s="158"/>
      <c r="AX154" s="158"/>
      <c r="AY154" s="158"/>
      <c r="AZ154" s="158"/>
      <c r="BA154" s="159"/>
      <c r="BB154" s="159"/>
      <c r="BC154" s="159"/>
      <c r="BD154" s="159"/>
      <c r="BE154" s="159"/>
      <c r="BF154" s="158"/>
      <c r="BG154" s="158"/>
      <c r="BH154" s="158"/>
      <c r="BI154" s="158"/>
      <c r="BJ154" s="158"/>
      <c r="BK154" s="158"/>
      <c r="BL154" s="158"/>
      <c r="BM154" s="158"/>
      <c r="BN154" s="158"/>
      <c r="BO154" s="158"/>
      <c r="BP154" s="158"/>
      <c r="BQ154" s="158"/>
      <c r="BR154" s="158"/>
      <c r="BS154" s="158"/>
      <c r="BT154" s="158"/>
      <c r="BU154" s="158"/>
    </row>
    <row r="155" spans="1:73" x14ac:dyDescent="0.15">
      <c r="A155" s="1"/>
      <c r="B155" s="20"/>
      <c r="C155" s="156">
        <f>Eksist!C155</f>
        <v>4</v>
      </c>
      <c r="D155" s="2" t="s">
        <v>98</v>
      </c>
      <c r="E155" s="156"/>
      <c r="F155" s="156">
        <f t="shared" si="9"/>
        <v>446.09423999999996</v>
      </c>
      <c r="G155" s="156">
        <f>IF($C155&lt;Input!$D$48,VLOOKUP($C155,Eksist!$C$151:'Eksist'!$Z$181,G$3), VLOOKUP($C155,Muffe!$C$151:'Muffe'!$Z$181,G$3)*Muffe!$E$2+VLOOKUP($C155,Eksist!$C$151:'Eksist'!$Z$181,G$3)*Eksist!$E$2)</f>
        <v>0</v>
      </c>
      <c r="H155" s="156">
        <f>IF($C155&lt;Input!$D$48,VLOOKUP($C155,Eksist!$C$151:'Eksist'!$Z$181,H$3), VLOOKUP($C155,Muffe!$C$151:'Muffe'!$Z$181,H$3)*Muffe!$E$3+VLOOKUP($C155,Eksist!$C$151:'Eksist'!$Z$181,H$3)*Eksist!$E$3)</f>
        <v>201.19968</v>
      </c>
      <c r="I155" s="156">
        <f>IF($C155&lt;Input!$D$48,VLOOKUP($C155,Eksist!$C$151:'Eksist'!$Z$181,I$3), VLOOKUP($C155,Muffe!$C$151:'Muffe'!$Z$181,I$3)*Muffe!$E$3+VLOOKUP($C155,Eksist!$C$151:'Eksist'!$Z$181,I$3)*Eksist!$E$3)</f>
        <v>244.89455999999996</v>
      </c>
      <c r="J155" s="156">
        <f>IF($C155&lt;Input!$D$48,VLOOKUP($C155,Eksist!$C$151:'Eksist'!$Z$181,J$3), VLOOKUP($C155,Muffe!$C$151:'Muffe'!$Z$181,J$3)*Muffe!$E$3+VLOOKUP($C155,Eksist!$C$151:'Eksist'!$Z$181,J$3)*Eksist!$E$3)</f>
        <v>0</v>
      </c>
      <c r="K155" s="156">
        <f>IF($C155&lt;Input!$D$48,VLOOKUP($C155,Eksist!$C$151:'Eksist'!$Z$181,K$3), VLOOKUP($C155,Muffe!$C$151:'Muffe'!$Z$181,K$3)*Muffe!$E$3+VLOOKUP($C155,Eksist!$C$151:'Eksist'!$Z$181,K$3)*Eksist!$E$3)</f>
        <v>0</v>
      </c>
      <c r="L155" s="156">
        <f>IF($C155&lt;Input!$D$48,VLOOKUP($C155,Eksist!$C$151:'Eksist'!$Z$181,L$3), VLOOKUP($C155,Muffe!$C$151:'Muffe'!$Z$181,L$3)*Muffe!$E$3+VLOOKUP($C155,Eksist!$C$151:'Eksist'!$Z$181,L$3)*Eksist!$E$3)</f>
        <v>0</v>
      </c>
      <c r="M155" s="156">
        <f>IF($C155&lt;Input!$D$48,VLOOKUP($C155,Eksist!$C$151:'Eksist'!$Z$181,M$3), VLOOKUP($C155,Muffe!$C$151:'Muffe'!$Z$181,M$3)*Muffe!$E$3+VLOOKUP($C155,Eksist!$C$151:'Eksist'!$Z$181,M$3)*Eksist!$E$3)</f>
        <v>0</v>
      </c>
      <c r="N155" s="156">
        <f>IF($C155&lt;Input!$D$48,VLOOKUP($C155,Eksist!$C$151:'Eksist'!$Z$181,N$3), VLOOKUP($C155,Muffe!$C$151:'Muffe'!$Z$181,N$3)*Muffe!$E$3+VLOOKUP($C155,Eksist!$C$151:'Eksist'!$Z$181,N$3)*Eksist!$E$3)</f>
        <v>0</v>
      </c>
      <c r="O155" s="156">
        <f>IF($C155&lt;Input!$D$48,VLOOKUP($C155,Eksist!$C$151:'Eksist'!$Z$181,O$3), VLOOKUP($C155,Muffe!$C$151:'Muffe'!$Z$181,O$3)*Muffe!$E$3+VLOOKUP($C155,Eksist!$C$151:'Eksist'!$Z$181,O$3)*Eksist!$E$3)</f>
        <v>0</v>
      </c>
      <c r="P155" s="156">
        <f>IF($C155&lt;Input!$D$48,VLOOKUP($C155,Eksist!$C$151:'Eksist'!$Z$181,P$3), VLOOKUP($C155,Muffe!$C$151:'Muffe'!$Z$181,P$3)*Muffe!$E$3+VLOOKUP($C155,Eksist!$C$151:'Eksist'!$Z$181,P$3)*Eksist!$E$3)</f>
        <v>0</v>
      </c>
      <c r="Q155" s="156">
        <f>IF($C155&lt;Input!$D$48,VLOOKUP($C155,Eksist!$C$151:'Eksist'!$Z$181,Q$3), VLOOKUP($C155,Muffe!$C$151:'Muffe'!$Z$181,Q$3)*Muffe!$E$3+VLOOKUP($C155,Eksist!$C$151:'Eksist'!$Z$181,Q$3)*Eksist!$E$3)</f>
        <v>0</v>
      </c>
      <c r="R155" s="156">
        <f>IF($C155&lt;Input!$D$48,VLOOKUP($C155,Eksist!$C$151:'Eksist'!$Z$181,R$3), VLOOKUP($C155,Muffe!$C$151:'Muffe'!$Z$181,R$3)*Muffe!$E$3+VLOOKUP($C155,Eksist!$C$151:'Eksist'!$Z$181,R$3)*Eksist!$E$3)</f>
        <v>0</v>
      </c>
      <c r="S155" s="156">
        <f>IF($C155&lt;Input!$D$48,VLOOKUP($C155,Eksist!$C$151:'Eksist'!$Z$181,S$3), VLOOKUP($C155,Muffe!$C$151:'Muffe'!$Z$181,S$3)*Muffe!$E$3+VLOOKUP($C155,Eksist!$C$151:'Eksist'!$Z$181,S$3)*Eksist!$E$3)</f>
        <v>0</v>
      </c>
      <c r="T155" s="156">
        <f>IF($C155&lt;Input!$D$48,VLOOKUP($C155,Eksist!$C$151:'Eksist'!$Z$181,T$3), VLOOKUP($C155,Muffe!$C$151:'Muffe'!$Z$181,T$3)*Muffe!$E$3+VLOOKUP($C155,Eksist!$C$151:'Eksist'!$Z$181,T$3)*Eksist!$E$3)</f>
        <v>0</v>
      </c>
      <c r="U155" s="156">
        <f>IF($C155&lt;Input!$D$48,VLOOKUP($C155,Eksist!$C$151:'Eksist'!$Z$181,U$3), VLOOKUP($C155,Muffe!$C$151:'Muffe'!$Z$181,U$3)*Muffe!$E$3+VLOOKUP($C155,Eksist!$C$151:'Eksist'!$Z$181,U$3)*Eksist!$E$3)</f>
        <v>0</v>
      </c>
      <c r="V155" s="156">
        <f>IF($C155&lt;Input!$D$48,VLOOKUP($C155,Eksist!$C$151:'Eksist'!$Z$181,V$3), VLOOKUP($C155,Muffe!$C$151:'Muffe'!$Z$181,V$3)*Muffe!$E$3+VLOOKUP($C155,Eksist!$C$151:'Eksist'!$Z$181,V$3)*Eksist!$E$3)</f>
        <v>0</v>
      </c>
      <c r="W155" s="156">
        <f>IF($C155&lt;Input!$D$48,VLOOKUP($C155,Eksist!$C$151:'Eksist'!$Z$181,W$3), VLOOKUP($C155,Muffe!$C$151:'Muffe'!$Z$181,W$3)*Muffe!$E$3+VLOOKUP($C155,Eksist!$C$151:'Eksist'!$Z$181,W$3)*Eksist!$E$3)</f>
        <v>0</v>
      </c>
      <c r="X155" s="156">
        <f>IF($C155&lt;Input!$D$48,VLOOKUP($C155,Eksist!$C$151:'Eksist'!$Z$181,X$3), VLOOKUP($C155,Muffe!$C$151:'Muffe'!$Z$181,X$3)*Muffe!$E$3+VLOOKUP($C155,Eksist!$C$151:'Eksist'!$Z$181,X$3)*Eksist!$E$3)</f>
        <v>0</v>
      </c>
      <c r="Y155" s="156">
        <f>IF($C155&lt;Input!$D$48,VLOOKUP($C155,Eksist!$C$151:'Eksist'!$Z$181,Y$3), VLOOKUP($C155,Muffe!$C$151:'Muffe'!$Z$181,Y$3)*Muffe!$E$3+VLOOKUP($C155,Eksist!$C$151:'Eksist'!$Z$181,Y$3)*Eksist!$E$3)</f>
        <v>0</v>
      </c>
      <c r="Z155" s="156">
        <f>IF($C155&lt;Input!$D$48,VLOOKUP($C155,Eksist!$C$151:'Eksist'!$Z$181,Z$3), VLOOKUP($C155,Muffe!$C$151:'Muffe'!$Z$181,Z$3)*Muffe!$E$3+VLOOKUP($C155,Eksist!$C$151:'Eksist'!$Z$181,Z$3)*Eksist!$E$3)</f>
        <v>0</v>
      </c>
      <c r="AA155" s="1"/>
      <c r="AB155" s="3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  <c r="AU155" s="158"/>
      <c r="AV155" s="158"/>
      <c r="AW155" s="158"/>
      <c r="AX155" s="158"/>
      <c r="AY155" s="158"/>
      <c r="AZ155" s="158"/>
      <c r="BA155" s="159"/>
      <c r="BB155" s="159"/>
      <c r="BC155" s="159"/>
      <c r="BD155" s="159"/>
      <c r="BE155" s="159"/>
      <c r="BF155" s="158"/>
      <c r="BG155" s="158"/>
      <c r="BH155" s="158"/>
      <c r="BI155" s="158"/>
      <c r="BJ155" s="158"/>
      <c r="BK155" s="158"/>
      <c r="BL155" s="158"/>
      <c r="BM155" s="158"/>
      <c r="BN155" s="158"/>
      <c r="BO155" s="158"/>
      <c r="BP155" s="158"/>
      <c r="BQ155" s="158"/>
      <c r="BR155" s="158"/>
      <c r="BS155" s="158"/>
      <c r="BT155" s="158"/>
      <c r="BU155" s="158"/>
    </row>
    <row r="156" spans="1:73" x14ac:dyDescent="0.15">
      <c r="A156" s="1"/>
      <c r="B156" s="20"/>
      <c r="C156" s="156">
        <f>Eksist!C156</f>
        <v>5</v>
      </c>
      <c r="D156" s="2" t="s">
        <v>98</v>
      </c>
      <c r="E156" s="156"/>
      <c r="F156" s="156">
        <f t="shared" si="9"/>
        <v>446.09423999999996</v>
      </c>
      <c r="G156" s="156">
        <f>IF($C156&lt;Input!$D$48,VLOOKUP($C156,Eksist!$C$151:'Eksist'!$Z$181,G$3), VLOOKUP($C156,Muffe!$C$151:'Muffe'!$Z$181,G$3)*Muffe!$E$2+VLOOKUP($C156,Eksist!$C$151:'Eksist'!$Z$181,G$3)*Eksist!$E$2)</f>
        <v>0</v>
      </c>
      <c r="H156" s="156">
        <f>IF($C156&lt;Input!$D$48,VLOOKUP($C156,Eksist!$C$151:'Eksist'!$Z$181,H$3), VLOOKUP($C156,Muffe!$C$151:'Muffe'!$Z$181,H$3)*Muffe!$E$3+VLOOKUP($C156,Eksist!$C$151:'Eksist'!$Z$181,H$3)*Eksist!$E$3)</f>
        <v>201.19968</v>
      </c>
      <c r="I156" s="156">
        <f>IF($C156&lt;Input!$D$48,VLOOKUP($C156,Eksist!$C$151:'Eksist'!$Z$181,I$3), VLOOKUP($C156,Muffe!$C$151:'Muffe'!$Z$181,I$3)*Muffe!$E$3+VLOOKUP($C156,Eksist!$C$151:'Eksist'!$Z$181,I$3)*Eksist!$E$3)</f>
        <v>244.89455999999996</v>
      </c>
      <c r="J156" s="156">
        <f>IF($C156&lt;Input!$D$48,VLOOKUP($C156,Eksist!$C$151:'Eksist'!$Z$181,J$3), VLOOKUP($C156,Muffe!$C$151:'Muffe'!$Z$181,J$3)*Muffe!$E$3+VLOOKUP($C156,Eksist!$C$151:'Eksist'!$Z$181,J$3)*Eksist!$E$3)</f>
        <v>0</v>
      </c>
      <c r="K156" s="156">
        <f>IF($C156&lt;Input!$D$48,VLOOKUP($C156,Eksist!$C$151:'Eksist'!$Z$181,K$3), VLOOKUP($C156,Muffe!$C$151:'Muffe'!$Z$181,K$3)*Muffe!$E$3+VLOOKUP($C156,Eksist!$C$151:'Eksist'!$Z$181,K$3)*Eksist!$E$3)</f>
        <v>0</v>
      </c>
      <c r="L156" s="156">
        <f>IF($C156&lt;Input!$D$48,VLOOKUP($C156,Eksist!$C$151:'Eksist'!$Z$181,L$3), VLOOKUP($C156,Muffe!$C$151:'Muffe'!$Z$181,L$3)*Muffe!$E$3+VLOOKUP($C156,Eksist!$C$151:'Eksist'!$Z$181,L$3)*Eksist!$E$3)</f>
        <v>0</v>
      </c>
      <c r="M156" s="156">
        <f>IF($C156&lt;Input!$D$48,VLOOKUP($C156,Eksist!$C$151:'Eksist'!$Z$181,M$3), VLOOKUP($C156,Muffe!$C$151:'Muffe'!$Z$181,M$3)*Muffe!$E$3+VLOOKUP($C156,Eksist!$C$151:'Eksist'!$Z$181,M$3)*Eksist!$E$3)</f>
        <v>0</v>
      </c>
      <c r="N156" s="156">
        <f>IF($C156&lt;Input!$D$48,VLOOKUP($C156,Eksist!$C$151:'Eksist'!$Z$181,N$3), VLOOKUP($C156,Muffe!$C$151:'Muffe'!$Z$181,N$3)*Muffe!$E$3+VLOOKUP($C156,Eksist!$C$151:'Eksist'!$Z$181,N$3)*Eksist!$E$3)</f>
        <v>0</v>
      </c>
      <c r="O156" s="156">
        <f>IF($C156&lt;Input!$D$48,VLOOKUP($C156,Eksist!$C$151:'Eksist'!$Z$181,O$3), VLOOKUP($C156,Muffe!$C$151:'Muffe'!$Z$181,O$3)*Muffe!$E$3+VLOOKUP($C156,Eksist!$C$151:'Eksist'!$Z$181,O$3)*Eksist!$E$3)</f>
        <v>0</v>
      </c>
      <c r="P156" s="156">
        <f>IF($C156&lt;Input!$D$48,VLOOKUP($C156,Eksist!$C$151:'Eksist'!$Z$181,P$3), VLOOKUP($C156,Muffe!$C$151:'Muffe'!$Z$181,P$3)*Muffe!$E$3+VLOOKUP($C156,Eksist!$C$151:'Eksist'!$Z$181,P$3)*Eksist!$E$3)</f>
        <v>0</v>
      </c>
      <c r="Q156" s="156">
        <f>IF($C156&lt;Input!$D$48,VLOOKUP($C156,Eksist!$C$151:'Eksist'!$Z$181,Q$3), VLOOKUP($C156,Muffe!$C$151:'Muffe'!$Z$181,Q$3)*Muffe!$E$3+VLOOKUP($C156,Eksist!$C$151:'Eksist'!$Z$181,Q$3)*Eksist!$E$3)</f>
        <v>0</v>
      </c>
      <c r="R156" s="156">
        <f>IF($C156&lt;Input!$D$48,VLOOKUP($C156,Eksist!$C$151:'Eksist'!$Z$181,R$3), VLOOKUP($C156,Muffe!$C$151:'Muffe'!$Z$181,R$3)*Muffe!$E$3+VLOOKUP($C156,Eksist!$C$151:'Eksist'!$Z$181,R$3)*Eksist!$E$3)</f>
        <v>0</v>
      </c>
      <c r="S156" s="156">
        <f>IF($C156&lt;Input!$D$48,VLOOKUP($C156,Eksist!$C$151:'Eksist'!$Z$181,S$3), VLOOKUP($C156,Muffe!$C$151:'Muffe'!$Z$181,S$3)*Muffe!$E$3+VLOOKUP($C156,Eksist!$C$151:'Eksist'!$Z$181,S$3)*Eksist!$E$3)</f>
        <v>0</v>
      </c>
      <c r="T156" s="156">
        <f>IF($C156&lt;Input!$D$48,VLOOKUP($C156,Eksist!$C$151:'Eksist'!$Z$181,T$3), VLOOKUP($C156,Muffe!$C$151:'Muffe'!$Z$181,T$3)*Muffe!$E$3+VLOOKUP($C156,Eksist!$C$151:'Eksist'!$Z$181,T$3)*Eksist!$E$3)</f>
        <v>0</v>
      </c>
      <c r="U156" s="156">
        <f>IF($C156&lt;Input!$D$48,VLOOKUP($C156,Eksist!$C$151:'Eksist'!$Z$181,U$3), VLOOKUP($C156,Muffe!$C$151:'Muffe'!$Z$181,U$3)*Muffe!$E$3+VLOOKUP($C156,Eksist!$C$151:'Eksist'!$Z$181,U$3)*Eksist!$E$3)</f>
        <v>0</v>
      </c>
      <c r="V156" s="156">
        <f>IF($C156&lt;Input!$D$48,VLOOKUP($C156,Eksist!$C$151:'Eksist'!$Z$181,V$3), VLOOKUP($C156,Muffe!$C$151:'Muffe'!$Z$181,V$3)*Muffe!$E$3+VLOOKUP($C156,Eksist!$C$151:'Eksist'!$Z$181,V$3)*Eksist!$E$3)</f>
        <v>0</v>
      </c>
      <c r="W156" s="156">
        <f>IF($C156&lt;Input!$D$48,VLOOKUP($C156,Eksist!$C$151:'Eksist'!$Z$181,W$3), VLOOKUP($C156,Muffe!$C$151:'Muffe'!$Z$181,W$3)*Muffe!$E$3+VLOOKUP($C156,Eksist!$C$151:'Eksist'!$Z$181,W$3)*Eksist!$E$3)</f>
        <v>0</v>
      </c>
      <c r="X156" s="156">
        <f>IF($C156&lt;Input!$D$48,VLOOKUP($C156,Eksist!$C$151:'Eksist'!$Z$181,X$3), VLOOKUP($C156,Muffe!$C$151:'Muffe'!$Z$181,X$3)*Muffe!$E$3+VLOOKUP($C156,Eksist!$C$151:'Eksist'!$Z$181,X$3)*Eksist!$E$3)</f>
        <v>0</v>
      </c>
      <c r="Y156" s="156">
        <f>IF($C156&lt;Input!$D$48,VLOOKUP($C156,Eksist!$C$151:'Eksist'!$Z$181,Y$3), VLOOKUP($C156,Muffe!$C$151:'Muffe'!$Z$181,Y$3)*Muffe!$E$3+VLOOKUP($C156,Eksist!$C$151:'Eksist'!$Z$181,Y$3)*Eksist!$E$3)</f>
        <v>0</v>
      </c>
      <c r="Z156" s="156">
        <f>IF($C156&lt;Input!$D$48,VLOOKUP($C156,Eksist!$C$151:'Eksist'!$Z$181,Z$3), VLOOKUP($C156,Muffe!$C$151:'Muffe'!$Z$181,Z$3)*Muffe!$E$3+VLOOKUP($C156,Eksist!$C$151:'Eksist'!$Z$181,Z$3)*Eksist!$E$3)</f>
        <v>0</v>
      </c>
      <c r="AA156" s="1"/>
      <c r="AB156" s="3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  <c r="AU156" s="158"/>
      <c r="AV156" s="158"/>
      <c r="AW156" s="158"/>
      <c r="AX156" s="158"/>
      <c r="AY156" s="158"/>
      <c r="AZ156" s="158"/>
      <c r="BA156" s="159"/>
      <c r="BB156" s="159"/>
      <c r="BC156" s="159"/>
      <c r="BD156" s="159"/>
      <c r="BE156" s="159"/>
      <c r="BF156" s="158"/>
      <c r="BG156" s="158"/>
      <c r="BH156" s="158"/>
      <c r="BI156" s="158"/>
      <c r="BJ156" s="158"/>
      <c r="BK156" s="158"/>
      <c r="BL156" s="158"/>
      <c r="BM156" s="158"/>
      <c r="BN156" s="158"/>
      <c r="BO156" s="158"/>
      <c r="BP156" s="158"/>
      <c r="BQ156" s="158"/>
      <c r="BR156" s="158"/>
      <c r="BS156" s="158"/>
      <c r="BT156" s="158"/>
      <c r="BU156" s="158"/>
    </row>
    <row r="157" spans="1:73" x14ac:dyDescent="0.15">
      <c r="A157" s="1"/>
      <c r="B157" s="20"/>
      <c r="C157" s="156">
        <f>Eksist!C157</f>
        <v>6</v>
      </c>
      <c r="D157" s="2" t="s">
        <v>98</v>
      </c>
      <c r="E157" s="156"/>
      <c r="F157" s="156">
        <f t="shared" si="9"/>
        <v>446.09423999999996</v>
      </c>
      <c r="G157" s="156">
        <f>IF($C157&lt;Input!$D$48,VLOOKUP($C157,Eksist!$C$151:'Eksist'!$Z$181,G$3), VLOOKUP($C157,Muffe!$C$151:'Muffe'!$Z$181,G$3)*Muffe!$E$2+VLOOKUP($C157,Eksist!$C$151:'Eksist'!$Z$181,G$3)*Eksist!$E$2)</f>
        <v>0</v>
      </c>
      <c r="H157" s="156">
        <f>IF($C157&lt;Input!$D$48,VLOOKUP($C157,Eksist!$C$151:'Eksist'!$Z$181,H$3), VLOOKUP($C157,Muffe!$C$151:'Muffe'!$Z$181,H$3)*Muffe!$E$3+VLOOKUP($C157,Eksist!$C$151:'Eksist'!$Z$181,H$3)*Eksist!$E$3)</f>
        <v>201.19968</v>
      </c>
      <c r="I157" s="156">
        <f>IF($C157&lt;Input!$D$48,VLOOKUP($C157,Eksist!$C$151:'Eksist'!$Z$181,I$3), VLOOKUP($C157,Muffe!$C$151:'Muffe'!$Z$181,I$3)*Muffe!$E$3+VLOOKUP($C157,Eksist!$C$151:'Eksist'!$Z$181,I$3)*Eksist!$E$3)</f>
        <v>244.89455999999996</v>
      </c>
      <c r="J157" s="156">
        <f>IF($C157&lt;Input!$D$48,VLOOKUP($C157,Eksist!$C$151:'Eksist'!$Z$181,J$3), VLOOKUP($C157,Muffe!$C$151:'Muffe'!$Z$181,J$3)*Muffe!$E$3+VLOOKUP($C157,Eksist!$C$151:'Eksist'!$Z$181,J$3)*Eksist!$E$3)</f>
        <v>0</v>
      </c>
      <c r="K157" s="156">
        <f>IF($C157&lt;Input!$D$48,VLOOKUP($C157,Eksist!$C$151:'Eksist'!$Z$181,K$3), VLOOKUP($C157,Muffe!$C$151:'Muffe'!$Z$181,K$3)*Muffe!$E$3+VLOOKUP($C157,Eksist!$C$151:'Eksist'!$Z$181,K$3)*Eksist!$E$3)</f>
        <v>0</v>
      </c>
      <c r="L157" s="156">
        <f>IF($C157&lt;Input!$D$48,VLOOKUP($C157,Eksist!$C$151:'Eksist'!$Z$181,L$3), VLOOKUP($C157,Muffe!$C$151:'Muffe'!$Z$181,L$3)*Muffe!$E$3+VLOOKUP($C157,Eksist!$C$151:'Eksist'!$Z$181,L$3)*Eksist!$E$3)</f>
        <v>0</v>
      </c>
      <c r="M157" s="156">
        <f>IF($C157&lt;Input!$D$48,VLOOKUP($C157,Eksist!$C$151:'Eksist'!$Z$181,M$3), VLOOKUP($C157,Muffe!$C$151:'Muffe'!$Z$181,M$3)*Muffe!$E$3+VLOOKUP($C157,Eksist!$C$151:'Eksist'!$Z$181,M$3)*Eksist!$E$3)</f>
        <v>0</v>
      </c>
      <c r="N157" s="156">
        <f>IF($C157&lt;Input!$D$48,VLOOKUP($C157,Eksist!$C$151:'Eksist'!$Z$181,N$3), VLOOKUP($C157,Muffe!$C$151:'Muffe'!$Z$181,N$3)*Muffe!$E$3+VLOOKUP($C157,Eksist!$C$151:'Eksist'!$Z$181,N$3)*Eksist!$E$3)</f>
        <v>0</v>
      </c>
      <c r="O157" s="156">
        <f>IF($C157&lt;Input!$D$48,VLOOKUP($C157,Eksist!$C$151:'Eksist'!$Z$181,O$3), VLOOKUP($C157,Muffe!$C$151:'Muffe'!$Z$181,O$3)*Muffe!$E$3+VLOOKUP($C157,Eksist!$C$151:'Eksist'!$Z$181,O$3)*Eksist!$E$3)</f>
        <v>0</v>
      </c>
      <c r="P157" s="156">
        <f>IF($C157&lt;Input!$D$48,VLOOKUP($C157,Eksist!$C$151:'Eksist'!$Z$181,P$3), VLOOKUP($C157,Muffe!$C$151:'Muffe'!$Z$181,P$3)*Muffe!$E$3+VLOOKUP($C157,Eksist!$C$151:'Eksist'!$Z$181,P$3)*Eksist!$E$3)</f>
        <v>0</v>
      </c>
      <c r="Q157" s="156">
        <f>IF($C157&lt;Input!$D$48,VLOOKUP($C157,Eksist!$C$151:'Eksist'!$Z$181,Q$3), VLOOKUP($C157,Muffe!$C$151:'Muffe'!$Z$181,Q$3)*Muffe!$E$3+VLOOKUP($C157,Eksist!$C$151:'Eksist'!$Z$181,Q$3)*Eksist!$E$3)</f>
        <v>0</v>
      </c>
      <c r="R157" s="156">
        <f>IF($C157&lt;Input!$D$48,VLOOKUP($C157,Eksist!$C$151:'Eksist'!$Z$181,R$3), VLOOKUP($C157,Muffe!$C$151:'Muffe'!$Z$181,R$3)*Muffe!$E$3+VLOOKUP($C157,Eksist!$C$151:'Eksist'!$Z$181,R$3)*Eksist!$E$3)</f>
        <v>0</v>
      </c>
      <c r="S157" s="156">
        <f>IF($C157&lt;Input!$D$48,VLOOKUP($C157,Eksist!$C$151:'Eksist'!$Z$181,S$3), VLOOKUP($C157,Muffe!$C$151:'Muffe'!$Z$181,S$3)*Muffe!$E$3+VLOOKUP($C157,Eksist!$C$151:'Eksist'!$Z$181,S$3)*Eksist!$E$3)</f>
        <v>0</v>
      </c>
      <c r="T157" s="156">
        <f>IF($C157&lt;Input!$D$48,VLOOKUP($C157,Eksist!$C$151:'Eksist'!$Z$181,T$3), VLOOKUP($C157,Muffe!$C$151:'Muffe'!$Z$181,T$3)*Muffe!$E$3+VLOOKUP($C157,Eksist!$C$151:'Eksist'!$Z$181,T$3)*Eksist!$E$3)</f>
        <v>0</v>
      </c>
      <c r="U157" s="156">
        <f>IF($C157&lt;Input!$D$48,VLOOKUP($C157,Eksist!$C$151:'Eksist'!$Z$181,U$3), VLOOKUP($C157,Muffe!$C$151:'Muffe'!$Z$181,U$3)*Muffe!$E$3+VLOOKUP($C157,Eksist!$C$151:'Eksist'!$Z$181,U$3)*Eksist!$E$3)</f>
        <v>0</v>
      </c>
      <c r="V157" s="156">
        <f>IF($C157&lt;Input!$D$48,VLOOKUP($C157,Eksist!$C$151:'Eksist'!$Z$181,V$3), VLOOKUP($C157,Muffe!$C$151:'Muffe'!$Z$181,V$3)*Muffe!$E$3+VLOOKUP($C157,Eksist!$C$151:'Eksist'!$Z$181,V$3)*Eksist!$E$3)</f>
        <v>0</v>
      </c>
      <c r="W157" s="156">
        <f>IF($C157&lt;Input!$D$48,VLOOKUP($C157,Eksist!$C$151:'Eksist'!$Z$181,W$3), VLOOKUP($C157,Muffe!$C$151:'Muffe'!$Z$181,W$3)*Muffe!$E$3+VLOOKUP($C157,Eksist!$C$151:'Eksist'!$Z$181,W$3)*Eksist!$E$3)</f>
        <v>0</v>
      </c>
      <c r="X157" s="156">
        <f>IF($C157&lt;Input!$D$48,VLOOKUP($C157,Eksist!$C$151:'Eksist'!$Z$181,X$3), VLOOKUP($C157,Muffe!$C$151:'Muffe'!$Z$181,X$3)*Muffe!$E$3+VLOOKUP($C157,Eksist!$C$151:'Eksist'!$Z$181,X$3)*Eksist!$E$3)</f>
        <v>0</v>
      </c>
      <c r="Y157" s="156">
        <f>IF($C157&lt;Input!$D$48,VLOOKUP($C157,Eksist!$C$151:'Eksist'!$Z$181,Y$3), VLOOKUP($C157,Muffe!$C$151:'Muffe'!$Z$181,Y$3)*Muffe!$E$3+VLOOKUP($C157,Eksist!$C$151:'Eksist'!$Z$181,Y$3)*Eksist!$E$3)</f>
        <v>0</v>
      </c>
      <c r="Z157" s="156">
        <f>IF($C157&lt;Input!$D$48,VLOOKUP($C157,Eksist!$C$151:'Eksist'!$Z$181,Z$3), VLOOKUP($C157,Muffe!$C$151:'Muffe'!$Z$181,Z$3)*Muffe!$E$3+VLOOKUP($C157,Eksist!$C$151:'Eksist'!$Z$181,Z$3)*Eksist!$E$3)</f>
        <v>0</v>
      </c>
      <c r="AA157" s="1"/>
      <c r="AB157" s="3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  <c r="AU157" s="158"/>
      <c r="AV157" s="158"/>
      <c r="AW157" s="158"/>
      <c r="AX157" s="158"/>
      <c r="AY157" s="158"/>
      <c r="AZ157" s="158"/>
      <c r="BA157" s="159"/>
      <c r="BB157" s="159"/>
      <c r="BC157" s="159"/>
      <c r="BD157" s="159"/>
      <c r="BE157" s="159"/>
      <c r="BF157" s="158"/>
      <c r="BG157" s="158"/>
      <c r="BH157" s="158"/>
      <c r="BI157" s="158"/>
      <c r="BJ157" s="158"/>
      <c r="BK157" s="158"/>
      <c r="BL157" s="158"/>
      <c r="BM157" s="158"/>
      <c r="BN157" s="158"/>
      <c r="BO157" s="158"/>
      <c r="BP157" s="158"/>
      <c r="BQ157" s="158"/>
      <c r="BR157" s="158"/>
      <c r="BS157" s="158"/>
      <c r="BT157" s="158"/>
      <c r="BU157" s="158"/>
    </row>
    <row r="158" spans="1:73" x14ac:dyDescent="0.15">
      <c r="A158" s="1"/>
      <c r="B158" s="20"/>
      <c r="C158" s="156">
        <f>Eksist!C158</f>
        <v>7</v>
      </c>
      <c r="D158" s="2" t="s">
        <v>98</v>
      </c>
      <c r="E158" s="156"/>
      <c r="F158" s="156">
        <f t="shared" si="9"/>
        <v>446.09423999999996</v>
      </c>
      <c r="G158" s="156">
        <f>IF($C158&lt;Input!$D$48,VLOOKUP($C158,Eksist!$C$151:'Eksist'!$Z$181,G$3), VLOOKUP($C158,Muffe!$C$151:'Muffe'!$Z$181,G$3)*Muffe!$E$2+VLOOKUP($C158,Eksist!$C$151:'Eksist'!$Z$181,G$3)*Eksist!$E$2)</f>
        <v>0</v>
      </c>
      <c r="H158" s="156">
        <f>IF($C158&lt;Input!$D$48,VLOOKUP($C158,Eksist!$C$151:'Eksist'!$Z$181,H$3), VLOOKUP($C158,Muffe!$C$151:'Muffe'!$Z$181,H$3)*Muffe!$E$3+VLOOKUP($C158,Eksist!$C$151:'Eksist'!$Z$181,H$3)*Eksist!$E$3)</f>
        <v>201.19968</v>
      </c>
      <c r="I158" s="156">
        <f>IF($C158&lt;Input!$D$48,VLOOKUP($C158,Eksist!$C$151:'Eksist'!$Z$181,I$3), VLOOKUP($C158,Muffe!$C$151:'Muffe'!$Z$181,I$3)*Muffe!$E$3+VLOOKUP($C158,Eksist!$C$151:'Eksist'!$Z$181,I$3)*Eksist!$E$3)</f>
        <v>244.89455999999996</v>
      </c>
      <c r="J158" s="156">
        <f>IF($C158&lt;Input!$D$48,VLOOKUP($C158,Eksist!$C$151:'Eksist'!$Z$181,J$3), VLOOKUP($C158,Muffe!$C$151:'Muffe'!$Z$181,J$3)*Muffe!$E$3+VLOOKUP($C158,Eksist!$C$151:'Eksist'!$Z$181,J$3)*Eksist!$E$3)</f>
        <v>0</v>
      </c>
      <c r="K158" s="156">
        <f>IF($C158&lt;Input!$D$48,VLOOKUP($C158,Eksist!$C$151:'Eksist'!$Z$181,K$3), VLOOKUP($C158,Muffe!$C$151:'Muffe'!$Z$181,K$3)*Muffe!$E$3+VLOOKUP($C158,Eksist!$C$151:'Eksist'!$Z$181,K$3)*Eksist!$E$3)</f>
        <v>0</v>
      </c>
      <c r="L158" s="156">
        <f>IF($C158&lt;Input!$D$48,VLOOKUP($C158,Eksist!$C$151:'Eksist'!$Z$181,L$3), VLOOKUP($C158,Muffe!$C$151:'Muffe'!$Z$181,L$3)*Muffe!$E$3+VLOOKUP($C158,Eksist!$C$151:'Eksist'!$Z$181,L$3)*Eksist!$E$3)</f>
        <v>0</v>
      </c>
      <c r="M158" s="156">
        <f>IF($C158&lt;Input!$D$48,VLOOKUP($C158,Eksist!$C$151:'Eksist'!$Z$181,M$3), VLOOKUP($C158,Muffe!$C$151:'Muffe'!$Z$181,M$3)*Muffe!$E$3+VLOOKUP($C158,Eksist!$C$151:'Eksist'!$Z$181,M$3)*Eksist!$E$3)</f>
        <v>0</v>
      </c>
      <c r="N158" s="156">
        <f>IF($C158&lt;Input!$D$48,VLOOKUP($C158,Eksist!$C$151:'Eksist'!$Z$181,N$3), VLOOKUP($C158,Muffe!$C$151:'Muffe'!$Z$181,N$3)*Muffe!$E$3+VLOOKUP($C158,Eksist!$C$151:'Eksist'!$Z$181,N$3)*Eksist!$E$3)</f>
        <v>0</v>
      </c>
      <c r="O158" s="156">
        <f>IF($C158&lt;Input!$D$48,VLOOKUP($C158,Eksist!$C$151:'Eksist'!$Z$181,O$3), VLOOKUP($C158,Muffe!$C$151:'Muffe'!$Z$181,O$3)*Muffe!$E$3+VLOOKUP($C158,Eksist!$C$151:'Eksist'!$Z$181,O$3)*Eksist!$E$3)</f>
        <v>0</v>
      </c>
      <c r="P158" s="156">
        <f>IF($C158&lt;Input!$D$48,VLOOKUP($C158,Eksist!$C$151:'Eksist'!$Z$181,P$3), VLOOKUP($C158,Muffe!$C$151:'Muffe'!$Z$181,P$3)*Muffe!$E$3+VLOOKUP($C158,Eksist!$C$151:'Eksist'!$Z$181,P$3)*Eksist!$E$3)</f>
        <v>0</v>
      </c>
      <c r="Q158" s="156">
        <f>IF($C158&lt;Input!$D$48,VLOOKUP($C158,Eksist!$C$151:'Eksist'!$Z$181,Q$3), VLOOKUP($C158,Muffe!$C$151:'Muffe'!$Z$181,Q$3)*Muffe!$E$3+VLOOKUP($C158,Eksist!$C$151:'Eksist'!$Z$181,Q$3)*Eksist!$E$3)</f>
        <v>0</v>
      </c>
      <c r="R158" s="156">
        <f>IF($C158&lt;Input!$D$48,VLOOKUP($C158,Eksist!$C$151:'Eksist'!$Z$181,R$3), VLOOKUP($C158,Muffe!$C$151:'Muffe'!$Z$181,R$3)*Muffe!$E$3+VLOOKUP($C158,Eksist!$C$151:'Eksist'!$Z$181,R$3)*Eksist!$E$3)</f>
        <v>0</v>
      </c>
      <c r="S158" s="156">
        <f>IF($C158&lt;Input!$D$48,VLOOKUP($C158,Eksist!$C$151:'Eksist'!$Z$181,S$3), VLOOKUP($C158,Muffe!$C$151:'Muffe'!$Z$181,S$3)*Muffe!$E$3+VLOOKUP($C158,Eksist!$C$151:'Eksist'!$Z$181,S$3)*Eksist!$E$3)</f>
        <v>0</v>
      </c>
      <c r="T158" s="156">
        <f>IF($C158&lt;Input!$D$48,VLOOKUP($C158,Eksist!$C$151:'Eksist'!$Z$181,T$3), VLOOKUP($C158,Muffe!$C$151:'Muffe'!$Z$181,T$3)*Muffe!$E$3+VLOOKUP($C158,Eksist!$C$151:'Eksist'!$Z$181,T$3)*Eksist!$E$3)</f>
        <v>0</v>
      </c>
      <c r="U158" s="156">
        <f>IF($C158&lt;Input!$D$48,VLOOKUP($C158,Eksist!$C$151:'Eksist'!$Z$181,U$3), VLOOKUP($C158,Muffe!$C$151:'Muffe'!$Z$181,U$3)*Muffe!$E$3+VLOOKUP($C158,Eksist!$C$151:'Eksist'!$Z$181,U$3)*Eksist!$E$3)</f>
        <v>0</v>
      </c>
      <c r="V158" s="156">
        <f>IF($C158&lt;Input!$D$48,VLOOKUP($C158,Eksist!$C$151:'Eksist'!$Z$181,V$3), VLOOKUP($C158,Muffe!$C$151:'Muffe'!$Z$181,V$3)*Muffe!$E$3+VLOOKUP($C158,Eksist!$C$151:'Eksist'!$Z$181,V$3)*Eksist!$E$3)</f>
        <v>0</v>
      </c>
      <c r="W158" s="156">
        <f>IF($C158&lt;Input!$D$48,VLOOKUP($C158,Eksist!$C$151:'Eksist'!$Z$181,W$3), VLOOKUP($C158,Muffe!$C$151:'Muffe'!$Z$181,W$3)*Muffe!$E$3+VLOOKUP($C158,Eksist!$C$151:'Eksist'!$Z$181,W$3)*Eksist!$E$3)</f>
        <v>0</v>
      </c>
      <c r="X158" s="156">
        <f>IF($C158&lt;Input!$D$48,VLOOKUP($C158,Eksist!$C$151:'Eksist'!$Z$181,X$3), VLOOKUP($C158,Muffe!$C$151:'Muffe'!$Z$181,X$3)*Muffe!$E$3+VLOOKUP($C158,Eksist!$C$151:'Eksist'!$Z$181,X$3)*Eksist!$E$3)</f>
        <v>0</v>
      </c>
      <c r="Y158" s="156">
        <f>IF($C158&lt;Input!$D$48,VLOOKUP($C158,Eksist!$C$151:'Eksist'!$Z$181,Y$3), VLOOKUP($C158,Muffe!$C$151:'Muffe'!$Z$181,Y$3)*Muffe!$E$3+VLOOKUP($C158,Eksist!$C$151:'Eksist'!$Z$181,Y$3)*Eksist!$E$3)</f>
        <v>0</v>
      </c>
      <c r="Z158" s="156">
        <f>IF($C158&lt;Input!$D$48,VLOOKUP($C158,Eksist!$C$151:'Eksist'!$Z$181,Z$3), VLOOKUP($C158,Muffe!$C$151:'Muffe'!$Z$181,Z$3)*Muffe!$E$3+VLOOKUP($C158,Eksist!$C$151:'Eksist'!$Z$181,Z$3)*Eksist!$E$3)</f>
        <v>0</v>
      </c>
      <c r="AA158" s="1"/>
      <c r="AB158" s="3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  <c r="AU158" s="158"/>
      <c r="AV158" s="158"/>
      <c r="AW158" s="158"/>
      <c r="AX158" s="158"/>
      <c r="AY158" s="158"/>
      <c r="AZ158" s="158"/>
      <c r="BA158" s="159"/>
      <c r="BB158" s="159"/>
      <c r="BC158" s="159"/>
      <c r="BD158" s="159"/>
      <c r="BE158" s="159"/>
      <c r="BF158" s="158"/>
      <c r="BG158" s="158"/>
      <c r="BH158" s="158"/>
      <c r="BI158" s="158"/>
      <c r="BJ158" s="158"/>
      <c r="BK158" s="158"/>
      <c r="BL158" s="158"/>
      <c r="BM158" s="158"/>
      <c r="BN158" s="158"/>
      <c r="BO158" s="158"/>
      <c r="BP158" s="158"/>
      <c r="BQ158" s="158"/>
      <c r="BR158" s="158"/>
      <c r="BS158" s="158"/>
      <c r="BT158" s="158"/>
      <c r="BU158" s="158"/>
    </row>
    <row r="159" spans="1:73" x14ac:dyDescent="0.15">
      <c r="A159" s="1"/>
      <c r="B159" s="20"/>
      <c r="C159" s="156">
        <f>Eksist!C159</f>
        <v>8</v>
      </c>
      <c r="D159" s="2" t="s">
        <v>98</v>
      </c>
      <c r="E159" s="156"/>
      <c r="F159" s="156">
        <f t="shared" si="9"/>
        <v>446.09423999999996</v>
      </c>
      <c r="G159" s="156">
        <f>IF($C159&lt;Input!$D$48,VLOOKUP($C159,Eksist!$C$151:'Eksist'!$Z$181,G$3), VLOOKUP($C159,Muffe!$C$151:'Muffe'!$Z$181,G$3)*Muffe!$E$2+VLOOKUP($C159,Eksist!$C$151:'Eksist'!$Z$181,G$3)*Eksist!$E$2)</f>
        <v>0</v>
      </c>
      <c r="H159" s="156">
        <f>IF($C159&lt;Input!$D$48,VLOOKUP($C159,Eksist!$C$151:'Eksist'!$Z$181,H$3), VLOOKUP($C159,Muffe!$C$151:'Muffe'!$Z$181,H$3)*Muffe!$E$3+VLOOKUP($C159,Eksist!$C$151:'Eksist'!$Z$181,H$3)*Eksist!$E$3)</f>
        <v>201.19968</v>
      </c>
      <c r="I159" s="156">
        <f>IF($C159&lt;Input!$D$48,VLOOKUP($C159,Eksist!$C$151:'Eksist'!$Z$181,I$3), VLOOKUP($C159,Muffe!$C$151:'Muffe'!$Z$181,I$3)*Muffe!$E$3+VLOOKUP($C159,Eksist!$C$151:'Eksist'!$Z$181,I$3)*Eksist!$E$3)</f>
        <v>244.89455999999996</v>
      </c>
      <c r="J159" s="156">
        <f>IF($C159&lt;Input!$D$48,VLOOKUP($C159,Eksist!$C$151:'Eksist'!$Z$181,J$3), VLOOKUP($C159,Muffe!$C$151:'Muffe'!$Z$181,J$3)*Muffe!$E$3+VLOOKUP($C159,Eksist!$C$151:'Eksist'!$Z$181,J$3)*Eksist!$E$3)</f>
        <v>0</v>
      </c>
      <c r="K159" s="156">
        <f>IF($C159&lt;Input!$D$48,VLOOKUP($C159,Eksist!$C$151:'Eksist'!$Z$181,K$3), VLOOKUP($C159,Muffe!$C$151:'Muffe'!$Z$181,K$3)*Muffe!$E$3+VLOOKUP($C159,Eksist!$C$151:'Eksist'!$Z$181,K$3)*Eksist!$E$3)</f>
        <v>0</v>
      </c>
      <c r="L159" s="156">
        <f>IF($C159&lt;Input!$D$48,VLOOKUP($C159,Eksist!$C$151:'Eksist'!$Z$181,L$3), VLOOKUP($C159,Muffe!$C$151:'Muffe'!$Z$181,L$3)*Muffe!$E$3+VLOOKUP($C159,Eksist!$C$151:'Eksist'!$Z$181,L$3)*Eksist!$E$3)</f>
        <v>0</v>
      </c>
      <c r="M159" s="156">
        <f>IF($C159&lt;Input!$D$48,VLOOKUP($C159,Eksist!$C$151:'Eksist'!$Z$181,M$3), VLOOKUP($C159,Muffe!$C$151:'Muffe'!$Z$181,M$3)*Muffe!$E$3+VLOOKUP($C159,Eksist!$C$151:'Eksist'!$Z$181,M$3)*Eksist!$E$3)</f>
        <v>0</v>
      </c>
      <c r="N159" s="156">
        <f>IF($C159&lt;Input!$D$48,VLOOKUP($C159,Eksist!$C$151:'Eksist'!$Z$181,N$3), VLOOKUP($C159,Muffe!$C$151:'Muffe'!$Z$181,N$3)*Muffe!$E$3+VLOOKUP($C159,Eksist!$C$151:'Eksist'!$Z$181,N$3)*Eksist!$E$3)</f>
        <v>0</v>
      </c>
      <c r="O159" s="156">
        <f>IF($C159&lt;Input!$D$48,VLOOKUP($C159,Eksist!$C$151:'Eksist'!$Z$181,O$3), VLOOKUP($C159,Muffe!$C$151:'Muffe'!$Z$181,O$3)*Muffe!$E$3+VLOOKUP($C159,Eksist!$C$151:'Eksist'!$Z$181,O$3)*Eksist!$E$3)</f>
        <v>0</v>
      </c>
      <c r="P159" s="156">
        <f>IF($C159&lt;Input!$D$48,VLOOKUP($C159,Eksist!$C$151:'Eksist'!$Z$181,P$3), VLOOKUP($C159,Muffe!$C$151:'Muffe'!$Z$181,P$3)*Muffe!$E$3+VLOOKUP($C159,Eksist!$C$151:'Eksist'!$Z$181,P$3)*Eksist!$E$3)</f>
        <v>0</v>
      </c>
      <c r="Q159" s="156">
        <f>IF($C159&lt;Input!$D$48,VLOOKUP($C159,Eksist!$C$151:'Eksist'!$Z$181,Q$3), VLOOKUP($C159,Muffe!$C$151:'Muffe'!$Z$181,Q$3)*Muffe!$E$3+VLOOKUP($C159,Eksist!$C$151:'Eksist'!$Z$181,Q$3)*Eksist!$E$3)</f>
        <v>0</v>
      </c>
      <c r="R159" s="156">
        <f>IF($C159&lt;Input!$D$48,VLOOKUP($C159,Eksist!$C$151:'Eksist'!$Z$181,R$3), VLOOKUP($C159,Muffe!$C$151:'Muffe'!$Z$181,R$3)*Muffe!$E$3+VLOOKUP($C159,Eksist!$C$151:'Eksist'!$Z$181,R$3)*Eksist!$E$3)</f>
        <v>0</v>
      </c>
      <c r="S159" s="156">
        <f>IF($C159&lt;Input!$D$48,VLOOKUP($C159,Eksist!$C$151:'Eksist'!$Z$181,S$3), VLOOKUP($C159,Muffe!$C$151:'Muffe'!$Z$181,S$3)*Muffe!$E$3+VLOOKUP($C159,Eksist!$C$151:'Eksist'!$Z$181,S$3)*Eksist!$E$3)</f>
        <v>0</v>
      </c>
      <c r="T159" s="156">
        <f>IF($C159&lt;Input!$D$48,VLOOKUP($C159,Eksist!$C$151:'Eksist'!$Z$181,T$3), VLOOKUP($C159,Muffe!$C$151:'Muffe'!$Z$181,T$3)*Muffe!$E$3+VLOOKUP($C159,Eksist!$C$151:'Eksist'!$Z$181,T$3)*Eksist!$E$3)</f>
        <v>0</v>
      </c>
      <c r="U159" s="156">
        <f>IF($C159&lt;Input!$D$48,VLOOKUP($C159,Eksist!$C$151:'Eksist'!$Z$181,U$3), VLOOKUP($C159,Muffe!$C$151:'Muffe'!$Z$181,U$3)*Muffe!$E$3+VLOOKUP($C159,Eksist!$C$151:'Eksist'!$Z$181,U$3)*Eksist!$E$3)</f>
        <v>0</v>
      </c>
      <c r="V159" s="156">
        <f>IF($C159&lt;Input!$D$48,VLOOKUP($C159,Eksist!$C$151:'Eksist'!$Z$181,V$3), VLOOKUP($C159,Muffe!$C$151:'Muffe'!$Z$181,V$3)*Muffe!$E$3+VLOOKUP($C159,Eksist!$C$151:'Eksist'!$Z$181,V$3)*Eksist!$E$3)</f>
        <v>0</v>
      </c>
      <c r="W159" s="156">
        <f>IF($C159&lt;Input!$D$48,VLOOKUP($C159,Eksist!$C$151:'Eksist'!$Z$181,W$3), VLOOKUP($C159,Muffe!$C$151:'Muffe'!$Z$181,W$3)*Muffe!$E$3+VLOOKUP($C159,Eksist!$C$151:'Eksist'!$Z$181,W$3)*Eksist!$E$3)</f>
        <v>0</v>
      </c>
      <c r="X159" s="156">
        <f>IF($C159&lt;Input!$D$48,VLOOKUP($C159,Eksist!$C$151:'Eksist'!$Z$181,X$3), VLOOKUP($C159,Muffe!$C$151:'Muffe'!$Z$181,X$3)*Muffe!$E$3+VLOOKUP($C159,Eksist!$C$151:'Eksist'!$Z$181,X$3)*Eksist!$E$3)</f>
        <v>0</v>
      </c>
      <c r="Y159" s="156">
        <f>IF($C159&lt;Input!$D$48,VLOOKUP($C159,Eksist!$C$151:'Eksist'!$Z$181,Y$3), VLOOKUP($C159,Muffe!$C$151:'Muffe'!$Z$181,Y$3)*Muffe!$E$3+VLOOKUP($C159,Eksist!$C$151:'Eksist'!$Z$181,Y$3)*Eksist!$E$3)</f>
        <v>0</v>
      </c>
      <c r="Z159" s="156">
        <f>IF($C159&lt;Input!$D$48,VLOOKUP($C159,Eksist!$C$151:'Eksist'!$Z$181,Z$3), VLOOKUP($C159,Muffe!$C$151:'Muffe'!$Z$181,Z$3)*Muffe!$E$3+VLOOKUP($C159,Eksist!$C$151:'Eksist'!$Z$181,Z$3)*Eksist!$E$3)</f>
        <v>0</v>
      </c>
      <c r="AA159" s="1"/>
      <c r="AB159" s="3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  <c r="AU159" s="158"/>
      <c r="AV159" s="158"/>
      <c r="AW159" s="158"/>
      <c r="AX159" s="158"/>
      <c r="AY159" s="158"/>
      <c r="AZ159" s="158"/>
      <c r="BA159" s="159"/>
      <c r="BB159" s="159"/>
      <c r="BC159" s="159"/>
      <c r="BD159" s="159"/>
      <c r="BE159" s="159"/>
      <c r="BF159" s="158"/>
      <c r="BG159" s="158"/>
      <c r="BH159" s="158"/>
      <c r="BI159" s="158"/>
      <c r="BJ159" s="158"/>
      <c r="BK159" s="158"/>
      <c r="BL159" s="158"/>
      <c r="BM159" s="158"/>
      <c r="BN159" s="158"/>
      <c r="BO159" s="158"/>
      <c r="BP159" s="158"/>
      <c r="BQ159" s="158"/>
      <c r="BR159" s="158"/>
      <c r="BS159" s="158"/>
      <c r="BT159" s="158"/>
      <c r="BU159" s="158"/>
    </row>
    <row r="160" spans="1:73" x14ac:dyDescent="0.15">
      <c r="A160" s="1"/>
      <c r="B160" s="20"/>
      <c r="C160" s="156">
        <f>Eksist!C160</f>
        <v>9</v>
      </c>
      <c r="D160" s="2" t="s">
        <v>98</v>
      </c>
      <c r="E160" s="156"/>
      <c r="F160" s="156">
        <f t="shared" si="9"/>
        <v>446.09423999999996</v>
      </c>
      <c r="G160" s="156">
        <f>IF($C160&lt;Input!$D$48,VLOOKUP($C160,Eksist!$C$151:'Eksist'!$Z$181,G$3), VLOOKUP($C160,Muffe!$C$151:'Muffe'!$Z$181,G$3)*Muffe!$E$2+VLOOKUP($C160,Eksist!$C$151:'Eksist'!$Z$181,G$3)*Eksist!$E$2)</f>
        <v>0</v>
      </c>
      <c r="H160" s="156">
        <f>IF($C160&lt;Input!$D$48,VLOOKUP($C160,Eksist!$C$151:'Eksist'!$Z$181,H$3), VLOOKUP($C160,Muffe!$C$151:'Muffe'!$Z$181,H$3)*Muffe!$E$3+VLOOKUP($C160,Eksist!$C$151:'Eksist'!$Z$181,H$3)*Eksist!$E$3)</f>
        <v>201.19968</v>
      </c>
      <c r="I160" s="156">
        <f>IF($C160&lt;Input!$D$48,VLOOKUP($C160,Eksist!$C$151:'Eksist'!$Z$181,I$3), VLOOKUP($C160,Muffe!$C$151:'Muffe'!$Z$181,I$3)*Muffe!$E$3+VLOOKUP($C160,Eksist!$C$151:'Eksist'!$Z$181,I$3)*Eksist!$E$3)</f>
        <v>244.89455999999996</v>
      </c>
      <c r="J160" s="156">
        <f>IF($C160&lt;Input!$D$48,VLOOKUP($C160,Eksist!$C$151:'Eksist'!$Z$181,J$3), VLOOKUP($C160,Muffe!$C$151:'Muffe'!$Z$181,J$3)*Muffe!$E$3+VLOOKUP($C160,Eksist!$C$151:'Eksist'!$Z$181,J$3)*Eksist!$E$3)</f>
        <v>0</v>
      </c>
      <c r="K160" s="156">
        <f>IF($C160&lt;Input!$D$48,VLOOKUP($C160,Eksist!$C$151:'Eksist'!$Z$181,K$3), VLOOKUP($C160,Muffe!$C$151:'Muffe'!$Z$181,K$3)*Muffe!$E$3+VLOOKUP($C160,Eksist!$C$151:'Eksist'!$Z$181,K$3)*Eksist!$E$3)</f>
        <v>0</v>
      </c>
      <c r="L160" s="156">
        <f>IF($C160&lt;Input!$D$48,VLOOKUP($C160,Eksist!$C$151:'Eksist'!$Z$181,L$3), VLOOKUP($C160,Muffe!$C$151:'Muffe'!$Z$181,L$3)*Muffe!$E$3+VLOOKUP($C160,Eksist!$C$151:'Eksist'!$Z$181,L$3)*Eksist!$E$3)</f>
        <v>0</v>
      </c>
      <c r="M160" s="156">
        <f>IF($C160&lt;Input!$D$48,VLOOKUP($C160,Eksist!$C$151:'Eksist'!$Z$181,M$3), VLOOKUP($C160,Muffe!$C$151:'Muffe'!$Z$181,M$3)*Muffe!$E$3+VLOOKUP($C160,Eksist!$C$151:'Eksist'!$Z$181,M$3)*Eksist!$E$3)</f>
        <v>0</v>
      </c>
      <c r="N160" s="156">
        <f>IF($C160&lt;Input!$D$48,VLOOKUP($C160,Eksist!$C$151:'Eksist'!$Z$181,N$3), VLOOKUP($C160,Muffe!$C$151:'Muffe'!$Z$181,N$3)*Muffe!$E$3+VLOOKUP($C160,Eksist!$C$151:'Eksist'!$Z$181,N$3)*Eksist!$E$3)</f>
        <v>0</v>
      </c>
      <c r="O160" s="156">
        <f>IF($C160&lt;Input!$D$48,VLOOKUP($C160,Eksist!$C$151:'Eksist'!$Z$181,O$3), VLOOKUP($C160,Muffe!$C$151:'Muffe'!$Z$181,O$3)*Muffe!$E$3+VLOOKUP($C160,Eksist!$C$151:'Eksist'!$Z$181,O$3)*Eksist!$E$3)</f>
        <v>0</v>
      </c>
      <c r="P160" s="156">
        <f>IF($C160&lt;Input!$D$48,VLOOKUP($C160,Eksist!$C$151:'Eksist'!$Z$181,P$3), VLOOKUP($C160,Muffe!$C$151:'Muffe'!$Z$181,P$3)*Muffe!$E$3+VLOOKUP($C160,Eksist!$C$151:'Eksist'!$Z$181,P$3)*Eksist!$E$3)</f>
        <v>0</v>
      </c>
      <c r="Q160" s="156">
        <f>IF($C160&lt;Input!$D$48,VLOOKUP($C160,Eksist!$C$151:'Eksist'!$Z$181,Q$3), VLOOKUP($C160,Muffe!$C$151:'Muffe'!$Z$181,Q$3)*Muffe!$E$3+VLOOKUP($C160,Eksist!$C$151:'Eksist'!$Z$181,Q$3)*Eksist!$E$3)</f>
        <v>0</v>
      </c>
      <c r="R160" s="156">
        <f>IF($C160&lt;Input!$D$48,VLOOKUP($C160,Eksist!$C$151:'Eksist'!$Z$181,R$3), VLOOKUP($C160,Muffe!$C$151:'Muffe'!$Z$181,R$3)*Muffe!$E$3+VLOOKUP($C160,Eksist!$C$151:'Eksist'!$Z$181,R$3)*Eksist!$E$3)</f>
        <v>0</v>
      </c>
      <c r="S160" s="156">
        <f>IF($C160&lt;Input!$D$48,VLOOKUP($C160,Eksist!$C$151:'Eksist'!$Z$181,S$3), VLOOKUP($C160,Muffe!$C$151:'Muffe'!$Z$181,S$3)*Muffe!$E$3+VLOOKUP($C160,Eksist!$C$151:'Eksist'!$Z$181,S$3)*Eksist!$E$3)</f>
        <v>0</v>
      </c>
      <c r="T160" s="156">
        <f>IF($C160&lt;Input!$D$48,VLOOKUP($C160,Eksist!$C$151:'Eksist'!$Z$181,T$3), VLOOKUP($C160,Muffe!$C$151:'Muffe'!$Z$181,T$3)*Muffe!$E$3+VLOOKUP($C160,Eksist!$C$151:'Eksist'!$Z$181,T$3)*Eksist!$E$3)</f>
        <v>0</v>
      </c>
      <c r="U160" s="156">
        <f>IF($C160&lt;Input!$D$48,VLOOKUP($C160,Eksist!$C$151:'Eksist'!$Z$181,U$3), VLOOKUP($C160,Muffe!$C$151:'Muffe'!$Z$181,U$3)*Muffe!$E$3+VLOOKUP($C160,Eksist!$C$151:'Eksist'!$Z$181,U$3)*Eksist!$E$3)</f>
        <v>0</v>
      </c>
      <c r="V160" s="156">
        <f>IF($C160&lt;Input!$D$48,VLOOKUP($C160,Eksist!$C$151:'Eksist'!$Z$181,V$3), VLOOKUP($C160,Muffe!$C$151:'Muffe'!$Z$181,V$3)*Muffe!$E$3+VLOOKUP($C160,Eksist!$C$151:'Eksist'!$Z$181,V$3)*Eksist!$E$3)</f>
        <v>0</v>
      </c>
      <c r="W160" s="156">
        <f>IF($C160&lt;Input!$D$48,VLOOKUP($C160,Eksist!$C$151:'Eksist'!$Z$181,W$3), VLOOKUP($C160,Muffe!$C$151:'Muffe'!$Z$181,W$3)*Muffe!$E$3+VLOOKUP($C160,Eksist!$C$151:'Eksist'!$Z$181,W$3)*Eksist!$E$3)</f>
        <v>0</v>
      </c>
      <c r="X160" s="156">
        <f>IF($C160&lt;Input!$D$48,VLOOKUP($C160,Eksist!$C$151:'Eksist'!$Z$181,X$3), VLOOKUP($C160,Muffe!$C$151:'Muffe'!$Z$181,X$3)*Muffe!$E$3+VLOOKUP($C160,Eksist!$C$151:'Eksist'!$Z$181,X$3)*Eksist!$E$3)</f>
        <v>0</v>
      </c>
      <c r="Y160" s="156">
        <f>IF($C160&lt;Input!$D$48,VLOOKUP($C160,Eksist!$C$151:'Eksist'!$Z$181,Y$3), VLOOKUP($C160,Muffe!$C$151:'Muffe'!$Z$181,Y$3)*Muffe!$E$3+VLOOKUP($C160,Eksist!$C$151:'Eksist'!$Z$181,Y$3)*Eksist!$E$3)</f>
        <v>0</v>
      </c>
      <c r="Z160" s="156">
        <f>IF($C160&lt;Input!$D$48,VLOOKUP($C160,Eksist!$C$151:'Eksist'!$Z$181,Z$3), VLOOKUP($C160,Muffe!$C$151:'Muffe'!$Z$181,Z$3)*Muffe!$E$3+VLOOKUP($C160,Eksist!$C$151:'Eksist'!$Z$181,Z$3)*Eksist!$E$3)</f>
        <v>0</v>
      </c>
      <c r="AA160" s="1"/>
      <c r="AB160" s="3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  <c r="AU160" s="158"/>
      <c r="AV160" s="158"/>
      <c r="AW160" s="158"/>
      <c r="AX160" s="158"/>
      <c r="AY160" s="158"/>
      <c r="AZ160" s="158"/>
      <c r="BA160" s="159"/>
      <c r="BB160" s="159"/>
      <c r="BC160" s="159"/>
      <c r="BD160" s="159"/>
      <c r="BE160" s="159"/>
      <c r="BF160" s="158"/>
      <c r="BG160" s="158"/>
      <c r="BH160" s="158"/>
      <c r="BI160" s="158"/>
      <c r="BJ160" s="158"/>
      <c r="BK160" s="158"/>
      <c r="BL160" s="158"/>
      <c r="BM160" s="158"/>
      <c r="BN160" s="158"/>
      <c r="BO160" s="158"/>
      <c r="BP160" s="158"/>
      <c r="BQ160" s="158"/>
      <c r="BR160" s="158"/>
      <c r="BS160" s="158"/>
      <c r="BT160" s="158"/>
      <c r="BU160" s="158"/>
    </row>
    <row r="161" spans="1:73" x14ac:dyDescent="0.15">
      <c r="A161" s="1"/>
      <c r="B161" s="20" t="s">
        <v>186</v>
      </c>
      <c r="C161" s="156">
        <f>Eksist!C161</f>
        <v>10</v>
      </c>
      <c r="D161" s="2" t="s">
        <v>98</v>
      </c>
      <c r="E161" s="156"/>
      <c r="F161" s="156">
        <f t="shared" si="9"/>
        <v>446.09423999999996</v>
      </c>
      <c r="G161" s="156">
        <f>IF($C161&lt;Input!$D$48,VLOOKUP($C161,Eksist!$C$151:'Eksist'!$Z$181,G$3), VLOOKUP($C161,Muffe!$C$151:'Muffe'!$Z$181,G$3)*Muffe!$E$2+VLOOKUP($C161,Eksist!$C$151:'Eksist'!$Z$181,G$3)*Eksist!$E$2)</f>
        <v>0</v>
      </c>
      <c r="H161" s="156">
        <f>IF($C161&lt;Input!$D$48,VLOOKUP($C161,Eksist!$C$151:'Eksist'!$Z$181,H$3), VLOOKUP($C161,Muffe!$C$151:'Muffe'!$Z$181,H$3)*Muffe!$E$3+VLOOKUP($C161,Eksist!$C$151:'Eksist'!$Z$181,H$3)*Eksist!$E$3)</f>
        <v>201.19968</v>
      </c>
      <c r="I161" s="156">
        <f>IF($C161&lt;Input!$D$48,VLOOKUP($C161,Eksist!$C$151:'Eksist'!$Z$181,I$3), VLOOKUP($C161,Muffe!$C$151:'Muffe'!$Z$181,I$3)*Muffe!$E$3+VLOOKUP($C161,Eksist!$C$151:'Eksist'!$Z$181,I$3)*Eksist!$E$3)</f>
        <v>244.89455999999996</v>
      </c>
      <c r="J161" s="156">
        <f>IF($C161&lt;Input!$D$48,VLOOKUP($C161,Eksist!$C$151:'Eksist'!$Z$181,J$3), VLOOKUP($C161,Muffe!$C$151:'Muffe'!$Z$181,J$3)*Muffe!$E$3+VLOOKUP($C161,Eksist!$C$151:'Eksist'!$Z$181,J$3)*Eksist!$E$3)</f>
        <v>0</v>
      </c>
      <c r="K161" s="156">
        <f>IF($C161&lt;Input!$D$48,VLOOKUP($C161,Eksist!$C$151:'Eksist'!$Z$181,K$3), VLOOKUP($C161,Muffe!$C$151:'Muffe'!$Z$181,K$3)*Muffe!$E$3+VLOOKUP($C161,Eksist!$C$151:'Eksist'!$Z$181,K$3)*Eksist!$E$3)</f>
        <v>0</v>
      </c>
      <c r="L161" s="156">
        <f>IF($C161&lt;Input!$D$48,VLOOKUP($C161,Eksist!$C$151:'Eksist'!$Z$181,L$3), VLOOKUP($C161,Muffe!$C$151:'Muffe'!$Z$181,L$3)*Muffe!$E$3+VLOOKUP($C161,Eksist!$C$151:'Eksist'!$Z$181,L$3)*Eksist!$E$3)</f>
        <v>0</v>
      </c>
      <c r="M161" s="156">
        <f>IF($C161&lt;Input!$D$48,VLOOKUP($C161,Eksist!$C$151:'Eksist'!$Z$181,M$3), VLOOKUP($C161,Muffe!$C$151:'Muffe'!$Z$181,M$3)*Muffe!$E$3+VLOOKUP($C161,Eksist!$C$151:'Eksist'!$Z$181,M$3)*Eksist!$E$3)</f>
        <v>0</v>
      </c>
      <c r="N161" s="156">
        <f>IF($C161&lt;Input!$D$48,VLOOKUP($C161,Eksist!$C$151:'Eksist'!$Z$181,N$3), VLOOKUP($C161,Muffe!$C$151:'Muffe'!$Z$181,N$3)*Muffe!$E$3+VLOOKUP($C161,Eksist!$C$151:'Eksist'!$Z$181,N$3)*Eksist!$E$3)</f>
        <v>0</v>
      </c>
      <c r="O161" s="156">
        <f>IF($C161&lt;Input!$D$48,VLOOKUP($C161,Eksist!$C$151:'Eksist'!$Z$181,O$3), VLOOKUP($C161,Muffe!$C$151:'Muffe'!$Z$181,O$3)*Muffe!$E$3+VLOOKUP($C161,Eksist!$C$151:'Eksist'!$Z$181,O$3)*Eksist!$E$3)</f>
        <v>0</v>
      </c>
      <c r="P161" s="156">
        <f>IF($C161&lt;Input!$D$48,VLOOKUP($C161,Eksist!$C$151:'Eksist'!$Z$181,P$3), VLOOKUP($C161,Muffe!$C$151:'Muffe'!$Z$181,P$3)*Muffe!$E$3+VLOOKUP($C161,Eksist!$C$151:'Eksist'!$Z$181,P$3)*Eksist!$E$3)</f>
        <v>0</v>
      </c>
      <c r="Q161" s="156">
        <f>IF($C161&lt;Input!$D$48,VLOOKUP($C161,Eksist!$C$151:'Eksist'!$Z$181,Q$3), VLOOKUP($C161,Muffe!$C$151:'Muffe'!$Z$181,Q$3)*Muffe!$E$3+VLOOKUP($C161,Eksist!$C$151:'Eksist'!$Z$181,Q$3)*Eksist!$E$3)</f>
        <v>0</v>
      </c>
      <c r="R161" s="156">
        <f>IF($C161&lt;Input!$D$48,VLOOKUP($C161,Eksist!$C$151:'Eksist'!$Z$181,R$3), VLOOKUP($C161,Muffe!$C$151:'Muffe'!$Z$181,R$3)*Muffe!$E$3+VLOOKUP($C161,Eksist!$C$151:'Eksist'!$Z$181,R$3)*Eksist!$E$3)</f>
        <v>0</v>
      </c>
      <c r="S161" s="156">
        <f>IF($C161&lt;Input!$D$48,VLOOKUP($C161,Eksist!$C$151:'Eksist'!$Z$181,S$3), VLOOKUP($C161,Muffe!$C$151:'Muffe'!$Z$181,S$3)*Muffe!$E$3+VLOOKUP($C161,Eksist!$C$151:'Eksist'!$Z$181,S$3)*Eksist!$E$3)</f>
        <v>0</v>
      </c>
      <c r="T161" s="156">
        <f>IF($C161&lt;Input!$D$48,VLOOKUP($C161,Eksist!$C$151:'Eksist'!$Z$181,T$3), VLOOKUP($C161,Muffe!$C$151:'Muffe'!$Z$181,T$3)*Muffe!$E$3+VLOOKUP($C161,Eksist!$C$151:'Eksist'!$Z$181,T$3)*Eksist!$E$3)</f>
        <v>0</v>
      </c>
      <c r="U161" s="156">
        <f>IF($C161&lt;Input!$D$48,VLOOKUP($C161,Eksist!$C$151:'Eksist'!$Z$181,U$3), VLOOKUP($C161,Muffe!$C$151:'Muffe'!$Z$181,U$3)*Muffe!$E$3+VLOOKUP($C161,Eksist!$C$151:'Eksist'!$Z$181,U$3)*Eksist!$E$3)</f>
        <v>0</v>
      </c>
      <c r="V161" s="156">
        <f>IF($C161&lt;Input!$D$48,VLOOKUP($C161,Eksist!$C$151:'Eksist'!$Z$181,V$3), VLOOKUP($C161,Muffe!$C$151:'Muffe'!$Z$181,V$3)*Muffe!$E$3+VLOOKUP($C161,Eksist!$C$151:'Eksist'!$Z$181,V$3)*Eksist!$E$3)</f>
        <v>0</v>
      </c>
      <c r="W161" s="156">
        <f>IF($C161&lt;Input!$D$48,VLOOKUP($C161,Eksist!$C$151:'Eksist'!$Z$181,W$3), VLOOKUP($C161,Muffe!$C$151:'Muffe'!$Z$181,W$3)*Muffe!$E$3+VLOOKUP($C161,Eksist!$C$151:'Eksist'!$Z$181,W$3)*Eksist!$E$3)</f>
        <v>0</v>
      </c>
      <c r="X161" s="156">
        <f>IF($C161&lt;Input!$D$48,VLOOKUP($C161,Eksist!$C$151:'Eksist'!$Z$181,X$3), VLOOKUP($C161,Muffe!$C$151:'Muffe'!$Z$181,X$3)*Muffe!$E$3+VLOOKUP($C161,Eksist!$C$151:'Eksist'!$Z$181,X$3)*Eksist!$E$3)</f>
        <v>0</v>
      </c>
      <c r="Y161" s="156">
        <f>IF($C161&lt;Input!$D$48,VLOOKUP($C161,Eksist!$C$151:'Eksist'!$Z$181,Y$3), VLOOKUP($C161,Muffe!$C$151:'Muffe'!$Z$181,Y$3)*Muffe!$E$3+VLOOKUP($C161,Eksist!$C$151:'Eksist'!$Z$181,Y$3)*Eksist!$E$3)</f>
        <v>0</v>
      </c>
      <c r="Z161" s="156">
        <f>IF($C161&lt;Input!$D$48,VLOOKUP($C161,Eksist!$C$151:'Eksist'!$Z$181,Z$3), VLOOKUP($C161,Muffe!$C$151:'Muffe'!$Z$181,Z$3)*Muffe!$E$3+VLOOKUP($C161,Eksist!$C$151:'Eksist'!$Z$181,Z$3)*Eksist!$E$3)</f>
        <v>0</v>
      </c>
      <c r="AA161" s="1"/>
      <c r="AB161" s="3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  <c r="AU161" s="158"/>
      <c r="AV161" s="158"/>
      <c r="AW161" s="158"/>
      <c r="AX161" s="158"/>
      <c r="AY161" s="158"/>
      <c r="AZ161" s="158"/>
      <c r="BA161" s="159"/>
      <c r="BB161" s="159"/>
      <c r="BC161" s="159"/>
      <c r="BD161" s="159"/>
      <c r="BE161" s="159"/>
      <c r="BF161" s="158"/>
      <c r="BG161" s="158"/>
      <c r="BH161" s="158"/>
      <c r="BI161" s="158"/>
      <c r="BJ161" s="158"/>
      <c r="BK161" s="158"/>
      <c r="BL161" s="158"/>
      <c r="BM161" s="158"/>
      <c r="BN161" s="158"/>
      <c r="BO161" s="158"/>
      <c r="BP161" s="158"/>
      <c r="BQ161" s="158"/>
      <c r="BR161" s="158"/>
      <c r="BS161" s="158"/>
      <c r="BT161" s="158"/>
      <c r="BU161" s="158"/>
    </row>
    <row r="162" spans="1:73" x14ac:dyDescent="0.15">
      <c r="A162" s="1"/>
      <c r="B162" s="20"/>
      <c r="C162" s="156">
        <f>Eksist!C162</f>
        <v>11</v>
      </c>
      <c r="D162" s="2" t="s">
        <v>98</v>
      </c>
      <c r="E162" s="156"/>
      <c r="F162" s="156">
        <f t="shared" si="9"/>
        <v>446.09423999999996</v>
      </c>
      <c r="G162" s="156">
        <f>IF($C162&lt;Input!$D$48,VLOOKUP($C162,Eksist!$C$151:'Eksist'!$Z$181,G$3), VLOOKUP($C162,Muffe!$C$151:'Muffe'!$Z$181,G$3)*Muffe!$E$2+VLOOKUP($C162,Eksist!$C$151:'Eksist'!$Z$181,G$3)*Eksist!$E$2)</f>
        <v>0</v>
      </c>
      <c r="H162" s="156">
        <f>IF($C162&lt;Input!$D$48,VLOOKUP($C162,Eksist!$C$151:'Eksist'!$Z$181,H$3), VLOOKUP($C162,Muffe!$C$151:'Muffe'!$Z$181,H$3)*Muffe!$E$3+VLOOKUP($C162,Eksist!$C$151:'Eksist'!$Z$181,H$3)*Eksist!$E$3)</f>
        <v>201.19968</v>
      </c>
      <c r="I162" s="156">
        <f>IF($C162&lt;Input!$D$48,VLOOKUP($C162,Eksist!$C$151:'Eksist'!$Z$181,I$3), VLOOKUP($C162,Muffe!$C$151:'Muffe'!$Z$181,I$3)*Muffe!$E$3+VLOOKUP($C162,Eksist!$C$151:'Eksist'!$Z$181,I$3)*Eksist!$E$3)</f>
        <v>244.89455999999996</v>
      </c>
      <c r="J162" s="156">
        <f>IF($C162&lt;Input!$D$48,VLOOKUP($C162,Eksist!$C$151:'Eksist'!$Z$181,J$3), VLOOKUP($C162,Muffe!$C$151:'Muffe'!$Z$181,J$3)*Muffe!$E$3+VLOOKUP($C162,Eksist!$C$151:'Eksist'!$Z$181,J$3)*Eksist!$E$3)</f>
        <v>0</v>
      </c>
      <c r="K162" s="156">
        <f>IF($C162&lt;Input!$D$48,VLOOKUP($C162,Eksist!$C$151:'Eksist'!$Z$181,K$3), VLOOKUP($C162,Muffe!$C$151:'Muffe'!$Z$181,K$3)*Muffe!$E$3+VLOOKUP($C162,Eksist!$C$151:'Eksist'!$Z$181,K$3)*Eksist!$E$3)</f>
        <v>0</v>
      </c>
      <c r="L162" s="156">
        <f>IF($C162&lt;Input!$D$48,VLOOKUP($C162,Eksist!$C$151:'Eksist'!$Z$181,L$3), VLOOKUP($C162,Muffe!$C$151:'Muffe'!$Z$181,L$3)*Muffe!$E$3+VLOOKUP($C162,Eksist!$C$151:'Eksist'!$Z$181,L$3)*Eksist!$E$3)</f>
        <v>0</v>
      </c>
      <c r="M162" s="156">
        <f>IF($C162&lt;Input!$D$48,VLOOKUP($C162,Eksist!$C$151:'Eksist'!$Z$181,M$3), VLOOKUP($C162,Muffe!$C$151:'Muffe'!$Z$181,M$3)*Muffe!$E$3+VLOOKUP($C162,Eksist!$C$151:'Eksist'!$Z$181,M$3)*Eksist!$E$3)</f>
        <v>0</v>
      </c>
      <c r="N162" s="156">
        <f>IF($C162&lt;Input!$D$48,VLOOKUP($C162,Eksist!$C$151:'Eksist'!$Z$181,N$3), VLOOKUP($C162,Muffe!$C$151:'Muffe'!$Z$181,N$3)*Muffe!$E$3+VLOOKUP($C162,Eksist!$C$151:'Eksist'!$Z$181,N$3)*Eksist!$E$3)</f>
        <v>0</v>
      </c>
      <c r="O162" s="156">
        <f>IF($C162&lt;Input!$D$48,VLOOKUP($C162,Eksist!$C$151:'Eksist'!$Z$181,O$3), VLOOKUP($C162,Muffe!$C$151:'Muffe'!$Z$181,O$3)*Muffe!$E$3+VLOOKUP($C162,Eksist!$C$151:'Eksist'!$Z$181,O$3)*Eksist!$E$3)</f>
        <v>0</v>
      </c>
      <c r="P162" s="156">
        <f>IF($C162&lt;Input!$D$48,VLOOKUP($C162,Eksist!$C$151:'Eksist'!$Z$181,P$3), VLOOKUP($C162,Muffe!$C$151:'Muffe'!$Z$181,P$3)*Muffe!$E$3+VLOOKUP($C162,Eksist!$C$151:'Eksist'!$Z$181,P$3)*Eksist!$E$3)</f>
        <v>0</v>
      </c>
      <c r="Q162" s="156">
        <f>IF($C162&lt;Input!$D$48,VLOOKUP($C162,Eksist!$C$151:'Eksist'!$Z$181,Q$3), VLOOKUP($C162,Muffe!$C$151:'Muffe'!$Z$181,Q$3)*Muffe!$E$3+VLOOKUP($C162,Eksist!$C$151:'Eksist'!$Z$181,Q$3)*Eksist!$E$3)</f>
        <v>0</v>
      </c>
      <c r="R162" s="156">
        <f>IF($C162&lt;Input!$D$48,VLOOKUP($C162,Eksist!$C$151:'Eksist'!$Z$181,R$3), VLOOKUP($C162,Muffe!$C$151:'Muffe'!$Z$181,R$3)*Muffe!$E$3+VLOOKUP($C162,Eksist!$C$151:'Eksist'!$Z$181,R$3)*Eksist!$E$3)</f>
        <v>0</v>
      </c>
      <c r="S162" s="156">
        <f>IF($C162&lt;Input!$D$48,VLOOKUP($C162,Eksist!$C$151:'Eksist'!$Z$181,S$3), VLOOKUP($C162,Muffe!$C$151:'Muffe'!$Z$181,S$3)*Muffe!$E$3+VLOOKUP($C162,Eksist!$C$151:'Eksist'!$Z$181,S$3)*Eksist!$E$3)</f>
        <v>0</v>
      </c>
      <c r="T162" s="156">
        <f>IF($C162&lt;Input!$D$48,VLOOKUP($C162,Eksist!$C$151:'Eksist'!$Z$181,T$3), VLOOKUP($C162,Muffe!$C$151:'Muffe'!$Z$181,T$3)*Muffe!$E$3+VLOOKUP($C162,Eksist!$C$151:'Eksist'!$Z$181,T$3)*Eksist!$E$3)</f>
        <v>0</v>
      </c>
      <c r="U162" s="156">
        <f>IF($C162&lt;Input!$D$48,VLOOKUP($C162,Eksist!$C$151:'Eksist'!$Z$181,U$3), VLOOKUP($C162,Muffe!$C$151:'Muffe'!$Z$181,U$3)*Muffe!$E$3+VLOOKUP($C162,Eksist!$C$151:'Eksist'!$Z$181,U$3)*Eksist!$E$3)</f>
        <v>0</v>
      </c>
      <c r="V162" s="156">
        <f>IF($C162&lt;Input!$D$48,VLOOKUP($C162,Eksist!$C$151:'Eksist'!$Z$181,V$3), VLOOKUP($C162,Muffe!$C$151:'Muffe'!$Z$181,V$3)*Muffe!$E$3+VLOOKUP($C162,Eksist!$C$151:'Eksist'!$Z$181,V$3)*Eksist!$E$3)</f>
        <v>0</v>
      </c>
      <c r="W162" s="156">
        <f>IF($C162&lt;Input!$D$48,VLOOKUP($C162,Eksist!$C$151:'Eksist'!$Z$181,W$3), VLOOKUP($C162,Muffe!$C$151:'Muffe'!$Z$181,W$3)*Muffe!$E$3+VLOOKUP($C162,Eksist!$C$151:'Eksist'!$Z$181,W$3)*Eksist!$E$3)</f>
        <v>0</v>
      </c>
      <c r="X162" s="156">
        <f>IF($C162&lt;Input!$D$48,VLOOKUP($C162,Eksist!$C$151:'Eksist'!$Z$181,X$3), VLOOKUP($C162,Muffe!$C$151:'Muffe'!$Z$181,X$3)*Muffe!$E$3+VLOOKUP($C162,Eksist!$C$151:'Eksist'!$Z$181,X$3)*Eksist!$E$3)</f>
        <v>0</v>
      </c>
      <c r="Y162" s="156">
        <f>IF($C162&lt;Input!$D$48,VLOOKUP($C162,Eksist!$C$151:'Eksist'!$Z$181,Y$3), VLOOKUP($C162,Muffe!$C$151:'Muffe'!$Z$181,Y$3)*Muffe!$E$3+VLOOKUP($C162,Eksist!$C$151:'Eksist'!$Z$181,Y$3)*Eksist!$E$3)</f>
        <v>0</v>
      </c>
      <c r="Z162" s="156">
        <f>IF($C162&lt;Input!$D$48,VLOOKUP($C162,Eksist!$C$151:'Eksist'!$Z$181,Z$3), VLOOKUP($C162,Muffe!$C$151:'Muffe'!$Z$181,Z$3)*Muffe!$E$3+VLOOKUP($C162,Eksist!$C$151:'Eksist'!$Z$181,Z$3)*Eksist!$E$3)</f>
        <v>0</v>
      </c>
      <c r="AA162" s="1"/>
      <c r="AB162" s="3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  <c r="AU162" s="158"/>
      <c r="AV162" s="158"/>
      <c r="AW162" s="158"/>
      <c r="AX162" s="158"/>
      <c r="AY162" s="158"/>
      <c r="AZ162" s="158"/>
      <c r="BA162" s="159"/>
      <c r="BB162" s="159"/>
      <c r="BC162" s="159"/>
      <c r="BD162" s="159"/>
      <c r="BE162" s="159"/>
      <c r="BF162" s="158"/>
      <c r="BG162" s="158"/>
      <c r="BH162" s="158"/>
      <c r="BI162" s="158"/>
      <c r="BJ162" s="158"/>
      <c r="BK162" s="158"/>
      <c r="BL162" s="158"/>
      <c r="BM162" s="158"/>
      <c r="BN162" s="158"/>
      <c r="BO162" s="158"/>
      <c r="BP162" s="158"/>
      <c r="BQ162" s="158"/>
      <c r="BR162" s="158"/>
      <c r="BS162" s="158"/>
      <c r="BT162" s="158"/>
      <c r="BU162" s="158"/>
    </row>
    <row r="163" spans="1:73" x14ac:dyDescent="0.15">
      <c r="A163" s="1"/>
      <c r="B163" s="20"/>
      <c r="C163" s="156">
        <f>Eksist!C163</f>
        <v>12</v>
      </c>
      <c r="D163" s="2" t="s">
        <v>98</v>
      </c>
      <c r="E163" s="156"/>
      <c r="F163" s="156">
        <f t="shared" si="9"/>
        <v>446.09423999999996</v>
      </c>
      <c r="G163" s="156">
        <f>IF($C163&lt;Input!$D$48,VLOOKUP($C163,Eksist!$C$151:'Eksist'!$Z$181,G$3), VLOOKUP($C163,Muffe!$C$151:'Muffe'!$Z$181,G$3)*Muffe!$E$2+VLOOKUP($C163,Eksist!$C$151:'Eksist'!$Z$181,G$3)*Eksist!$E$2)</f>
        <v>0</v>
      </c>
      <c r="H163" s="156">
        <f>IF($C163&lt;Input!$D$48,VLOOKUP($C163,Eksist!$C$151:'Eksist'!$Z$181,H$3), VLOOKUP($C163,Muffe!$C$151:'Muffe'!$Z$181,H$3)*Muffe!$E$3+VLOOKUP($C163,Eksist!$C$151:'Eksist'!$Z$181,H$3)*Eksist!$E$3)</f>
        <v>201.19968</v>
      </c>
      <c r="I163" s="156">
        <f>IF($C163&lt;Input!$D$48,VLOOKUP($C163,Eksist!$C$151:'Eksist'!$Z$181,I$3), VLOOKUP($C163,Muffe!$C$151:'Muffe'!$Z$181,I$3)*Muffe!$E$3+VLOOKUP($C163,Eksist!$C$151:'Eksist'!$Z$181,I$3)*Eksist!$E$3)</f>
        <v>244.89455999999996</v>
      </c>
      <c r="J163" s="156">
        <f>IF($C163&lt;Input!$D$48,VLOOKUP($C163,Eksist!$C$151:'Eksist'!$Z$181,J$3), VLOOKUP($C163,Muffe!$C$151:'Muffe'!$Z$181,J$3)*Muffe!$E$3+VLOOKUP($C163,Eksist!$C$151:'Eksist'!$Z$181,J$3)*Eksist!$E$3)</f>
        <v>0</v>
      </c>
      <c r="K163" s="156">
        <f>IF($C163&lt;Input!$D$48,VLOOKUP($C163,Eksist!$C$151:'Eksist'!$Z$181,K$3), VLOOKUP($C163,Muffe!$C$151:'Muffe'!$Z$181,K$3)*Muffe!$E$3+VLOOKUP($C163,Eksist!$C$151:'Eksist'!$Z$181,K$3)*Eksist!$E$3)</f>
        <v>0</v>
      </c>
      <c r="L163" s="156">
        <f>IF($C163&lt;Input!$D$48,VLOOKUP($C163,Eksist!$C$151:'Eksist'!$Z$181,L$3), VLOOKUP($C163,Muffe!$C$151:'Muffe'!$Z$181,L$3)*Muffe!$E$3+VLOOKUP($C163,Eksist!$C$151:'Eksist'!$Z$181,L$3)*Eksist!$E$3)</f>
        <v>0</v>
      </c>
      <c r="M163" s="156">
        <f>IF($C163&lt;Input!$D$48,VLOOKUP($C163,Eksist!$C$151:'Eksist'!$Z$181,M$3), VLOOKUP($C163,Muffe!$C$151:'Muffe'!$Z$181,M$3)*Muffe!$E$3+VLOOKUP($C163,Eksist!$C$151:'Eksist'!$Z$181,M$3)*Eksist!$E$3)</f>
        <v>0</v>
      </c>
      <c r="N163" s="156">
        <f>IF($C163&lt;Input!$D$48,VLOOKUP($C163,Eksist!$C$151:'Eksist'!$Z$181,N$3), VLOOKUP($C163,Muffe!$C$151:'Muffe'!$Z$181,N$3)*Muffe!$E$3+VLOOKUP($C163,Eksist!$C$151:'Eksist'!$Z$181,N$3)*Eksist!$E$3)</f>
        <v>0</v>
      </c>
      <c r="O163" s="156">
        <f>IF($C163&lt;Input!$D$48,VLOOKUP($C163,Eksist!$C$151:'Eksist'!$Z$181,O$3), VLOOKUP($C163,Muffe!$C$151:'Muffe'!$Z$181,O$3)*Muffe!$E$3+VLOOKUP($C163,Eksist!$C$151:'Eksist'!$Z$181,O$3)*Eksist!$E$3)</f>
        <v>0</v>
      </c>
      <c r="P163" s="156">
        <f>IF($C163&lt;Input!$D$48,VLOOKUP($C163,Eksist!$C$151:'Eksist'!$Z$181,P$3), VLOOKUP($C163,Muffe!$C$151:'Muffe'!$Z$181,P$3)*Muffe!$E$3+VLOOKUP($C163,Eksist!$C$151:'Eksist'!$Z$181,P$3)*Eksist!$E$3)</f>
        <v>0</v>
      </c>
      <c r="Q163" s="156">
        <f>IF($C163&lt;Input!$D$48,VLOOKUP($C163,Eksist!$C$151:'Eksist'!$Z$181,Q$3), VLOOKUP($C163,Muffe!$C$151:'Muffe'!$Z$181,Q$3)*Muffe!$E$3+VLOOKUP($C163,Eksist!$C$151:'Eksist'!$Z$181,Q$3)*Eksist!$E$3)</f>
        <v>0</v>
      </c>
      <c r="R163" s="156">
        <f>IF($C163&lt;Input!$D$48,VLOOKUP($C163,Eksist!$C$151:'Eksist'!$Z$181,R$3), VLOOKUP($C163,Muffe!$C$151:'Muffe'!$Z$181,R$3)*Muffe!$E$3+VLOOKUP($C163,Eksist!$C$151:'Eksist'!$Z$181,R$3)*Eksist!$E$3)</f>
        <v>0</v>
      </c>
      <c r="S163" s="156">
        <f>IF($C163&lt;Input!$D$48,VLOOKUP($C163,Eksist!$C$151:'Eksist'!$Z$181,S$3), VLOOKUP($C163,Muffe!$C$151:'Muffe'!$Z$181,S$3)*Muffe!$E$3+VLOOKUP($C163,Eksist!$C$151:'Eksist'!$Z$181,S$3)*Eksist!$E$3)</f>
        <v>0</v>
      </c>
      <c r="T163" s="156">
        <f>IF($C163&lt;Input!$D$48,VLOOKUP($C163,Eksist!$C$151:'Eksist'!$Z$181,T$3), VLOOKUP($C163,Muffe!$C$151:'Muffe'!$Z$181,T$3)*Muffe!$E$3+VLOOKUP($C163,Eksist!$C$151:'Eksist'!$Z$181,T$3)*Eksist!$E$3)</f>
        <v>0</v>
      </c>
      <c r="U163" s="156">
        <f>IF($C163&lt;Input!$D$48,VLOOKUP($C163,Eksist!$C$151:'Eksist'!$Z$181,U$3), VLOOKUP($C163,Muffe!$C$151:'Muffe'!$Z$181,U$3)*Muffe!$E$3+VLOOKUP($C163,Eksist!$C$151:'Eksist'!$Z$181,U$3)*Eksist!$E$3)</f>
        <v>0</v>
      </c>
      <c r="V163" s="156">
        <f>IF($C163&lt;Input!$D$48,VLOOKUP($C163,Eksist!$C$151:'Eksist'!$Z$181,V$3), VLOOKUP($C163,Muffe!$C$151:'Muffe'!$Z$181,V$3)*Muffe!$E$3+VLOOKUP($C163,Eksist!$C$151:'Eksist'!$Z$181,V$3)*Eksist!$E$3)</f>
        <v>0</v>
      </c>
      <c r="W163" s="156">
        <f>IF($C163&lt;Input!$D$48,VLOOKUP($C163,Eksist!$C$151:'Eksist'!$Z$181,W$3), VLOOKUP($C163,Muffe!$C$151:'Muffe'!$Z$181,W$3)*Muffe!$E$3+VLOOKUP($C163,Eksist!$C$151:'Eksist'!$Z$181,W$3)*Eksist!$E$3)</f>
        <v>0</v>
      </c>
      <c r="X163" s="156">
        <f>IF($C163&lt;Input!$D$48,VLOOKUP($C163,Eksist!$C$151:'Eksist'!$Z$181,X$3), VLOOKUP($C163,Muffe!$C$151:'Muffe'!$Z$181,X$3)*Muffe!$E$3+VLOOKUP($C163,Eksist!$C$151:'Eksist'!$Z$181,X$3)*Eksist!$E$3)</f>
        <v>0</v>
      </c>
      <c r="Y163" s="156">
        <f>IF($C163&lt;Input!$D$48,VLOOKUP($C163,Eksist!$C$151:'Eksist'!$Z$181,Y$3), VLOOKUP($C163,Muffe!$C$151:'Muffe'!$Z$181,Y$3)*Muffe!$E$3+VLOOKUP($C163,Eksist!$C$151:'Eksist'!$Z$181,Y$3)*Eksist!$E$3)</f>
        <v>0</v>
      </c>
      <c r="Z163" s="156">
        <f>IF($C163&lt;Input!$D$48,VLOOKUP($C163,Eksist!$C$151:'Eksist'!$Z$181,Z$3), VLOOKUP($C163,Muffe!$C$151:'Muffe'!$Z$181,Z$3)*Muffe!$E$3+VLOOKUP($C163,Eksist!$C$151:'Eksist'!$Z$181,Z$3)*Eksist!$E$3)</f>
        <v>0</v>
      </c>
      <c r="AA163" s="1"/>
      <c r="AB163" s="3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  <c r="AU163" s="158"/>
      <c r="AV163" s="158"/>
      <c r="AW163" s="158"/>
      <c r="AX163" s="158"/>
      <c r="AY163" s="158"/>
      <c r="AZ163" s="158"/>
      <c r="BA163" s="159"/>
      <c r="BB163" s="159"/>
      <c r="BC163" s="159"/>
      <c r="BD163" s="159"/>
      <c r="BE163" s="159"/>
      <c r="BF163" s="158"/>
      <c r="BG163" s="158"/>
      <c r="BH163" s="158"/>
      <c r="BI163" s="158"/>
      <c r="BJ163" s="158"/>
      <c r="BK163" s="158"/>
      <c r="BL163" s="158"/>
      <c r="BM163" s="158"/>
      <c r="BN163" s="158"/>
      <c r="BO163" s="158"/>
      <c r="BP163" s="158"/>
      <c r="BQ163" s="158"/>
      <c r="BR163" s="158"/>
      <c r="BS163" s="158"/>
      <c r="BT163" s="158"/>
      <c r="BU163" s="158"/>
    </row>
    <row r="164" spans="1:73" x14ac:dyDescent="0.15">
      <c r="A164" s="1"/>
      <c r="B164" s="20"/>
      <c r="C164" s="156">
        <f>Eksist!C164</f>
        <v>13</v>
      </c>
      <c r="D164" s="2" t="s">
        <v>98</v>
      </c>
      <c r="E164" s="156"/>
      <c r="F164" s="156">
        <f t="shared" si="9"/>
        <v>446.09423999999996</v>
      </c>
      <c r="G164" s="156">
        <f>IF($C164&lt;Input!$D$48,VLOOKUP($C164,Eksist!$C$151:'Eksist'!$Z$181,G$3), VLOOKUP($C164,Muffe!$C$151:'Muffe'!$Z$181,G$3)*Muffe!$E$2+VLOOKUP($C164,Eksist!$C$151:'Eksist'!$Z$181,G$3)*Eksist!$E$2)</f>
        <v>0</v>
      </c>
      <c r="H164" s="156">
        <f>IF($C164&lt;Input!$D$48,VLOOKUP($C164,Eksist!$C$151:'Eksist'!$Z$181,H$3), VLOOKUP($C164,Muffe!$C$151:'Muffe'!$Z$181,H$3)*Muffe!$E$3+VLOOKUP($C164,Eksist!$C$151:'Eksist'!$Z$181,H$3)*Eksist!$E$3)</f>
        <v>201.19968</v>
      </c>
      <c r="I164" s="156">
        <f>IF($C164&lt;Input!$D$48,VLOOKUP($C164,Eksist!$C$151:'Eksist'!$Z$181,I$3), VLOOKUP($C164,Muffe!$C$151:'Muffe'!$Z$181,I$3)*Muffe!$E$3+VLOOKUP($C164,Eksist!$C$151:'Eksist'!$Z$181,I$3)*Eksist!$E$3)</f>
        <v>244.89455999999996</v>
      </c>
      <c r="J164" s="156">
        <f>IF($C164&lt;Input!$D$48,VLOOKUP($C164,Eksist!$C$151:'Eksist'!$Z$181,J$3), VLOOKUP($C164,Muffe!$C$151:'Muffe'!$Z$181,J$3)*Muffe!$E$3+VLOOKUP($C164,Eksist!$C$151:'Eksist'!$Z$181,J$3)*Eksist!$E$3)</f>
        <v>0</v>
      </c>
      <c r="K164" s="156">
        <f>IF($C164&lt;Input!$D$48,VLOOKUP($C164,Eksist!$C$151:'Eksist'!$Z$181,K$3), VLOOKUP($C164,Muffe!$C$151:'Muffe'!$Z$181,K$3)*Muffe!$E$3+VLOOKUP($C164,Eksist!$C$151:'Eksist'!$Z$181,K$3)*Eksist!$E$3)</f>
        <v>0</v>
      </c>
      <c r="L164" s="156">
        <f>IF($C164&lt;Input!$D$48,VLOOKUP($C164,Eksist!$C$151:'Eksist'!$Z$181,L$3), VLOOKUP($C164,Muffe!$C$151:'Muffe'!$Z$181,L$3)*Muffe!$E$3+VLOOKUP($C164,Eksist!$C$151:'Eksist'!$Z$181,L$3)*Eksist!$E$3)</f>
        <v>0</v>
      </c>
      <c r="M164" s="156">
        <f>IF($C164&lt;Input!$D$48,VLOOKUP($C164,Eksist!$C$151:'Eksist'!$Z$181,M$3), VLOOKUP($C164,Muffe!$C$151:'Muffe'!$Z$181,M$3)*Muffe!$E$3+VLOOKUP($C164,Eksist!$C$151:'Eksist'!$Z$181,M$3)*Eksist!$E$3)</f>
        <v>0</v>
      </c>
      <c r="N164" s="156">
        <f>IF($C164&lt;Input!$D$48,VLOOKUP($C164,Eksist!$C$151:'Eksist'!$Z$181,N$3), VLOOKUP($C164,Muffe!$C$151:'Muffe'!$Z$181,N$3)*Muffe!$E$3+VLOOKUP($C164,Eksist!$C$151:'Eksist'!$Z$181,N$3)*Eksist!$E$3)</f>
        <v>0</v>
      </c>
      <c r="O164" s="156">
        <f>IF($C164&lt;Input!$D$48,VLOOKUP($C164,Eksist!$C$151:'Eksist'!$Z$181,O$3), VLOOKUP($C164,Muffe!$C$151:'Muffe'!$Z$181,O$3)*Muffe!$E$3+VLOOKUP($C164,Eksist!$C$151:'Eksist'!$Z$181,O$3)*Eksist!$E$3)</f>
        <v>0</v>
      </c>
      <c r="P164" s="156">
        <f>IF($C164&lt;Input!$D$48,VLOOKUP($C164,Eksist!$C$151:'Eksist'!$Z$181,P$3), VLOOKUP($C164,Muffe!$C$151:'Muffe'!$Z$181,P$3)*Muffe!$E$3+VLOOKUP($C164,Eksist!$C$151:'Eksist'!$Z$181,P$3)*Eksist!$E$3)</f>
        <v>0</v>
      </c>
      <c r="Q164" s="156">
        <f>IF($C164&lt;Input!$D$48,VLOOKUP($C164,Eksist!$C$151:'Eksist'!$Z$181,Q$3), VLOOKUP($C164,Muffe!$C$151:'Muffe'!$Z$181,Q$3)*Muffe!$E$3+VLOOKUP($C164,Eksist!$C$151:'Eksist'!$Z$181,Q$3)*Eksist!$E$3)</f>
        <v>0</v>
      </c>
      <c r="R164" s="156">
        <f>IF($C164&lt;Input!$D$48,VLOOKUP($C164,Eksist!$C$151:'Eksist'!$Z$181,R$3), VLOOKUP($C164,Muffe!$C$151:'Muffe'!$Z$181,R$3)*Muffe!$E$3+VLOOKUP($C164,Eksist!$C$151:'Eksist'!$Z$181,R$3)*Eksist!$E$3)</f>
        <v>0</v>
      </c>
      <c r="S164" s="156">
        <f>IF($C164&lt;Input!$D$48,VLOOKUP($C164,Eksist!$C$151:'Eksist'!$Z$181,S$3), VLOOKUP($C164,Muffe!$C$151:'Muffe'!$Z$181,S$3)*Muffe!$E$3+VLOOKUP($C164,Eksist!$C$151:'Eksist'!$Z$181,S$3)*Eksist!$E$3)</f>
        <v>0</v>
      </c>
      <c r="T164" s="156">
        <f>IF($C164&lt;Input!$D$48,VLOOKUP($C164,Eksist!$C$151:'Eksist'!$Z$181,T$3), VLOOKUP($C164,Muffe!$C$151:'Muffe'!$Z$181,T$3)*Muffe!$E$3+VLOOKUP($C164,Eksist!$C$151:'Eksist'!$Z$181,T$3)*Eksist!$E$3)</f>
        <v>0</v>
      </c>
      <c r="U164" s="156">
        <f>IF($C164&lt;Input!$D$48,VLOOKUP($C164,Eksist!$C$151:'Eksist'!$Z$181,U$3), VLOOKUP($C164,Muffe!$C$151:'Muffe'!$Z$181,U$3)*Muffe!$E$3+VLOOKUP($C164,Eksist!$C$151:'Eksist'!$Z$181,U$3)*Eksist!$E$3)</f>
        <v>0</v>
      </c>
      <c r="V164" s="156">
        <f>IF($C164&lt;Input!$D$48,VLOOKUP($C164,Eksist!$C$151:'Eksist'!$Z$181,V$3), VLOOKUP($C164,Muffe!$C$151:'Muffe'!$Z$181,V$3)*Muffe!$E$3+VLOOKUP($C164,Eksist!$C$151:'Eksist'!$Z$181,V$3)*Eksist!$E$3)</f>
        <v>0</v>
      </c>
      <c r="W164" s="156">
        <f>IF($C164&lt;Input!$D$48,VLOOKUP($C164,Eksist!$C$151:'Eksist'!$Z$181,W$3), VLOOKUP($C164,Muffe!$C$151:'Muffe'!$Z$181,W$3)*Muffe!$E$3+VLOOKUP($C164,Eksist!$C$151:'Eksist'!$Z$181,W$3)*Eksist!$E$3)</f>
        <v>0</v>
      </c>
      <c r="X164" s="156">
        <f>IF($C164&lt;Input!$D$48,VLOOKUP($C164,Eksist!$C$151:'Eksist'!$Z$181,X$3), VLOOKUP($C164,Muffe!$C$151:'Muffe'!$Z$181,X$3)*Muffe!$E$3+VLOOKUP($C164,Eksist!$C$151:'Eksist'!$Z$181,X$3)*Eksist!$E$3)</f>
        <v>0</v>
      </c>
      <c r="Y164" s="156">
        <f>IF($C164&lt;Input!$D$48,VLOOKUP($C164,Eksist!$C$151:'Eksist'!$Z$181,Y$3), VLOOKUP($C164,Muffe!$C$151:'Muffe'!$Z$181,Y$3)*Muffe!$E$3+VLOOKUP($C164,Eksist!$C$151:'Eksist'!$Z$181,Y$3)*Eksist!$E$3)</f>
        <v>0</v>
      </c>
      <c r="Z164" s="156">
        <f>IF($C164&lt;Input!$D$48,VLOOKUP($C164,Eksist!$C$151:'Eksist'!$Z$181,Z$3), VLOOKUP($C164,Muffe!$C$151:'Muffe'!$Z$181,Z$3)*Muffe!$E$3+VLOOKUP($C164,Eksist!$C$151:'Eksist'!$Z$181,Z$3)*Eksist!$E$3)</f>
        <v>0</v>
      </c>
      <c r="AA164" s="1"/>
      <c r="AB164" s="3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  <c r="AU164" s="158"/>
      <c r="AV164" s="158"/>
      <c r="AW164" s="158"/>
      <c r="AX164" s="158"/>
      <c r="AY164" s="158"/>
      <c r="AZ164" s="158"/>
      <c r="BA164" s="159"/>
      <c r="BB164" s="159"/>
      <c r="BC164" s="159"/>
      <c r="BD164" s="159"/>
      <c r="BE164" s="159"/>
      <c r="BF164" s="158"/>
      <c r="BG164" s="158"/>
      <c r="BH164" s="158"/>
      <c r="BI164" s="158"/>
      <c r="BJ164" s="158"/>
      <c r="BK164" s="158"/>
      <c r="BL164" s="158"/>
      <c r="BM164" s="158"/>
      <c r="BN164" s="158"/>
      <c r="BO164" s="158"/>
      <c r="BP164" s="158"/>
      <c r="BQ164" s="158"/>
      <c r="BR164" s="158"/>
      <c r="BS164" s="158"/>
      <c r="BT164" s="158"/>
      <c r="BU164" s="158"/>
    </row>
    <row r="165" spans="1:73" x14ac:dyDescent="0.15">
      <c r="A165" s="1"/>
      <c r="B165" s="20"/>
      <c r="C165" s="156">
        <f>Eksist!C165</f>
        <v>14</v>
      </c>
      <c r="D165" s="2" t="s">
        <v>98</v>
      </c>
      <c r="E165" s="156"/>
      <c r="F165" s="156">
        <f t="shared" si="9"/>
        <v>446.09423999999996</v>
      </c>
      <c r="G165" s="156">
        <f>IF($C165&lt;Input!$D$48,VLOOKUP($C165,Eksist!$C$151:'Eksist'!$Z$181,G$3), VLOOKUP($C165,Muffe!$C$151:'Muffe'!$Z$181,G$3)*Muffe!$E$2+VLOOKUP($C165,Eksist!$C$151:'Eksist'!$Z$181,G$3)*Eksist!$E$2)</f>
        <v>0</v>
      </c>
      <c r="H165" s="156">
        <f>IF($C165&lt;Input!$D$48,VLOOKUP($C165,Eksist!$C$151:'Eksist'!$Z$181,H$3), VLOOKUP($C165,Muffe!$C$151:'Muffe'!$Z$181,H$3)*Muffe!$E$3+VLOOKUP($C165,Eksist!$C$151:'Eksist'!$Z$181,H$3)*Eksist!$E$3)</f>
        <v>201.19968</v>
      </c>
      <c r="I165" s="156">
        <f>IF($C165&lt;Input!$D$48,VLOOKUP($C165,Eksist!$C$151:'Eksist'!$Z$181,I$3), VLOOKUP($C165,Muffe!$C$151:'Muffe'!$Z$181,I$3)*Muffe!$E$3+VLOOKUP($C165,Eksist!$C$151:'Eksist'!$Z$181,I$3)*Eksist!$E$3)</f>
        <v>244.89455999999996</v>
      </c>
      <c r="J165" s="156">
        <f>IF($C165&lt;Input!$D$48,VLOOKUP($C165,Eksist!$C$151:'Eksist'!$Z$181,J$3), VLOOKUP($C165,Muffe!$C$151:'Muffe'!$Z$181,J$3)*Muffe!$E$3+VLOOKUP($C165,Eksist!$C$151:'Eksist'!$Z$181,J$3)*Eksist!$E$3)</f>
        <v>0</v>
      </c>
      <c r="K165" s="156">
        <f>IF($C165&lt;Input!$D$48,VLOOKUP($C165,Eksist!$C$151:'Eksist'!$Z$181,K$3), VLOOKUP($C165,Muffe!$C$151:'Muffe'!$Z$181,K$3)*Muffe!$E$3+VLOOKUP($C165,Eksist!$C$151:'Eksist'!$Z$181,K$3)*Eksist!$E$3)</f>
        <v>0</v>
      </c>
      <c r="L165" s="156">
        <f>IF($C165&lt;Input!$D$48,VLOOKUP($C165,Eksist!$C$151:'Eksist'!$Z$181,L$3), VLOOKUP($C165,Muffe!$C$151:'Muffe'!$Z$181,L$3)*Muffe!$E$3+VLOOKUP($C165,Eksist!$C$151:'Eksist'!$Z$181,L$3)*Eksist!$E$3)</f>
        <v>0</v>
      </c>
      <c r="M165" s="156">
        <f>IF($C165&lt;Input!$D$48,VLOOKUP($C165,Eksist!$C$151:'Eksist'!$Z$181,M$3), VLOOKUP($C165,Muffe!$C$151:'Muffe'!$Z$181,M$3)*Muffe!$E$3+VLOOKUP($C165,Eksist!$C$151:'Eksist'!$Z$181,M$3)*Eksist!$E$3)</f>
        <v>0</v>
      </c>
      <c r="N165" s="156">
        <f>IF($C165&lt;Input!$D$48,VLOOKUP($C165,Eksist!$C$151:'Eksist'!$Z$181,N$3), VLOOKUP($C165,Muffe!$C$151:'Muffe'!$Z$181,N$3)*Muffe!$E$3+VLOOKUP($C165,Eksist!$C$151:'Eksist'!$Z$181,N$3)*Eksist!$E$3)</f>
        <v>0</v>
      </c>
      <c r="O165" s="156">
        <f>IF($C165&lt;Input!$D$48,VLOOKUP($C165,Eksist!$C$151:'Eksist'!$Z$181,O$3), VLOOKUP($C165,Muffe!$C$151:'Muffe'!$Z$181,O$3)*Muffe!$E$3+VLOOKUP($C165,Eksist!$C$151:'Eksist'!$Z$181,O$3)*Eksist!$E$3)</f>
        <v>0</v>
      </c>
      <c r="P165" s="156">
        <f>IF($C165&lt;Input!$D$48,VLOOKUP($C165,Eksist!$C$151:'Eksist'!$Z$181,P$3), VLOOKUP($C165,Muffe!$C$151:'Muffe'!$Z$181,P$3)*Muffe!$E$3+VLOOKUP($C165,Eksist!$C$151:'Eksist'!$Z$181,P$3)*Eksist!$E$3)</f>
        <v>0</v>
      </c>
      <c r="Q165" s="156">
        <f>IF($C165&lt;Input!$D$48,VLOOKUP($C165,Eksist!$C$151:'Eksist'!$Z$181,Q$3), VLOOKUP($C165,Muffe!$C$151:'Muffe'!$Z$181,Q$3)*Muffe!$E$3+VLOOKUP($C165,Eksist!$C$151:'Eksist'!$Z$181,Q$3)*Eksist!$E$3)</f>
        <v>0</v>
      </c>
      <c r="R165" s="156">
        <f>IF($C165&lt;Input!$D$48,VLOOKUP($C165,Eksist!$C$151:'Eksist'!$Z$181,R$3), VLOOKUP($C165,Muffe!$C$151:'Muffe'!$Z$181,R$3)*Muffe!$E$3+VLOOKUP($C165,Eksist!$C$151:'Eksist'!$Z$181,R$3)*Eksist!$E$3)</f>
        <v>0</v>
      </c>
      <c r="S165" s="156">
        <f>IF($C165&lt;Input!$D$48,VLOOKUP($C165,Eksist!$C$151:'Eksist'!$Z$181,S$3), VLOOKUP($C165,Muffe!$C$151:'Muffe'!$Z$181,S$3)*Muffe!$E$3+VLOOKUP($C165,Eksist!$C$151:'Eksist'!$Z$181,S$3)*Eksist!$E$3)</f>
        <v>0</v>
      </c>
      <c r="T165" s="156">
        <f>IF($C165&lt;Input!$D$48,VLOOKUP($C165,Eksist!$C$151:'Eksist'!$Z$181,T$3), VLOOKUP($C165,Muffe!$C$151:'Muffe'!$Z$181,T$3)*Muffe!$E$3+VLOOKUP($C165,Eksist!$C$151:'Eksist'!$Z$181,T$3)*Eksist!$E$3)</f>
        <v>0</v>
      </c>
      <c r="U165" s="156">
        <f>IF($C165&lt;Input!$D$48,VLOOKUP($C165,Eksist!$C$151:'Eksist'!$Z$181,U$3), VLOOKUP($C165,Muffe!$C$151:'Muffe'!$Z$181,U$3)*Muffe!$E$3+VLOOKUP($C165,Eksist!$C$151:'Eksist'!$Z$181,U$3)*Eksist!$E$3)</f>
        <v>0</v>
      </c>
      <c r="V165" s="156">
        <f>IF($C165&lt;Input!$D$48,VLOOKUP($C165,Eksist!$C$151:'Eksist'!$Z$181,V$3), VLOOKUP($C165,Muffe!$C$151:'Muffe'!$Z$181,V$3)*Muffe!$E$3+VLOOKUP($C165,Eksist!$C$151:'Eksist'!$Z$181,V$3)*Eksist!$E$3)</f>
        <v>0</v>
      </c>
      <c r="W165" s="156">
        <f>IF($C165&lt;Input!$D$48,VLOOKUP($C165,Eksist!$C$151:'Eksist'!$Z$181,W$3), VLOOKUP($C165,Muffe!$C$151:'Muffe'!$Z$181,W$3)*Muffe!$E$3+VLOOKUP($C165,Eksist!$C$151:'Eksist'!$Z$181,W$3)*Eksist!$E$3)</f>
        <v>0</v>
      </c>
      <c r="X165" s="156">
        <f>IF($C165&lt;Input!$D$48,VLOOKUP($C165,Eksist!$C$151:'Eksist'!$Z$181,X$3), VLOOKUP($C165,Muffe!$C$151:'Muffe'!$Z$181,X$3)*Muffe!$E$3+VLOOKUP($C165,Eksist!$C$151:'Eksist'!$Z$181,X$3)*Eksist!$E$3)</f>
        <v>0</v>
      </c>
      <c r="Y165" s="156">
        <f>IF($C165&lt;Input!$D$48,VLOOKUP($C165,Eksist!$C$151:'Eksist'!$Z$181,Y$3), VLOOKUP($C165,Muffe!$C$151:'Muffe'!$Z$181,Y$3)*Muffe!$E$3+VLOOKUP($C165,Eksist!$C$151:'Eksist'!$Z$181,Y$3)*Eksist!$E$3)</f>
        <v>0</v>
      </c>
      <c r="Z165" s="156">
        <f>IF($C165&lt;Input!$D$48,VLOOKUP($C165,Eksist!$C$151:'Eksist'!$Z$181,Z$3), VLOOKUP($C165,Muffe!$C$151:'Muffe'!$Z$181,Z$3)*Muffe!$E$3+VLOOKUP($C165,Eksist!$C$151:'Eksist'!$Z$181,Z$3)*Eksist!$E$3)</f>
        <v>0</v>
      </c>
      <c r="AA165" s="1"/>
      <c r="AB165" s="3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  <c r="AU165" s="158"/>
      <c r="AV165" s="158"/>
      <c r="AW165" s="158"/>
      <c r="AX165" s="158"/>
      <c r="AY165" s="158"/>
      <c r="AZ165" s="158"/>
      <c r="BA165" s="159"/>
      <c r="BB165" s="159"/>
      <c r="BC165" s="159"/>
      <c r="BD165" s="159"/>
      <c r="BE165" s="159"/>
      <c r="BF165" s="158"/>
      <c r="BG165" s="158"/>
      <c r="BH165" s="158"/>
      <c r="BI165" s="158"/>
      <c r="BJ165" s="158"/>
      <c r="BK165" s="158"/>
      <c r="BL165" s="158"/>
      <c r="BM165" s="158"/>
      <c r="BN165" s="158"/>
      <c r="BO165" s="158"/>
      <c r="BP165" s="158"/>
      <c r="BQ165" s="158"/>
      <c r="BR165" s="158"/>
      <c r="BS165" s="158"/>
      <c r="BT165" s="158"/>
      <c r="BU165" s="158"/>
    </row>
    <row r="166" spans="1:73" x14ac:dyDescent="0.15">
      <c r="A166" s="1"/>
      <c r="B166" s="20"/>
      <c r="C166" s="156">
        <f>Eksist!C166</f>
        <v>15</v>
      </c>
      <c r="D166" s="2" t="s">
        <v>98</v>
      </c>
      <c r="E166" s="156"/>
      <c r="F166" s="156">
        <f t="shared" si="9"/>
        <v>446.09423999999996</v>
      </c>
      <c r="G166" s="156">
        <f>IF($C166&lt;Input!$D$48,VLOOKUP($C166,Eksist!$C$151:'Eksist'!$Z$181,G$3), VLOOKUP($C166,Muffe!$C$151:'Muffe'!$Z$181,G$3)*Muffe!$E$2+VLOOKUP($C166,Eksist!$C$151:'Eksist'!$Z$181,G$3)*Eksist!$E$2)</f>
        <v>0</v>
      </c>
      <c r="H166" s="156">
        <f>IF($C166&lt;Input!$D$48,VLOOKUP($C166,Eksist!$C$151:'Eksist'!$Z$181,H$3), VLOOKUP($C166,Muffe!$C$151:'Muffe'!$Z$181,H$3)*Muffe!$E$3+VLOOKUP($C166,Eksist!$C$151:'Eksist'!$Z$181,H$3)*Eksist!$E$3)</f>
        <v>201.19968</v>
      </c>
      <c r="I166" s="156">
        <f>IF($C166&lt;Input!$D$48,VLOOKUP($C166,Eksist!$C$151:'Eksist'!$Z$181,I$3), VLOOKUP($C166,Muffe!$C$151:'Muffe'!$Z$181,I$3)*Muffe!$E$3+VLOOKUP($C166,Eksist!$C$151:'Eksist'!$Z$181,I$3)*Eksist!$E$3)</f>
        <v>244.89455999999996</v>
      </c>
      <c r="J166" s="156">
        <f>IF($C166&lt;Input!$D$48,VLOOKUP($C166,Eksist!$C$151:'Eksist'!$Z$181,J$3), VLOOKUP($C166,Muffe!$C$151:'Muffe'!$Z$181,J$3)*Muffe!$E$3+VLOOKUP($C166,Eksist!$C$151:'Eksist'!$Z$181,J$3)*Eksist!$E$3)</f>
        <v>0</v>
      </c>
      <c r="K166" s="156">
        <f>IF($C166&lt;Input!$D$48,VLOOKUP($C166,Eksist!$C$151:'Eksist'!$Z$181,K$3), VLOOKUP($C166,Muffe!$C$151:'Muffe'!$Z$181,K$3)*Muffe!$E$3+VLOOKUP($C166,Eksist!$C$151:'Eksist'!$Z$181,K$3)*Eksist!$E$3)</f>
        <v>0</v>
      </c>
      <c r="L166" s="156">
        <f>IF($C166&lt;Input!$D$48,VLOOKUP($C166,Eksist!$C$151:'Eksist'!$Z$181,L$3), VLOOKUP($C166,Muffe!$C$151:'Muffe'!$Z$181,L$3)*Muffe!$E$3+VLOOKUP($C166,Eksist!$C$151:'Eksist'!$Z$181,L$3)*Eksist!$E$3)</f>
        <v>0</v>
      </c>
      <c r="M166" s="156">
        <f>IF($C166&lt;Input!$D$48,VLOOKUP($C166,Eksist!$C$151:'Eksist'!$Z$181,M$3), VLOOKUP($C166,Muffe!$C$151:'Muffe'!$Z$181,M$3)*Muffe!$E$3+VLOOKUP($C166,Eksist!$C$151:'Eksist'!$Z$181,M$3)*Eksist!$E$3)</f>
        <v>0</v>
      </c>
      <c r="N166" s="156">
        <f>IF($C166&lt;Input!$D$48,VLOOKUP($C166,Eksist!$C$151:'Eksist'!$Z$181,N$3), VLOOKUP($C166,Muffe!$C$151:'Muffe'!$Z$181,N$3)*Muffe!$E$3+VLOOKUP($C166,Eksist!$C$151:'Eksist'!$Z$181,N$3)*Eksist!$E$3)</f>
        <v>0</v>
      </c>
      <c r="O166" s="156">
        <f>IF($C166&lt;Input!$D$48,VLOOKUP($C166,Eksist!$C$151:'Eksist'!$Z$181,O$3), VLOOKUP($C166,Muffe!$C$151:'Muffe'!$Z$181,O$3)*Muffe!$E$3+VLOOKUP($C166,Eksist!$C$151:'Eksist'!$Z$181,O$3)*Eksist!$E$3)</f>
        <v>0</v>
      </c>
      <c r="P166" s="156">
        <f>IF($C166&lt;Input!$D$48,VLOOKUP($C166,Eksist!$C$151:'Eksist'!$Z$181,P$3), VLOOKUP($C166,Muffe!$C$151:'Muffe'!$Z$181,P$3)*Muffe!$E$3+VLOOKUP($C166,Eksist!$C$151:'Eksist'!$Z$181,P$3)*Eksist!$E$3)</f>
        <v>0</v>
      </c>
      <c r="Q166" s="156">
        <f>IF($C166&lt;Input!$D$48,VLOOKUP($C166,Eksist!$C$151:'Eksist'!$Z$181,Q$3), VLOOKUP($C166,Muffe!$C$151:'Muffe'!$Z$181,Q$3)*Muffe!$E$3+VLOOKUP($C166,Eksist!$C$151:'Eksist'!$Z$181,Q$3)*Eksist!$E$3)</f>
        <v>0</v>
      </c>
      <c r="R166" s="156">
        <f>IF($C166&lt;Input!$D$48,VLOOKUP($C166,Eksist!$C$151:'Eksist'!$Z$181,R$3), VLOOKUP($C166,Muffe!$C$151:'Muffe'!$Z$181,R$3)*Muffe!$E$3+VLOOKUP($C166,Eksist!$C$151:'Eksist'!$Z$181,R$3)*Eksist!$E$3)</f>
        <v>0</v>
      </c>
      <c r="S166" s="156">
        <f>IF($C166&lt;Input!$D$48,VLOOKUP($C166,Eksist!$C$151:'Eksist'!$Z$181,S$3), VLOOKUP($C166,Muffe!$C$151:'Muffe'!$Z$181,S$3)*Muffe!$E$3+VLOOKUP($C166,Eksist!$C$151:'Eksist'!$Z$181,S$3)*Eksist!$E$3)</f>
        <v>0</v>
      </c>
      <c r="T166" s="156">
        <f>IF($C166&lt;Input!$D$48,VLOOKUP($C166,Eksist!$C$151:'Eksist'!$Z$181,T$3), VLOOKUP($C166,Muffe!$C$151:'Muffe'!$Z$181,T$3)*Muffe!$E$3+VLOOKUP($C166,Eksist!$C$151:'Eksist'!$Z$181,T$3)*Eksist!$E$3)</f>
        <v>0</v>
      </c>
      <c r="U166" s="156">
        <f>IF($C166&lt;Input!$D$48,VLOOKUP($C166,Eksist!$C$151:'Eksist'!$Z$181,U$3), VLOOKUP($C166,Muffe!$C$151:'Muffe'!$Z$181,U$3)*Muffe!$E$3+VLOOKUP($C166,Eksist!$C$151:'Eksist'!$Z$181,U$3)*Eksist!$E$3)</f>
        <v>0</v>
      </c>
      <c r="V166" s="156">
        <f>IF($C166&lt;Input!$D$48,VLOOKUP($C166,Eksist!$C$151:'Eksist'!$Z$181,V$3), VLOOKUP($C166,Muffe!$C$151:'Muffe'!$Z$181,V$3)*Muffe!$E$3+VLOOKUP($C166,Eksist!$C$151:'Eksist'!$Z$181,V$3)*Eksist!$E$3)</f>
        <v>0</v>
      </c>
      <c r="W166" s="156">
        <f>IF($C166&lt;Input!$D$48,VLOOKUP($C166,Eksist!$C$151:'Eksist'!$Z$181,W$3), VLOOKUP($C166,Muffe!$C$151:'Muffe'!$Z$181,W$3)*Muffe!$E$3+VLOOKUP($C166,Eksist!$C$151:'Eksist'!$Z$181,W$3)*Eksist!$E$3)</f>
        <v>0</v>
      </c>
      <c r="X166" s="156">
        <f>IF($C166&lt;Input!$D$48,VLOOKUP($C166,Eksist!$C$151:'Eksist'!$Z$181,X$3), VLOOKUP($C166,Muffe!$C$151:'Muffe'!$Z$181,X$3)*Muffe!$E$3+VLOOKUP($C166,Eksist!$C$151:'Eksist'!$Z$181,X$3)*Eksist!$E$3)</f>
        <v>0</v>
      </c>
      <c r="Y166" s="156">
        <f>IF($C166&lt;Input!$D$48,VLOOKUP($C166,Eksist!$C$151:'Eksist'!$Z$181,Y$3), VLOOKUP($C166,Muffe!$C$151:'Muffe'!$Z$181,Y$3)*Muffe!$E$3+VLOOKUP($C166,Eksist!$C$151:'Eksist'!$Z$181,Y$3)*Eksist!$E$3)</f>
        <v>0</v>
      </c>
      <c r="Z166" s="156">
        <f>IF($C166&lt;Input!$D$48,VLOOKUP($C166,Eksist!$C$151:'Eksist'!$Z$181,Z$3), VLOOKUP($C166,Muffe!$C$151:'Muffe'!$Z$181,Z$3)*Muffe!$E$3+VLOOKUP($C166,Eksist!$C$151:'Eksist'!$Z$181,Z$3)*Eksist!$E$3)</f>
        <v>0</v>
      </c>
      <c r="AA166" s="1"/>
      <c r="AB166" s="3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  <c r="AU166" s="158"/>
      <c r="AV166" s="158"/>
      <c r="AW166" s="158"/>
      <c r="AX166" s="158"/>
      <c r="AY166" s="158"/>
      <c r="AZ166" s="158"/>
      <c r="BA166" s="159"/>
      <c r="BB166" s="159"/>
      <c r="BC166" s="159"/>
      <c r="BD166" s="159"/>
      <c r="BE166" s="159"/>
      <c r="BF166" s="158"/>
      <c r="BG166" s="158"/>
      <c r="BH166" s="158"/>
      <c r="BI166" s="158"/>
      <c r="BJ166" s="158"/>
      <c r="BK166" s="158"/>
      <c r="BL166" s="158"/>
      <c r="BM166" s="158"/>
      <c r="BN166" s="158"/>
      <c r="BO166" s="158"/>
      <c r="BP166" s="158"/>
      <c r="BQ166" s="158"/>
      <c r="BR166" s="158"/>
      <c r="BS166" s="158"/>
      <c r="BT166" s="158"/>
      <c r="BU166" s="158"/>
    </row>
    <row r="167" spans="1:73" x14ac:dyDescent="0.15">
      <c r="A167" s="1"/>
      <c r="B167" s="20"/>
      <c r="C167" s="156">
        <f>Eksist!C167</f>
        <v>16</v>
      </c>
      <c r="D167" s="2" t="s">
        <v>98</v>
      </c>
      <c r="E167" s="156"/>
      <c r="F167" s="156">
        <f t="shared" si="9"/>
        <v>446.09423999999996</v>
      </c>
      <c r="G167" s="156">
        <f>IF($C167&lt;Input!$D$48,VLOOKUP($C167,Eksist!$C$151:'Eksist'!$Z$181,G$3), VLOOKUP($C167,Muffe!$C$151:'Muffe'!$Z$181,G$3)*Muffe!$E$2+VLOOKUP($C167,Eksist!$C$151:'Eksist'!$Z$181,G$3)*Eksist!$E$2)</f>
        <v>0</v>
      </c>
      <c r="H167" s="156">
        <f>IF($C167&lt;Input!$D$48,VLOOKUP($C167,Eksist!$C$151:'Eksist'!$Z$181,H$3), VLOOKUP($C167,Muffe!$C$151:'Muffe'!$Z$181,H$3)*Muffe!$E$3+VLOOKUP($C167,Eksist!$C$151:'Eksist'!$Z$181,H$3)*Eksist!$E$3)</f>
        <v>201.19968</v>
      </c>
      <c r="I167" s="156">
        <f>IF($C167&lt;Input!$D$48,VLOOKUP($C167,Eksist!$C$151:'Eksist'!$Z$181,I$3), VLOOKUP($C167,Muffe!$C$151:'Muffe'!$Z$181,I$3)*Muffe!$E$3+VLOOKUP($C167,Eksist!$C$151:'Eksist'!$Z$181,I$3)*Eksist!$E$3)</f>
        <v>244.89455999999996</v>
      </c>
      <c r="J167" s="156">
        <f>IF($C167&lt;Input!$D$48,VLOOKUP($C167,Eksist!$C$151:'Eksist'!$Z$181,J$3), VLOOKUP($C167,Muffe!$C$151:'Muffe'!$Z$181,J$3)*Muffe!$E$3+VLOOKUP($C167,Eksist!$C$151:'Eksist'!$Z$181,J$3)*Eksist!$E$3)</f>
        <v>0</v>
      </c>
      <c r="K167" s="156">
        <f>IF($C167&lt;Input!$D$48,VLOOKUP($C167,Eksist!$C$151:'Eksist'!$Z$181,K$3), VLOOKUP($C167,Muffe!$C$151:'Muffe'!$Z$181,K$3)*Muffe!$E$3+VLOOKUP($C167,Eksist!$C$151:'Eksist'!$Z$181,K$3)*Eksist!$E$3)</f>
        <v>0</v>
      </c>
      <c r="L167" s="156">
        <f>IF($C167&lt;Input!$D$48,VLOOKUP($C167,Eksist!$C$151:'Eksist'!$Z$181,L$3), VLOOKUP($C167,Muffe!$C$151:'Muffe'!$Z$181,L$3)*Muffe!$E$3+VLOOKUP($C167,Eksist!$C$151:'Eksist'!$Z$181,L$3)*Eksist!$E$3)</f>
        <v>0</v>
      </c>
      <c r="M167" s="156">
        <f>IF($C167&lt;Input!$D$48,VLOOKUP($C167,Eksist!$C$151:'Eksist'!$Z$181,M$3), VLOOKUP($C167,Muffe!$C$151:'Muffe'!$Z$181,M$3)*Muffe!$E$3+VLOOKUP($C167,Eksist!$C$151:'Eksist'!$Z$181,M$3)*Eksist!$E$3)</f>
        <v>0</v>
      </c>
      <c r="N167" s="156">
        <f>IF($C167&lt;Input!$D$48,VLOOKUP($C167,Eksist!$C$151:'Eksist'!$Z$181,N$3), VLOOKUP($C167,Muffe!$C$151:'Muffe'!$Z$181,N$3)*Muffe!$E$3+VLOOKUP($C167,Eksist!$C$151:'Eksist'!$Z$181,N$3)*Eksist!$E$3)</f>
        <v>0</v>
      </c>
      <c r="O167" s="156">
        <f>IF($C167&lt;Input!$D$48,VLOOKUP($C167,Eksist!$C$151:'Eksist'!$Z$181,O$3), VLOOKUP($C167,Muffe!$C$151:'Muffe'!$Z$181,O$3)*Muffe!$E$3+VLOOKUP($C167,Eksist!$C$151:'Eksist'!$Z$181,O$3)*Eksist!$E$3)</f>
        <v>0</v>
      </c>
      <c r="P167" s="156">
        <f>IF($C167&lt;Input!$D$48,VLOOKUP($C167,Eksist!$C$151:'Eksist'!$Z$181,P$3), VLOOKUP($C167,Muffe!$C$151:'Muffe'!$Z$181,P$3)*Muffe!$E$3+VLOOKUP($C167,Eksist!$C$151:'Eksist'!$Z$181,P$3)*Eksist!$E$3)</f>
        <v>0</v>
      </c>
      <c r="Q167" s="156">
        <f>IF($C167&lt;Input!$D$48,VLOOKUP($C167,Eksist!$C$151:'Eksist'!$Z$181,Q$3), VLOOKUP($C167,Muffe!$C$151:'Muffe'!$Z$181,Q$3)*Muffe!$E$3+VLOOKUP($C167,Eksist!$C$151:'Eksist'!$Z$181,Q$3)*Eksist!$E$3)</f>
        <v>0</v>
      </c>
      <c r="R167" s="156">
        <f>IF($C167&lt;Input!$D$48,VLOOKUP($C167,Eksist!$C$151:'Eksist'!$Z$181,R$3), VLOOKUP($C167,Muffe!$C$151:'Muffe'!$Z$181,R$3)*Muffe!$E$3+VLOOKUP($C167,Eksist!$C$151:'Eksist'!$Z$181,R$3)*Eksist!$E$3)</f>
        <v>0</v>
      </c>
      <c r="S167" s="156">
        <f>IF($C167&lt;Input!$D$48,VLOOKUP($C167,Eksist!$C$151:'Eksist'!$Z$181,S$3), VLOOKUP($C167,Muffe!$C$151:'Muffe'!$Z$181,S$3)*Muffe!$E$3+VLOOKUP($C167,Eksist!$C$151:'Eksist'!$Z$181,S$3)*Eksist!$E$3)</f>
        <v>0</v>
      </c>
      <c r="T167" s="156">
        <f>IF($C167&lt;Input!$D$48,VLOOKUP($C167,Eksist!$C$151:'Eksist'!$Z$181,T$3), VLOOKUP($C167,Muffe!$C$151:'Muffe'!$Z$181,T$3)*Muffe!$E$3+VLOOKUP($C167,Eksist!$C$151:'Eksist'!$Z$181,T$3)*Eksist!$E$3)</f>
        <v>0</v>
      </c>
      <c r="U167" s="156">
        <f>IF($C167&lt;Input!$D$48,VLOOKUP($C167,Eksist!$C$151:'Eksist'!$Z$181,U$3), VLOOKUP($C167,Muffe!$C$151:'Muffe'!$Z$181,U$3)*Muffe!$E$3+VLOOKUP($C167,Eksist!$C$151:'Eksist'!$Z$181,U$3)*Eksist!$E$3)</f>
        <v>0</v>
      </c>
      <c r="V167" s="156">
        <f>IF($C167&lt;Input!$D$48,VLOOKUP($C167,Eksist!$C$151:'Eksist'!$Z$181,V$3), VLOOKUP($C167,Muffe!$C$151:'Muffe'!$Z$181,V$3)*Muffe!$E$3+VLOOKUP($C167,Eksist!$C$151:'Eksist'!$Z$181,V$3)*Eksist!$E$3)</f>
        <v>0</v>
      </c>
      <c r="W167" s="156">
        <f>IF($C167&lt;Input!$D$48,VLOOKUP($C167,Eksist!$C$151:'Eksist'!$Z$181,W$3), VLOOKUP($C167,Muffe!$C$151:'Muffe'!$Z$181,W$3)*Muffe!$E$3+VLOOKUP($C167,Eksist!$C$151:'Eksist'!$Z$181,W$3)*Eksist!$E$3)</f>
        <v>0</v>
      </c>
      <c r="X167" s="156">
        <f>IF($C167&lt;Input!$D$48,VLOOKUP($C167,Eksist!$C$151:'Eksist'!$Z$181,X$3), VLOOKUP($C167,Muffe!$C$151:'Muffe'!$Z$181,X$3)*Muffe!$E$3+VLOOKUP($C167,Eksist!$C$151:'Eksist'!$Z$181,X$3)*Eksist!$E$3)</f>
        <v>0</v>
      </c>
      <c r="Y167" s="156">
        <f>IF($C167&lt;Input!$D$48,VLOOKUP($C167,Eksist!$C$151:'Eksist'!$Z$181,Y$3), VLOOKUP($C167,Muffe!$C$151:'Muffe'!$Z$181,Y$3)*Muffe!$E$3+VLOOKUP($C167,Eksist!$C$151:'Eksist'!$Z$181,Y$3)*Eksist!$E$3)</f>
        <v>0</v>
      </c>
      <c r="Z167" s="156">
        <f>IF($C167&lt;Input!$D$48,VLOOKUP($C167,Eksist!$C$151:'Eksist'!$Z$181,Z$3), VLOOKUP($C167,Muffe!$C$151:'Muffe'!$Z$181,Z$3)*Muffe!$E$3+VLOOKUP($C167,Eksist!$C$151:'Eksist'!$Z$181,Z$3)*Eksist!$E$3)</f>
        <v>0</v>
      </c>
      <c r="AA167" s="1"/>
      <c r="AB167" s="3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  <c r="AU167" s="158"/>
      <c r="AV167" s="158"/>
      <c r="AW167" s="158"/>
      <c r="AX167" s="158"/>
      <c r="AY167" s="158"/>
      <c r="AZ167" s="158"/>
      <c r="BA167" s="159"/>
      <c r="BB167" s="159"/>
      <c r="BC167" s="159"/>
      <c r="BD167" s="159"/>
      <c r="BE167" s="159"/>
      <c r="BF167" s="158"/>
      <c r="BG167" s="158"/>
      <c r="BH167" s="158"/>
      <c r="BI167" s="158"/>
      <c r="BJ167" s="158"/>
      <c r="BK167" s="158"/>
      <c r="BL167" s="158"/>
      <c r="BM167" s="158"/>
      <c r="BN167" s="158"/>
      <c r="BO167" s="158"/>
      <c r="BP167" s="158"/>
      <c r="BQ167" s="158"/>
      <c r="BR167" s="158"/>
      <c r="BS167" s="158"/>
      <c r="BT167" s="158"/>
      <c r="BU167" s="158"/>
    </row>
    <row r="168" spans="1:73" x14ac:dyDescent="0.15">
      <c r="A168" s="1"/>
      <c r="B168" s="20"/>
      <c r="C168" s="156">
        <f>Eksist!C168</f>
        <v>17</v>
      </c>
      <c r="D168" s="2" t="s">
        <v>98</v>
      </c>
      <c r="E168" s="156"/>
      <c r="F168" s="156">
        <f t="shared" si="9"/>
        <v>446.09423999999996</v>
      </c>
      <c r="G168" s="156">
        <f>IF($C168&lt;Input!$D$48,VLOOKUP($C168,Eksist!$C$151:'Eksist'!$Z$181,G$3), VLOOKUP($C168,Muffe!$C$151:'Muffe'!$Z$181,G$3)*Muffe!$E$2+VLOOKUP($C168,Eksist!$C$151:'Eksist'!$Z$181,G$3)*Eksist!$E$2)</f>
        <v>0</v>
      </c>
      <c r="H168" s="156">
        <f>IF($C168&lt;Input!$D$48,VLOOKUP($C168,Eksist!$C$151:'Eksist'!$Z$181,H$3), VLOOKUP($C168,Muffe!$C$151:'Muffe'!$Z$181,H$3)*Muffe!$E$3+VLOOKUP($C168,Eksist!$C$151:'Eksist'!$Z$181,H$3)*Eksist!$E$3)</f>
        <v>201.19968</v>
      </c>
      <c r="I168" s="156">
        <f>IF($C168&lt;Input!$D$48,VLOOKUP($C168,Eksist!$C$151:'Eksist'!$Z$181,I$3), VLOOKUP($C168,Muffe!$C$151:'Muffe'!$Z$181,I$3)*Muffe!$E$3+VLOOKUP($C168,Eksist!$C$151:'Eksist'!$Z$181,I$3)*Eksist!$E$3)</f>
        <v>244.89455999999996</v>
      </c>
      <c r="J168" s="156">
        <f>IF($C168&lt;Input!$D$48,VLOOKUP($C168,Eksist!$C$151:'Eksist'!$Z$181,J$3), VLOOKUP($C168,Muffe!$C$151:'Muffe'!$Z$181,J$3)*Muffe!$E$3+VLOOKUP($C168,Eksist!$C$151:'Eksist'!$Z$181,J$3)*Eksist!$E$3)</f>
        <v>0</v>
      </c>
      <c r="K168" s="156">
        <f>IF($C168&lt;Input!$D$48,VLOOKUP($C168,Eksist!$C$151:'Eksist'!$Z$181,K$3), VLOOKUP($C168,Muffe!$C$151:'Muffe'!$Z$181,K$3)*Muffe!$E$3+VLOOKUP($C168,Eksist!$C$151:'Eksist'!$Z$181,K$3)*Eksist!$E$3)</f>
        <v>0</v>
      </c>
      <c r="L168" s="156">
        <f>IF($C168&lt;Input!$D$48,VLOOKUP($C168,Eksist!$C$151:'Eksist'!$Z$181,L$3), VLOOKUP($C168,Muffe!$C$151:'Muffe'!$Z$181,L$3)*Muffe!$E$3+VLOOKUP($C168,Eksist!$C$151:'Eksist'!$Z$181,L$3)*Eksist!$E$3)</f>
        <v>0</v>
      </c>
      <c r="M168" s="156">
        <f>IF($C168&lt;Input!$D$48,VLOOKUP($C168,Eksist!$C$151:'Eksist'!$Z$181,M$3), VLOOKUP($C168,Muffe!$C$151:'Muffe'!$Z$181,M$3)*Muffe!$E$3+VLOOKUP($C168,Eksist!$C$151:'Eksist'!$Z$181,M$3)*Eksist!$E$3)</f>
        <v>0</v>
      </c>
      <c r="N168" s="156">
        <f>IF($C168&lt;Input!$D$48,VLOOKUP($C168,Eksist!$C$151:'Eksist'!$Z$181,N$3), VLOOKUP($C168,Muffe!$C$151:'Muffe'!$Z$181,N$3)*Muffe!$E$3+VLOOKUP($C168,Eksist!$C$151:'Eksist'!$Z$181,N$3)*Eksist!$E$3)</f>
        <v>0</v>
      </c>
      <c r="O168" s="156">
        <f>IF($C168&lt;Input!$D$48,VLOOKUP($C168,Eksist!$C$151:'Eksist'!$Z$181,O$3), VLOOKUP($C168,Muffe!$C$151:'Muffe'!$Z$181,O$3)*Muffe!$E$3+VLOOKUP($C168,Eksist!$C$151:'Eksist'!$Z$181,O$3)*Eksist!$E$3)</f>
        <v>0</v>
      </c>
      <c r="P168" s="156">
        <f>IF($C168&lt;Input!$D$48,VLOOKUP($C168,Eksist!$C$151:'Eksist'!$Z$181,P$3), VLOOKUP($C168,Muffe!$C$151:'Muffe'!$Z$181,P$3)*Muffe!$E$3+VLOOKUP($C168,Eksist!$C$151:'Eksist'!$Z$181,P$3)*Eksist!$E$3)</f>
        <v>0</v>
      </c>
      <c r="Q168" s="156">
        <f>IF($C168&lt;Input!$D$48,VLOOKUP($C168,Eksist!$C$151:'Eksist'!$Z$181,Q$3), VLOOKUP($C168,Muffe!$C$151:'Muffe'!$Z$181,Q$3)*Muffe!$E$3+VLOOKUP($C168,Eksist!$C$151:'Eksist'!$Z$181,Q$3)*Eksist!$E$3)</f>
        <v>0</v>
      </c>
      <c r="R168" s="156">
        <f>IF($C168&lt;Input!$D$48,VLOOKUP($C168,Eksist!$C$151:'Eksist'!$Z$181,R$3), VLOOKUP($C168,Muffe!$C$151:'Muffe'!$Z$181,R$3)*Muffe!$E$3+VLOOKUP($C168,Eksist!$C$151:'Eksist'!$Z$181,R$3)*Eksist!$E$3)</f>
        <v>0</v>
      </c>
      <c r="S168" s="156">
        <f>IF($C168&lt;Input!$D$48,VLOOKUP($C168,Eksist!$C$151:'Eksist'!$Z$181,S$3), VLOOKUP($C168,Muffe!$C$151:'Muffe'!$Z$181,S$3)*Muffe!$E$3+VLOOKUP($C168,Eksist!$C$151:'Eksist'!$Z$181,S$3)*Eksist!$E$3)</f>
        <v>0</v>
      </c>
      <c r="T168" s="156">
        <f>IF($C168&lt;Input!$D$48,VLOOKUP($C168,Eksist!$C$151:'Eksist'!$Z$181,T$3), VLOOKUP($C168,Muffe!$C$151:'Muffe'!$Z$181,T$3)*Muffe!$E$3+VLOOKUP($C168,Eksist!$C$151:'Eksist'!$Z$181,T$3)*Eksist!$E$3)</f>
        <v>0</v>
      </c>
      <c r="U168" s="156">
        <f>IF($C168&lt;Input!$D$48,VLOOKUP($C168,Eksist!$C$151:'Eksist'!$Z$181,U$3), VLOOKUP($C168,Muffe!$C$151:'Muffe'!$Z$181,U$3)*Muffe!$E$3+VLOOKUP($C168,Eksist!$C$151:'Eksist'!$Z$181,U$3)*Eksist!$E$3)</f>
        <v>0</v>
      </c>
      <c r="V168" s="156">
        <f>IF($C168&lt;Input!$D$48,VLOOKUP($C168,Eksist!$C$151:'Eksist'!$Z$181,V$3), VLOOKUP($C168,Muffe!$C$151:'Muffe'!$Z$181,V$3)*Muffe!$E$3+VLOOKUP($C168,Eksist!$C$151:'Eksist'!$Z$181,V$3)*Eksist!$E$3)</f>
        <v>0</v>
      </c>
      <c r="W168" s="156">
        <f>IF($C168&lt;Input!$D$48,VLOOKUP($C168,Eksist!$C$151:'Eksist'!$Z$181,W$3), VLOOKUP($C168,Muffe!$C$151:'Muffe'!$Z$181,W$3)*Muffe!$E$3+VLOOKUP($C168,Eksist!$C$151:'Eksist'!$Z$181,W$3)*Eksist!$E$3)</f>
        <v>0</v>
      </c>
      <c r="X168" s="156">
        <f>IF($C168&lt;Input!$D$48,VLOOKUP($C168,Eksist!$C$151:'Eksist'!$Z$181,X$3), VLOOKUP($C168,Muffe!$C$151:'Muffe'!$Z$181,X$3)*Muffe!$E$3+VLOOKUP($C168,Eksist!$C$151:'Eksist'!$Z$181,X$3)*Eksist!$E$3)</f>
        <v>0</v>
      </c>
      <c r="Y168" s="156">
        <f>IF($C168&lt;Input!$D$48,VLOOKUP($C168,Eksist!$C$151:'Eksist'!$Z$181,Y$3), VLOOKUP($C168,Muffe!$C$151:'Muffe'!$Z$181,Y$3)*Muffe!$E$3+VLOOKUP($C168,Eksist!$C$151:'Eksist'!$Z$181,Y$3)*Eksist!$E$3)</f>
        <v>0</v>
      </c>
      <c r="Z168" s="156">
        <f>IF($C168&lt;Input!$D$48,VLOOKUP($C168,Eksist!$C$151:'Eksist'!$Z$181,Z$3), VLOOKUP($C168,Muffe!$C$151:'Muffe'!$Z$181,Z$3)*Muffe!$E$3+VLOOKUP($C168,Eksist!$C$151:'Eksist'!$Z$181,Z$3)*Eksist!$E$3)</f>
        <v>0</v>
      </c>
      <c r="AA168" s="1"/>
      <c r="AB168" s="3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  <c r="AU168" s="158"/>
      <c r="AV168" s="158"/>
      <c r="AW168" s="158"/>
      <c r="AX168" s="158"/>
      <c r="AY168" s="158"/>
      <c r="AZ168" s="158"/>
      <c r="BA168" s="159"/>
      <c r="BB168" s="159"/>
      <c r="BC168" s="159"/>
      <c r="BD168" s="159"/>
      <c r="BE168" s="159"/>
      <c r="BF168" s="158"/>
      <c r="BG168" s="158"/>
      <c r="BH168" s="158"/>
      <c r="BI168" s="158"/>
      <c r="BJ168" s="158"/>
      <c r="BK168" s="158"/>
      <c r="BL168" s="158"/>
      <c r="BM168" s="158"/>
      <c r="BN168" s="158"/>
      <c r="BO168" s="158"/>
      <c r="BP168" s="158"/>
      <c r="BQ168" s="158"/>
      <c r="BR168" s="158"/>
      <c r="BS168" s="158"/>
      <c r="BT168" s="158"/>
      <c r="BU168" s="158"/>
    </row>
    <row r="169" spans="1:73" x14ac:dyDescent="0.15">
      <c r="A169" s="1"/>
      <c r="B169" s="20"/>
      <c r="C169" s="156">
        <f>Eksist!C169</f>
        <v>18</v>
      </c>
      <c r="D169" s="2" t="s">
        <v>98</v>
      </c>
      <c r="E169" s="156"/>
      <c r="F169" s="156">
        <f t="shared" si="9"/>
        <v>446.09423999999996</v>
      </c>
      <c r="G169" s="156">
        <f>IF($C169&lt;Input!$D$48,VLOOKUP($C169,Eksist!$C$151:'Eksist'!$Z$181,G$3), VLOOKUP($C169,Muffe!$C$151:'Muffe'!$Z$181,G$3)*Muffe!$E$2+VLOOKUP($C169,Eksist!$C$151:'Eksist'!$Z$181,G$3)*Eksist!$E$2)</f>
        <v>0</v>
      </c>
      <c r="H169" s="156">
        <f>IF($C169&lt;Input!$D$48,VLOOKUP($C169,Eksist!$C$151:'Eksist'!$Z$181,H$3), VLOOKUP($C169,Muffe!$C$151:'Muffe'!$Z$181,H$3)*Muffe!$E$3+VLOOKUP($C169,Eksist!$C$151:'Eksist'!$Z$181,H$3)*Eksist!$E$3)</f>
        <v>201.19968</v>
      </c>
      <c r="I169" s="156">
        <f>IF($C169&lt;Input!$D$48,VLOOKUP($C169,Eksist!$C$151:'Eksist'!$Z$181,I$3), VLOOKUP($C169,Muffe!$C$151:'Muffe'!$Z$181,I$3)*Muffe!$E$3+VLOOKUP($C169,Eksist!$C$151:'Eksist'!$Z$181,I$3)*Eksist!$E$3)</f>
        <v>244.89455999999996</v>
      </c>
      <c r="J169" s="156">
        <f>IF($C169&lt;Input!$D$48,VLOOKUP($C169,Eksist!$C$151:'Eksist'!$Z$181,J$3), VLOOKUP($C169,Muffe!$C$151:'Muffe'!$Z$181,J$3)*Muffe!$E$3+VLOOKUP($C169,Eksist!$C$151:'Eksist'!$Z$181,J$3)*Eksist!$E$3)</f>
        <v>0</v>
      </c>
      <c r="K169" s="156">
        <f>IF($C169&lt;Input!$D$48,VLOOKUP($C169,Eksist!$C$151:'Eksist'!$Z$181,K$3), VLOOKUP($C169,Muffe!$C$151:'Muffe'!$Z$181,K$3)*Muffe!$E$3+VLOOKUP($C169,Eksist!$C$151:'Eksist'!$Z$181,K$3)*Eksist!$E$3)</f>
        <v>0</v>
      </c>
      <c r="L169" s="156">
        <f>IF($C169&lt;Input!$D$48,VLOOKUP($C169,Eksist!$C$151:'Eksist'!$Z$181,L$3), VLOOKUP($C169,Muffe!$C$151:'Muffe'!$Z$181,L$3)*Muffe!$E$3+VLOOKUP($C169,Eksist!$C$151:'Eksist'!$Z$181,L$3)*Eksist!$E$3)</f>
        <v>0</v>
      </c>
      <c r="M169" s="156">
        <f>IF($C169&lt;Input!$D$48,VLOOKUP($C169,Eksist!$C$151:'Eksist'!$Z$181,M$3), VLOOKUP($C169,Muffe!$C$151:'Muffe'!$Z$181,M$3)*Muffe!$E$3+VLOOKUP($C169,Eksist!$C$151:'Eksist'!$Z$181,M$3)*Eksist!$E$3)</f>
        <v>0</v>
      </c>
      <c r="N169" s="156">
        <f>IF($C169&lt;Input!$D$48,VLOOKUP($C169,Eksist!$C$151:'Eksist'!$Z$181,N$3), VLOOKUP($C169,Muffe!$C$151:'Muffe'!$Z$181,N$3)*Muffe!$E$3+VLOOKUP($C169,Eksist!$C$151:'Eksist'!$Z$181,N$3)*Eksist!$E$3)</f>
        <v>0</v>
      </c>
      <c r="O169" s="156">
        <f>IF($C169&lt;Input!$D$48,VLOOKUP($C169,Eksist!$C$151:'Eksist'!$Z$181,O$3), VLOOKUP($C169,Muffe!$C$151:'Muffe'!$Z$181,O$3)*Muffe!$E$3+VLOOKUP($C169,Eksist!$C$151:'Eksist'!$Z$181,O$3)*Eksist!$E$3)</f>
        <v>0</v>
      </c>
      <c r="P169" s="156">
        <f>IF($C169&lt;Input!$D$48,VLOOKUP($C169,Eksist!$C$151:'Eksist'!$Z$181,P$3), VLOOKUP($C169,Muffe!$C$151:'Muffe'!$Z$181,P$3)*Muffe!$E$3+VLOOKUP($C169,Eksist!$C$151:'Eksist'!$Z$181,P$3)*Eksist!$E$3)</f>
        <v>0</v>
      </c>
      <c r="Q169" s="156">
        <f>IF($C169&lt;Input!$D$48,VLOOKUP($C169,Eksist!$C$151:'Eksist'!$Z$181,Q$3), VLOOKUP($C169,Muffe!$C$151:'Muffe'!$Z$181,Q$3)*Muffe!$E$3+VLOOKUP($C169,Eksist!$C$151:'Eksist'!$Z$181,Q$3)*Eksist!$E$3)</f>
        <v>0</v>
      </c>
      <c r="R169" s="156">
        <f>IF($C169&lt;Input!$D$48,VLOOKUP($C169,Eksist!$C$151:'Eksist'!$Z$181,R$3), VLOOKUP($C169,Muffe!$C$151:'Muffe'!$Z$181,R$3)*Muffe!$E$3+VLOOKUP($C169,Eksist!$C$151:'Eksist'!$Z$181,R$3)*Eksist!$E$3)</f>
        <v>0</v>
      </c>
      <c r="S169" s="156">
        <f>IF($C169&lt;Input!$D$48,VLOOKUP($C169,Eksist!$C$151:'Eksist'!$Z$181,S$3), VLOOKUP($C169,Muffe!$C$151:'Muffe'!$Z$181,S$3)*Muffe!$E$3+VLOOKUP($C169,Eksist!$C$151:'Eksist'!$Z$181,S$3)*Eksist!$E$3)</f>
        <v>0</v>
      </c>
      <c r="T169" s="156">
        <f>IF($C169&lt;Input!$D$48,VLOOKUP($C169,Eksist!$C$151:'Eksist'!$Z$181,T$3), VLOOKUP($C169,Muffe!$C$151:'Muffe'!$Z$181,T$3)*Muffe!$E$3+VLOOKUP($C169,Eksist!$C$151:'Eksist'!$Z$181,T$3)*Eksist!$E$3)</f>
        <v>0</v>
      </c>
      <c r="U169" s="156">
        <f>IF($C169&lt;Input!$D$48,VLOOKUP($C169,Eksist!$C$151:'Eksist'!$Z$181,U$3), VLOOKUP($C169,Muffe!$C$151:'Muffe'!$Z$181,U$3)*Muffe!$E$3+VLOOKUP($C169,Eksist!$C$151:'Eksist'!$Z$181,U$3)*Eksist!$E$3)</f>
        <v>0</v>
      </c>
      <c r="V169" s="156">
        <f>IF($C169&lt;Input!$D$48,VLOOKUP($C169,Eksist!$C$151:'Eksist'!$Z$181,V$3), VLOOKUP($C169,Muffe!$C$151:'Muffe'!$Z$181,V$3)*Muffe!$E$3+VLOOKUP($C169,Eksist!$C$151:'Eksist'!$Z$181,V$3)*Eksist!$E$3)</f>
        <v>0</v>
      </c>
      <c r="W169" s="156">
        <f>IF($C169&lt;Input!$D$48,VLOOKUP($C169,Eksist!$C$151:'Eksist'!$Z$181,W$3), VLOOKUP($C169,Muffe!$C$151:'Muffe'!$Z$181,W$3)*Muffe!$E$3+VLOOKUP($C169,Eksist!$C$151:'Eksist'!$Z$181,W$3)*Eksist!$E$3)</f>
        <v>0</v>
      </c>
      <c r="X169" s="156">
        <f>IF($C169&lt;Input!$D$48,VLOOKUP($C169,Eksist!$C$151:'Eksist'!$Z$181,X$3), VLOOKUP($C169,Muffe!$C$151:'Muffe'!$Z$181,X$3)*Muffe!$E$3+VLOOKUP($C169,Eksist!$C$151:'Eksist'!$Z$181,X$3)*Eksist!$E$3)</f>
        <v>0</v>
      </c>
      <c r="Y169" s="156">
        <f>IF($C169&lt;Input!$D$48,VLOOKUP($C169,Eksist!$C$151:'Eksist'!$Z$181,Y$3), VLOOKUP($C169,Muffe!$C$151:'Muffe'!$Z$181,Y$3)*Muffe!$E$3+VLOOKUP($C169,Eksist!$C$151:'Eksist'!$Z$181,Y$3)*Eksist!$E$3)</f>
        <v>0</v>
      </c>
      <c r="Z169" s="156">
        <f>IF($C169&lt;Input!$D$48,VLOOKUP($C169,Eksist!$C$151:'Eksist'!$Z$181,Z$3), VLOOKUP($C169,Muffe!$C$151:'Muffe'!$Z$181,Z$3)*Muffe!$E$3+VLOOKUP($C169,Eksist!$C$151:'Eksist'!$Z$181,Z$3)*Eksist!$E$3)</f>
        <v>0</v>
      </c>
      <c r="AA169" s="1"/>
      <c r="AB169" s="3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  <c r="AU169" s="158"/>
      <c r="AV169" s="158"/>
      <c r="AW169" s="158"/>
      <c r="AX169" s="158"/>
      <c r="AY169" s="158"/>
      <c r="AZ169" s="158"/>
      <c r="BA169" s="159"/>
      <c r="BB169" s="159"/>
      <c r="BC169" s="159"/>
      <c r="BD169" s="159"/>
      <c r="BE169" s="159"/>
      <c r="BF169" s="158"/>
      <c r="BG169" s="158"/>
      <c r="BH169" s="158"/>
      <c r="BI169" s="158"/>
      <c r="BJ169" s="158"/>
      <c r="BK169" s="158"/>
      <c r="BL169" s="158"/>
      <c r="BM169" s="158"/>
      <c r="BN169" s="158"/>
      <c r="BO169" s="158"/>
      <c r="BP169" s="158"/>
      <c r="BQ169" s="158"/>
      <c r="BR169" s="158"/>
      <c r="BS169" s="158"/>
      <c r="BT169" s="158"/>
      <c r="BU169" s="158"/>
    </row>
    <row r="170" spans="1:73" x14ac:dyDescent="0.15">
      <c r="A170" s="1"/>
      <c r="B170" s="20"/>
      <c r="C170" s="156">
        <f>Eksist!C170</f>
        <v>19</v>
      </c>
      <c r="D170" s="2" t="s">
        <v>98</v>
      </c>
      <c r="E170" s="156"/>
      <c r="F170" s="156">
        <f t="shared" si="9"/>
        <v>446.09423999999996</v>
      </c>
      <c r="G170" s="156">
        <f>IF($C170&lt;Input!$D$48,VLOOKUP($C170,Eksist!$C$151:'Eksist'!$Z$181,G$3), VLOOKUP($C170,Muffe!$C$151:'Muffe'!$Z$181,G$3)*Muffe!$E$2+VLOOKUP($C170,Eksist!$C$151:'Eksist'!$Z$181,G$3)*Eksist!$E$2)</f>
        <v>0</v>
      </c>
      <c r="H170" s="156">
        <f>IF($C170&lt;Input!$D$48,VLOOKUP($C170,Eksist!$C$151:'Eksist'!$Z$181,H$3), VLOOKUP($C170,Muffe!$C$151:'Muffe'!$Z$181,H$3)*Muffe!$E$3+VLOOKUP($C170,Eksist!$C$151:'Eksist'!$Z$181,H$3)*Eksist!$E$3)</f>
        <v>201.19968</v>
      </c>
      <c r="I170" s="156">
        <f>IF($C170&lt;Input!$D$48,VLOOKUP($C170,Eksist!$C$151:'Eksist'!$Z$181,I$3), VLOOKUP($C170,Muffe!$C$151:'Muffe'!$Z$181,I$3)*Muffe!$E$3+VLOOKUP($C170,Eksist!$C$151:'Eksist'!$Z$181,I$3)*Eksist!$E$3)</f>
        <v>244.89455999999996</v>
      </c>
      <c r="J170" s="156">
        <f>IF($C170&lt;Input!$D$48,VLOOKUP($C170,Eksist!$C$151:'Eksist'!$Z$181,J$3), VLOOKUP($C170,Muffe!$C$151:'Muffe'!$Z$181,J$3)*Muffe!$E$3+VLOOKUP($C170,Eksist!$C$151:'Eksist'!$Z$181,J$3)*Eksist!$E$3)</f>
        <v>0</v>
      </c>
      <c r="K170" s="156">
        <f>IF($C170&lt;Input!$D$48,VLOOKUP($C170,Eksist!$C$151:'Eksist'!$Z$181,K$3), VLOOKUP($C170,Muffe!$C$151:'Muffe'!$Z$181,K$3)*Muffe!$E$3+VLOOKUP($C170,Eksist!$C$151:'Eksist'!$Z$181,K$3)*Eksist!$E$3)</f>
        <v>0</v>
      </c>
      <c r="L170" s="156">
        <f>IF($C170&lt;Input!$D$48,VLOOKUP($C170,Eksist!$C$151:'Eksist'!$Z$181,L$3), VLOOKUP($C170,Muffe!$C$151:'Muffe'!$Z$181,L$3)*Muffe!$E$3+VLOOKUP($C170,Eksist!$C$151:'Eksist'!$Z$181,L$3)*Eksist!$E$3)</f>
        <v>0</v>
      </c>
      <c r="M170" s="156">
        <f>IF($C170&lt;Input!$D$48,VLOOKUP($C170,Eksist!$C$151:'Eksist'!$Z$181,M$3), VLOOKUP($C170,Muffe!$C$151:'Muffe'!$Z$181,M$3)*Muffe!$E$3+VLOOKUP($C170,Eksist!$C$151:'Eksist'!$Z$181,M$3)*Eksist!$E$3)</f>
        <v>0</v>
      </c>
      <c r="N170" s="156">
        <f>IF($C170&lt;Input!$D$48,VLOOKUP($C170,Eksist!$C$151:'Eksist'!$Z$181,N$3), VLOOKUP($C170,Muffe!$C$151:'Muffe'!$Z$181,N$3)*Muffe!$E$3+VLOOKUP($C170,Eksist!$C$151:'Eksist'!$Z$181,N$3)*Eksist!$E$3)</f>
        <v>0</v>
      </c>
      <c r="O170" s="156">
        <f>IF($C170&lt;Input!$D$48,VLOOKUP($C170,Eksist!$C$151:'Eksist'!$Z$181,O$3), VLOOKUP($C170,Muffe!$C$151:'Muffe'!$Z$181,O$3)*Muffe!$E$3+VLOOKUP($C170,Eksist!$C$151:'Eksist'!$Z$181,O$3)*Eksist!$E$3)</f>
        <v>0</v>
      </c>
      <c r="P170" s="156">
        <f>IF($C170&lt;Input!$D$48,VLOOKUP($C170,Eksist!$C$151:'Eksist'!$Z$181,P$3), VLOOKUP($C170,Muffe!$C$151:'Muffe'!$Z$181,P$3)*Muffe!$E$3+VLOOKUP($C170,Eksist!$C$151:'Eksist'!$Z$181,P$3)*Eksist!$E$3)</f>
        <v>0</v>
      </c>
      <c r="Q170" s="156">
        <f>IF($C170&lt;Input!$D$48,VLOOKUP($C170,Eksist!$C$151:'Eksist'!$Z$181,Q$3), VLOOKUP($C170,Muffe!$C$151:'Muffe'!$Z$181,Q$3)*Muffe!$E$3+VLOOKUP($C170,Eksist!$C$151:'Eksist'!$Z$181,Q$3)*Eksist!$E$3)</f>
        <v>0</v>
      </c>
      <c r="R170" s="156">
        <f>IF($C170&lt;Input!$D$48,VLOOKUP($C170,Eksist!$C$151:'Eksist'!$Z$181,R$3), VLOOKUP($C170,Muffe!$C$151:'Muffe'!$Z$181,R$3)*Muffe!$E$3+VLOOKUP($C170,Eksist!$C$151:'Eksist'!$Z$181,R$3)*Eksist!$E$3)</f>
        <v>0</v>
      </c>
      <c r="S170" s="156">
        <f>IF($C170&lt;Input!$D$48,VLOOKUP($C170,Eksist!$C$151:'Eksist'!$Z$181,S$3), VLOOKUP($C170,Muffe!$C$151:'Muffe'!$Z$181,S$3)*Muffe!$E$3+VLOOKUP($C170,Eksist!$C$151:'Eksist'!$Z$181,S$3)*Eksist!$E$3)</f>
        <v>0</v>
      </c>
      <c r="T170" s="156">
        <f>IF($C170&lt;Input!$D$48,VLOOKUP($C170,Eksist!$C$151:'Eksist'!$Z$181,T$3), VLOOKUP($C170,Muffe!$C$151:'Muffe'!$Z$181,T$3)*Muffe!$E$3+VLOOKUP($C170,Eksist!$C$151:'Eksist'!$Z$181,T$3)*Eksist!$E$3)</f>
        <v>0</v>
      </c>
      <c r="U170" s="156">
        <f>IF($C170&lt;Input!$D$48,VLOOKUP($C170,Eksist!$C$151:'Eksist'!$Z$181,U$3), VLOOKUP($C170,Muffe!$C$151:'Muffe'!$Z$181,U$3)*Muffe!$E$3+VLOOKUP($C170,Eksist!$C$151:'Eksist'!$Z$181,U$3)*Eksist!$E$3)</f>
        <v>0</v>
      </c>
      <c r="V170" s="156">
        <f>IF($C170&lt;Input!$D$48,VLOOKUP($C170,Eksist!$C$151:'Eksist'!$Z$181,V$3), VLOOKUP($C170,Muffe!$C$151:'Muffe'!$Z$181,V$3)*Muffe!$E$3+VLOOKUP($C170,Eksist!$C$151:'Eksist'!$Z$181,V$3)*Eksist!$E$3)</f>
        <v>0</v>
      </c>
      <c r="W170" s="156">
        <f>IF($C170&lt;Input!$D$48,VLOOKUP($C170,Eksist!$C$151:'Eksist'!$Z$181,W$3), VLOOKUP($C170,Muffe!$C$151:'Muffe'!$Z$181,W$3)*Muffe!$E$3+VLOOKUP($C170,Eksist!$C$151:'Eksist'!$Z$181,W$3)*Eksist!$E$3)</f>
        <v>0</v>
      </c>
      <c r="X170" s="156">
        <f>IF($C170&lt;Input!$D$48,VLOOKUP($C170,Eksist!$C$151:'Eksist'!$Z$181,X$3), VLOOKUP($C170,Muffe!$C$151:'Muffe'!$Z$181,X$3)*Muffe!$E$3+VLOOKUP($C170,Eksist!$C$151:'Eksist'!$Z$181,X$3)*Eksist!$E$3)</f>
        <v>0</v>
      </c>
      <c r="Y170" s="156">
        <f>IF($C170&lt;Input!$D$48,VLOOKUP($C170,Eksist!$C$151:'Eksist'!$Z$181,Y$3), VLOOKUP($C170,Muffe!$C$151:'Muffe'!$Z$181,Y$3)*Muffe!$E$3+VLOOKUP($C170,Eksist!$C$151:'Eksist'!$Z$181,Y$3)*Eksist!$E$3)</f>
        <v>0</v>
      </c>
      <c r="Z170" s="156">
        <f>IF($C170&lt;Input!$D$48,VLOOKUP($C170,Eksist!$C$151:'Eksist'!$Z$181,Z$3), VLOOKUP($C170,Muffe!$C$151:'Muffe'!$Z$181,Z$3)*Muffe!$E$3+VLOOKUP($C170,Eksist!$C$151:'Eksist'!$Z$181,Z$3)*Eksist!$E$3)</f>
        <v>0</v>
      </c>
      <c r="AA170" s="1"/>
      <c r="AB170" s="3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  <c r="AU170" s="158"/>
      <c r="AV170" s="158"/>
      <c r="AW170" s="158"/>
      <c r="AX170" s="158"/>
      <c r="AY170" s="158"/>
      <c r="AZ170" s="158"/>
      <c r="BA170" s="159"/>
      <c r="BB170" s="159"/>
      <c r="BC170" s="159"/>
      <c r="BD170" s="159"/>
      <c r="BE170" s="159"/>
      <c r="BF170" s="158"/>
      <c r="BG170" s="158"/>
      <c r="BH170" s="158"/>
      <c r="BI170" s="158"/>
      <c r="BJ170" s="158"/>
      <c r="BK170" s="158"/>
      <c r="BL170" s="158"/>
      <c r="BM170" s="158"/>
      <c r="BN170" s="158"/>
      <c r="BO170" s="158"/>
      <c r="BP170" s="158"/>
      <c r="BQ170" s="158"/>
      <c r="BR170" s="158"/>
      <c r="BS170" s="158"/>
      <c r="BT170" s="158"/>
      <c r="BU170" s="158"/>
    </row>
    <row r="171" spans="1:73" x14ac:dyDescent="0.15">
      <c r="A171" s="1"/>
      <c r="B171" s="20" t="s">
        <v>188</v>
      </c>
      <c r="C171" s="156">
        <f>Eksist!C171</f>
        <v>20</v>
      </c>
      <c r="D171" s="2" t="s">
        <v>98</v>
      </c>
      <c r="E171" s="156"/>
      <c r="F171" s="156">
        <f t="shared" si="9"/>
        <v>446.09423999999996</v>
      </c>
      <c r="G171" s="156">
        <f>IF($C171&lt;Input!$D$48,VLOOKUP($C171,Eksist!$C$151:'Eksist'!$Z$181,G$3), VLOOKUP($C171,Muffe!$C$151:'Muffe'!$Z$181,G$3)*Muffe!$E$2+VLOOKUP($C171,Eksist!$C$151:'Eksist'!$Z$181,G$3)*Eksist!$E$2)</f>
        <v>0</v>
      </c>
      <c r="H171" s="156">
        <f>IF($C171&lt;Input!$D$48,VLOOKUP($C171,Eksist!$C$151:'Eksist'!$Z$181,H$3), VLOOKUP($C171,Muffe!$C$151:'Muffe'!$Z$181,H$3)*Muffe!$E$3+VLOOKUP($C171,Eksist!$C$151:'Eksist'!$Z$181,H$3)*Eksist!$E$3)</f>
        <v>201.19968</v>
      </c>
      <c r="I171" s="156">
        <f>IF($C171&lt;Input!$D$48,VLOOKUP($C171,Eksist!$C$151:'Eksist'!$Z$181,I$3), VLOOKUP($C171,Muffe!$C$151:'Muffe'!$Z$181,I$3)*Muffe!$E$3+VLOOKUP($C171,Eksist!$C$151:'Eksist'!$Z$181,I$3)*Eksist!$E$3)</f>
        <v>244.89455999999996</v>
      </c>
      <c r="J171" s="156">
        <f>IF($C171&lt;Input!$D$48,VLOOKUP($C171,Eksist!$C$151:'Eksist'!$Z$181,J$3), VLOOKUP($C171,Muffe!$C$151:'Muffe'!$Z$181,J$3)*Muffe!$E$3+VLOOKUP($C171,Eksist!$C$151:'Eksist'!$Z$181,J$3)*Eksist!$E$3)</f>
        <v>0</v>
      </c>
      <c r="K171" s="156">
        <f>IF($C171&lt;Input!$D$48,VLOOKUP($C171,Eksist!$C$151:'Eksist'!$Z$181,K$3), VLOOKUP($C171,Muffe!$C$151:'Muffe'!$Z$181,K$3)*Muffe!$E$3+VLOOKUP($C171,Eksist!$C$151:'Eksist'!$Z$181,K$3)*Eksist!$E$3)</f>
        <v>0</v>
      </c>
      <c r="L171" s="156">
        <f>IF($C171&lt;Input!$D$48,VLOOKUP($C171,Eksist!$C$151:'Eksist'!$Z$181,L$3), VLOOKUP($C171,Muffe!$C$151:'Muffe'!$Z$181,L$3)*Muffe!$E$3+VLOOKUP($C171,Eksist!$C$151:'Eksist'!$Z$181,L$3)*Eksist!$E$3)</f>
        <v>0</v>
      </c>
      <c r="M171" s="156">
        <f>IF($C171&lt;Input!$D$48,VLOOKUP($C171,Eksist!$C$151:'Eksist'!$Z$181,M$3), VLOOKUP($C171,Muffe!$C$151:'Muffe'!$Z$181,M$3)*Muffe!$E$3+VLOOKUP($C171,Eksist!$C$151:'Eksist'!$Z$181,M$3)*Eksist!$E$3)</f>
        <v>0</v>
      </c>
      <c r="N171" s="156">
        <f>IF($C171&lt;Input!$D$48,VLOOKUP($C171,Eksist!$C$151:'Eksist'!$Z$181,N$3), VLOOKUP($C171,Muffe!$C$151:'Muffe'!$Z$181,N$3)*Muffe!$E$3+VLOOKUP($C171,Eksist!$C$151:'Eksist'!$Z$181,N$3)*Eksist!$E$3)</f>
        <v>0</v>
      </c>
      <c r="O171" s="156">
        <f>IF($C171&lt;Input!$D$48,VLOOKUP($C171,Eksist!$C$151:'Eksist'!$Z$181,O$3), VLOOKUP($C171,Muffe!$C$151:'Muffe'!$Z$181,O$3)*Muffe!$E$3+VLOOKUP($C171,Eksist!$C$151:'Eksist'!$Z$181,O$3)*Eksist!$E$3)</f>
        <v>0</v>
      </c>
      <c r="P171" s="156">
        <f>IF($C171&lt;Input!$D$48,VLOOKUP($C171,Eksist!$C$151:'Eksist'!$Z$181,P$3), VLOOKUP($C171,Muffe!$C$151:'Muffe'!$Z$181,P$3)*Muffe!$E$3+VLOOKUP($C171,Eksist!$C$151:'Eksist'!$Z$181,P$3)*Eksist!$E$3)</f>
        <v>0</v>
      </c>
      <c r="Q171" s="156">
        <f>IF($C171&lt;Input!$D$48,VLOOKUP($C171,Eksist!$C$151:'Eksist'!$Z$181,Q$3), VLOOKUP($C171,Muffe!$C$151:'Muffe'!$Z$181,Q$3)*Muffe!$E$3+VLOOKUP($C171,Eksist!$C$151:'Eksist'!$Z$181,Q$3)*Eksist!$E$3)</f>
        <v>0</v>
      </c>
      <c r="R171" s="156">
        <f>IF($C171&lt;Input!$D$48,VLOOKUP($C171,Eksist!$C$151:'Eksist'!$Z$181,R$3), VLOOKUP($C171,Muffe!$C$151:'Muffe'!$Z$181,R$3)*Muffe!$E$3+VLOOKUP($C171,Eksist!$C$151:'Eksist'!$Z$181,R$3)*Eksist!$E$3)</f>
        <v>0</v>
      </c>
      <c r="S171" s="156">
        <f>IF($C171&lt;Input!$D$48,VLOOKUP($C171,Eksist!$C$151:'Eksist'!$Z$181,S$3), VLOOKUP($C171,Muffe!$C$151:'Muffe'!$Z$181,S$3)*Muffe!$E$3+VLOOKUP($C171,Eksist!$C$151:'Eksist'!$Z$181,S$3)*Eksist!$E$3)</f>
        <v>0</v>
      </c>
      <c r="T171" s="156">
        <f>IF($C171&lt;Input!$D$48,VLOOKUP($C171,Eksist!$C$151:'Eksist'!$Z$181,T$3), VLOOKUP($C171,Muffe!$C$151:'Muffe'!$Z$181,T$3)*Muffe!$E$3+VLOOKUP($C171,Eksist!$C$151:'Eksist'!$Z$181,T$3)*Eksist!$E$3)</f>
        <v>0</v>
      </c>
      <c r="U171" s="156">
        <f>IF($C171&lt;Input!$D$48,VLOOKUP($C171,Eksist!$C$151:'Eksist'!$Z$181,U$3), VLOOKUP($C171,Muffe!$C$151:'Muffe'!$Z$181,U$3)*Muffe!$E$3+VLOOKUP($C171,Eksist!$C$151:'Eksist'!$Z$181,U$3)*Eksist!$E$3)</f>
        <v>0</v>
      </c>
      <c r="V171" s="156">
        <f>IF($C171&lt;Input!$D$48,VLOOKUP($C171,Eksist!$C$151:'Eksist'!$Z$181,V$3), VLOOKUP($C171,Muffe!$C$151:'Muffe'!$Z$181,V$3)*Muffe!$E$3+VLOOKUP($C171,Eksist!$C$151:'Eksist'!$Z$181,V$3)*Eksist!$E$3)</f>
        <v>0</v>
      </c>
      <c r="W171" s="156">
        <f>IF($C171&lt;Input!$D$48,VLOOKUP($C171,Eksist!$C$151:'Eksist'!$Z$181,W$3), VLOOKUP($C171,Muffe!$C$151:'Muffe'!$Z$181,W$3)*Muffe!$E$3+VLOOKUP($C171,Eksist!$C$151:'Eksist'!$Z$181,W$3)*Eksist!$E$3)</f>
        <v>0</v>
      </c>
      <c r="X171" s="156">
        <f>IF($C171&lt;Input!$D$48,VLOOKUP($C171,Eksist!$C$151:'Eksist'!$Z$181,X$3), VLOOKUP($C171,Muffe!$C$151:'Muffe'!$Z$181,X$3)*Muffe!$E$3+VLOOKUP($C171,Eksist!$C$151:'Eksist'!$Z$181,X$3)*Eksist!$E$3)</f>
        <v>0</v>
      </c>
      <c r="Y171" s="156">
        <f>IF($C171&lt;Input!$D$48,VLOOKUP($C171,Eksist!$C$151:'Eksist'!$Z$181,Y$3), VLOOKUP($C171,Muffe!$C$151:'Muffe'!$Z$181,Y$3)*Muffe!$E$3+VLOOKUP($C171,Eksist!$C$151:'Eksist'!$Z$181,Y$3)*Eksist!$E$3)</f>
        <v>0</v>
      </c>
      <c r="Z171" s="156">
        <f>IF($C171&lt;Input!$D$48,VLOOKUP($C171,Eksist!$C$151:'Eksist'!$Z$181,Z$3), VLOOKUP($C171,Muffe!$C$151:'Muffe'!$Z$181,Z$3)*Muffe!$E$3+VLOOKUP($C171,Eksist!$C$151:'Eksist'!$Z$181,Z$3)*Eksist!$E$3)</f>
        <v>0</v>
      </c>
      <c r="AA171" s="1"/>
      <c r="AB171" s="3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  <c r="AU171" s="158"/>
      <c r="AV171" s="158"/>
      <c r="AW171" s="158"/>
      <c r="AX171" s="158"/>
      <c r="AY171" s="158"/>
      <c r="AZ171" s="158"/>
      <c r="BA171" s="159"/>
      <c r="BB171" s="159"/>
      <c r="BC171" s="159"/>
      <c r="BD171" s="159"/>
      <c r="BE171" s="159"/>
      <c r="BF171" s="158"/>
      <c r="BG171" s="158"/>
      <c r="BH171" s="158"/>
      <c r="BI171" s="158"/>
      <c r="BJ171" s="158"/>
      <c r="BK171" s="158"/>
      <c r="BL171" s="158"/>
      <c r="BM171" s="158"/>
      <c r="BN171" s="158"/>
      <c r="BO171" s="158"/>
      <c r="BP171" s="158"/>
      <c r="BQ171" s="158"/>
      <c r="BR171" s="158"/>
      <c r="BS171" s="158"/>
      <c r="BT171" s="158"/>
      <c r="BU171" s="158"/>
    </row>
    <row r="172" spans="1:73" x14ac:dyDescent="0.15">
      <c r="A172" s="1"/>
      <c r="B172" s="20"/>
      <c r="C172" s="156">
        <f>Eksist!C172</f>
        <v>21</v>
      </c>
      <c r="D172" s="2" t="s">
        <v>98</v>
      </c>
      <c r="E172" s="156"/>
      <c r="F172" s="156">
        <f t="shared" si="9"/>
        <v>446.09423999999996</v>
      </c>
      <c r="G172" s="156">
        <f>IF($C172&lt;Input!$D$48,VLOOKUP($C172,Eksist!$C$151:'Eksist'!$Z$181,G$3), VLOOKUP($C172,Muffe!$C$151:'Muffe'!$Z$181,G$3)*Muffe!$E$2+VLOOKUP($C172,Eksist!$C$151:'Eksist'!$Z$181,G$3)*Eksist!$E$2)</f>
        <v>0</v>
      </c>
      <c r="H172" s="156">
        <f>IF($C172&lt;Input!$D$48,VLOOKUP($C172,Eksist!$C$151:'Eksist'!$Z$181,H$3), VLOOKUP($C172,Muffe!$C$151:'Muffe'!$Z$181,H$3)*Muffe!$E$3+VLOOKUP($C172,Eksist!$C$151:'Eksist'!$Z$181,H$3)*Eksist!$E$3)</f>
        <v>201.19968</v>
      </c>
      <c r="I172" s="156">
        <f>IF($C172&lt;Input!$D$48,VLOOKUP($C172,Eksist!$C$151:'Eksist'!$Z$181,I$3), VLOOKUP($C172,Muffe!$C$151:'Muffe'!$Z$181,I$3)*Muffe!$E$3+VLOOKUP($C172,Eksist!$C$151:'Eksist'!$Z$181,I$3)*Eksist!$E$3)</f>
        <v>244.89455999999996</v>
      </c>
      <c r="J172" s="156">
        <f>IF($C172&lt;Input!$D$48,VLOOKUP($C172,Eksist!$C$151:'Eksist'!$Z$181,J$3), VLOOKUP($C172,Muffe!$C$151:'Muffe'!$Z$181,J$3)*Muffe!$E$3+VLOOKUP($C172,Eksist!$C$151:'Eksist'!$Z$181,J$3)*Eksist!$E$3)</f>
        <v>0</v>
      </c>
      <c r="K172" s="156">
        <f>IF($C172&lt;Input!$D$48,VLOOKUP($C172,Eksist!$C$151:'Eksist'!$Z$181,K$3), VLOOKUP($C172,Muffe!$C$151:'Muffe'!$Z$181,K$3)*Muffe!$E$3+VLOOKUP($C172,Eksist!$C$151:'Eksist'!$Z$181,K$3)*Eksist!$E$3)</f>
        <v>0</v>
      </c>
      <c r="L172" s="156">
        <f>IF($C172&lt;Input!$D$48,VLOOKUP($C172,Eksist!$C$151:'Eksist'!$Z$181,L$3), VLOOKUP($C172,Muffe!$C$151:'Muffe'!$Z$181,L$3)*Muffe!$E$3+VLOOKUP($C172,Eksist!$C$151:'Eksist'!$Z$181,L$3)*Eksist!$E$3)</f>
        <v>0</v>
      </c>
      <c r="M172" s="156">
        <f>IF($C172&lt;Input!$D$48,VLOOKUP($C172,Eksist!$C$151:'Eksist'!$Z$181,M$3), VLOOKUP($C172,Muffe!$C$151:'Muffe'!$Z$181,M$3)*Muffe!$E$3+VLOOKUP($C172,Eksist!$C$151:'Eksist'!$Z$181,M$3)*Eksist!$E$3)</f>
        <v>0</v>
      </c>
      <c r="N172" s="156">
        <f>IF($C172&lt;Input!$D$48,VLOOKUP($C172,Eksist!$C$151:'Eksist'!$Z$181,N$3), VLOOKUP($C172,Muffe!$C$151:'Muffe'!$Z$181,N$3)*Muffe!$E$3+VLOOKUP($C172,Eksist!$C$151:'Eksist'!$Z$181,N$3)*Eksist!$E$3)</f>
        <v>0</v>
      </c>
      <c r="O172" s="156">
        <f>IF($C172&lt;Input!$D$48,VLOOKUP($C172,Eksist!$C$151:'Eksist'!$Z$181,O$3), VLOOKUP($C172,Muffe!$C$151:'Muffe'!$Z$181,O$3)*Muffe!$E$3+VLOOKUP($C172,Eksist!$C$151:'Eksist'!$Z$181,O$3)*Eksist!$E$3)</f>
        <v>0</v>
      </c>
      <c r="P172" s="156">
        <f>IF($C172&lt;Input!$D$48,VLOOKUP($C172,Eksist!$C$151:'Eksist'!$Z$181,P$3), VLOOKUP($C172,Muffe!$C$151:'Muffe'!$Z$181,P$3)*Muffe!$E$3+VLOOKUP($C172,Eksist!$C$151:'Eksist'!$Z$181,P$3)*Eksist!$E$3)</f>
        <v>0</v>
      </c>
      <c r="Q172" s="156">
        <f>IF($C172&lt;Input!$D$48,VLOOKUP($C172,Eksist!$C$151:'Eksist'!$Z$181,Q$3), VLOOKUP($C172,Muffe!$C$151:'Muffe'!$Z$181,Q$3)*Muffe!$E$3+VLOOKUP($C172,Eksist!$C$151:'Eksist'!$Z$181,Q$3)*Eksist!$E$3)</f>
        <v>0</v>
      </c>
      <c r="R172" s="156">
        <f>IF($C172&lt;Input!$D$48,VLOOKUP($C172,Eksist!$C$151:'Eksist'!$Z$181,R$3), VLOOKUP($C172,Muffe!$C$151:'Muffe'!$Z$181,R$3)*Muffe!$E$3+VLOOKUP($C172,Eksist!$C$151:'Eksist'!$Z$181,R$3)*Eksist!$E$3)</f>
        <v>0</v>
      </c>
      <c r="S172" s="156">
        <f>IF($C172&lt;Input!$D$48,VLOOKUP($C172,Eksist!$C$151:'Eksist'!$Z$181,S$3), VLOOKUP($C172,Muffe!$C$151:'Muffe'!$Z$181,S$3)*Muffe!$E$3+VLOOKUP($C172,Eksist!$C$151:'Eksist'!$Z$181,S$3)*Eksist!$E$3)</f>
        <v>0</v>
      </c>
      <c r="T172" s="156">
        <f>IF($C172&lt;Input!$D$48,VLOOKUP($C172,Eksist!$C$151:'Eksist'!$Z$181,T$3), VLOOKUP($C172,Muffe!$C$151:'Muffe'!$Z$181,T$3)*Muffe!$E$3+VLOOKUP($C172,Eksist!$C$151:'Eksist'!$Z$181,T$3)*Eksist!$E$3)</f>
        <v>0</v>
      </c>
      <c r="U172" s="156">
        <f>IF($C172&lt;Input!$D$48,VLOOKUP($C172,Eksist!$C$151:'Eksist'!$Z$181,U$3), VLOOKUP($C172,Muffe!$C$151:'Muffe'!$Z$181,U$3)*Muffe!$E$3+VLOOKUP($C172,Eksist!$C$151:'Eksist'!$Z$181,U$3)*Eksist!$E$3)</f>
        <v>0</v>
      </c>
      <c r="V172" s="156">
        <f>IF($C172&lt;Input!$D$48,VLOOKUP($C172,Eksist!$C$151:'Eksist'!$Z$181,V$3), VLOOKUP($C172,Muffe!$C$151:'Muffe'!$Z$181,V$3)*Muffe!$E$3+VLOOKUP($C172,Eksist!$C$151:'Eksist'!$Z$181,V$3)*Eksist!$E$3)</f>
        <v>0</v>
      </c>
      <c r="W172" s="156">
        <f>IF($C172&lt;Input!$D$48,VLOOKUP($C172,Eksist!$C$151:'Eksist'!$Z$181,W$3), VLOOKUP($C172,Muffe!$C$151:'Muffe'!$Z$181,W$3)*Muffe!$E$3+VLOOKUP($C172,Eksist!$C$151:'Eksist'!$Z$181,W$3)*Eksist!$E$3)</f>
        <v>0</v>
      </c>
      <c r="X172" s="156">
        <f>IF($C172&lt;Input!$D$48,VLOOKUP($C172,Eksist!$C$151:'Eksist'!$Z$181,X$3), VLOOKUP($C172,Muffe!$C$151:'Muffe'!$Z$181,X$3)*Muffe!$E$3+VLOOKUP($C172,Eksist!$C$151:'Eksist'!$Z$181,X$3)*Eksist!$E$3)</f>
        <v>0</v>
      </c>
      <c r="Y172" s="156">
        <f>IF($C172&lt;Input!$D$48,VLOOKUP($C172,Eksist!$C$151:'Eksist'!$Z$181,Y$3), VLOOKUP($C172,Muffe!$C$151:'Muffe'!$Z$181,Y$3)*Muffe!$E$3+VLOOKUP($C172,Eksist!$C$151:'Eksist'!$Z$181,Y$3)*Eksist!$E$3)</f>
        <v>0</v>
      </c>
      <c r="Z172" s="156">
        <f>IF($C172&lt;Input!$D$48,VLOOKUP($C172,Eksist!$C$151:'Eksist'!$Z$181,Z$3), VLOOKUP($C172,Muffe!$C$151:'Muffe'!$Z$181,Z$3)*Muffe!$E$3+VLOOKUP($C172,Eksist!$C$151:'Eksist'!$Z$181,Z$3)*Eksist!$E$3)</f>
        <v>0</v>
      </c>
      <c r="AA172" s="1"/>
      <c r="AB172" s="3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  <c r="AU172" s="158"/>
      <c r="AV172" s="158"/>
      <c r="AW172" s="158"/>
      <c r="AX172" s="158"/>
      <c r="AY172" s="158"/>
      <c r="AZ172" s="158"/>
      <c r="BA172" s="159"/>
      <c r="BB172" s="159"/>
      <c r="BC172" s="159"/>
      <c r="BD172" s="159"/>
      <c r="BE172" s="159"/>
      <c r="BF172" s="158"/>
      <c r="BG172" s="158"/>
      <c r="BH172" s="158"/>
      <c r="BI172" s="158"/>
      <c r="BJ172" s="158"/>
      <c r="BK172" s="158"/>
      <c r="BL172" s="158"/>
      <c r="BM172" s="158"/>
      <c r="BN172" s="158"/>
      <c r="BO172" s="158"/>
      <c r="BP172" s="158"/>
      <c r="BQ172" s="158"/>
      <c r="BR172" s="158"/>
      <c r="BS172" s="158"/>
      <c r="BT172" s="158"/>
      <c r="BU172" s="158"/>
    </row>
    <row r="173" spans="1:73" x14ac:dyDescent="0.15">
      <c r="A173" s="1"/>
      <c r="B173" s="20"/>
      <c r="C173" s="156">
        <f>Eksist!C173</f>
        <v>22</v>
      </c>
      <c r="D173" s="2" t="s">
        <v>98</v>
      </c>
      <c r="E173" s="156"/>
      <c r="F173" s="156">
        <f t="shared" si="9"/>
        <v>446.09423999999996</v>
      </c>
      <c r="G173" s="156">
        <f>IF($C173&lt;Input!$D$48,VLOOKUP($C173,Eksist!$C$151:'Eksist'!$Z$181,G$3), VLOOKUP($C173,Muffe!$C$151:'Muffe'!$Z$181,G$3)*Muffe!$E$2+VLOOKUP($C173,Eksist!$C$151:'Eksist'!$Z$181,G$3)*Eksist!$E$2)</f>
        <v>0</v>
      </c>
      <c r="H173" s="156">
        <f>IF($C173&lt;Input!$D$48,VLOOKUP($C173,Eksist!$C$151:'Eksist'!$Z$181,H$3), VLOOKUP($C173,Muffe!$C$151:'Muffe'!$Z$181,H$3)*Muffe!$E$3+VLOOKUP($C173,Eksist!$C$151:'Eksist'!$Z$181,H$3)*Eksist!$E$3)</f>
        <v>201.19968</v>
      </c>
      <c r="I173" s="156">
        <f>IF($C173&lt;Input!$D$48,VLOOKUP($C173,Eksist!$C$151:'Eksist'!$Z$181,I$3), VLOOKUP($C173,Muffe!$C$151:'Muffe'!$Z$181,I$3)*Muffe!$E$3+VLOOKUP($C173,Eksist!$C$151:'Eksist'!$Z$181,I$3)*Eksist!$E$3)</f>
        <v>244.89455999999996</v>
      </c>
      <c r="J173" s="156">
        <f>IF($C173&lt;Input!$D$48,VLOOKUP($C173,Eksist!$C$151:'Eksist'!$Z$181,J$3), VLOOKUP($C173,Muffe!$C$151:'Muffe'!$Z$181,J$3)*Muffe!$E$3+VLOOKUP($C173,Eksist!$C$151:'Eksist'!$Z$181,J$3)*Eksist!$E$3)</f>
        <v>0</v>
      </c>
      <c r="K173" s="156">
        <f>IF($C173&lt;Input!$D$48,VLOOKUP($C173,Eksist!$C$151:'Eksist'!$Z$181,K$3), VLOOKUP($C173,Muffe!$C$151:'Muffe'!$Z$181,K$3)*Muffe!$E$3+VLOOKUP($C173,Eksist!$C$151:'Eksist'!$Z$181,K$3)*Eksist!$E$3)</f>
        <v>0</v>
      </c>
      <c r="L173" s="156">
        <f>IF($C173&lt;Input!$D$48,VLOOKUP($C173,Eksist!$C$151:'Eksist'!$Z$181,L$3), VLOOKUP($C173,Muffe!$C$151:'Muffe'!$Z$181,L$3)*Muffe!$E$3+VLOOKUP($C173,Eksist!$C$151:'Eksist'!$Z$181,L$3)*Eksist!$E$3)</f>
        <v>0</v>
      </c>
      <c r="M173" s="156">
        <f>IF($C173&lt;Input!$D$48,VLOOKUP($C173,Eksist!$C$151:'Eksist'!$Z$181,M$3), VLOOKUP($C173,Muffe!$C$151:'Muffe'!$Z$181,M$3)*Muffe!$E$3+VLOOKUP($C173,Eksist!$C$151:'Eksist'!$Z$181,M$3)*Eksist!$E$3)</f>
        <v>0</v>
      </c>
      <c r="N173" s="156">
        <f>IF($C173&lt;Input!$D$48,VLOOKUP($C173,Eksist!$C$151:'Eksist'!$Z$181,N$3), VLOOKUP($C173,Muffe!$C$151:'Muffe'!$Z$181,N$3)*Muffe!$E$3+VLOOKUP($C173,Eksist!$C$151:'Eksist'!$Z$181,N$3)*Eksist!$E$3)</f>
        <v>0</v>
      </c>
      <c r="O173" s="156">
        <f>IF($C173&lt;Input!$D$48,VLOOKUP($C173,Eksist!$C$151:'Eksist'!$Z$181,O$3), VLOOKUP($C173,Muffe!$C$151:'Muffe'!$Z$181,O$3)*Muffe!$E$3+VLOOKUP($C173,Eksist!$C$151:'Eksist'!$Z$181,O$3)*Eksist!$E$3)</f>
        <v>0</v>
      </c>
      <c r="P173" s="156">
        <f>IF($C173&lt;Input!$D$48,VLOOKUP($C173,Eksist!$C$151:'Eksist'!$Z$181,P$3), VLOOKUP($C173,Muffe!$C$151:'Muffe'!$Z$181,P$3)*Muffe!$E$3+VLOOKUP($C173,Eksist!$C$151:'Eksist'!$Z$181,P$3)*Eksist!$E$3)</f>
        <v>0</v>
      </c>
      <c r="Q173" s="156">
        <f>IF($C173&lt;Input!$D$48,VLOOKUP($C173,Eksist!$C$151:'Eksist'!$Z$181,Q$3), VLOOKUP($C173,Muffe!$C$151:'Muffe'!$Z$181,Q$3)*Muffe!$E$3+VLOOKUP($C173,Eksist!$C$151:'Eksist'!$Z$181,Q$3)*Eksist!$E$3)</f>
        <v>0</v>
      </c>
      <c r="R173" s="156">
        <f>IF($C173&lt;Input!$D$48,VLOOKUP($C173,Eksist!$C$151:'Eksist'!$Z$181,R$3), VLOOKUP($C173,Muffe!$C$151:'Muffe'!$Z$181,R$3)*Muffe!$E$3+VLOOKUP($C173,Eksist!$C$151:'Eksist'!$Z$181,R$3)*Eksist!$E$3)</f>
        <v>0</v>
      </c>
      <c r="S173" s="156">
        <f>IF($C173&lt;Input!$D$48,VLOOKUP($C173,Eksist!$C$151:'Eksist'!$Z$181,S$3), VLOOKUP($C173,Muffe!$C$151:'Muffe'!$Z$181,S$3)*Muffe!$E$3+VLOOKUP($C173,Eksist!$C$151:'Eksist'!$Z$181,S$3)*Eksist!$E$3)</f>
        <v>0</v>
      </c>
      <c r="T173" s="156">
        <f>IF($C173&lt;Input!$D$48,VLOOKUP($C173,Eksist!$C$151:'Eksist'!$Z$181,T$3), VLOOKUP($C173,Muffe!$C$151:'Muffe'!$Z$181,T$3)*Muffe!$E$3+VLOOKUP($C173,Eksist!$C$151:'Eksist'!$Z$181,T$3)*Eksist!$E$3)</f>
        <v>0</v>
      </c>
      <c r="U173" s="156">
        <f>IF($C173&lt;Input!$D$48,VLOOKUP($C173,Eksist!$C$151:'Eksist'!$Z$181,U$3), VLOOKUP($C173,Muffe!$C$151:'Muffe'!$Z$181,U$3)*Muffe!$E$3+VLOOKUP($C173,Eksist!$C$151:'Eksist'!$Z$181,U$3)*Eksist!$E$3)</f>
        <v>0</v>
      </c>
      <c r="V173" s="156">
        <f>IF($C173&lt;Input!$D$48,VLOOKUP($C173,Eksist!$C$151:'Eksist'!$Z$181,V$3), VLOOKUP($C173,Muffe!$C$151:'Muffe'!$Z$181,V$3)*Muffe!$E$3+VLOOKUP($C173,Eksist!$C$151:'Eksist'!$Z$181,V$3)*Eksist!$E$3)</f>
        <v>0</v>
      </c>
      <c r="W173" s="156">
        <f>IF($C173&lt;Input!$D$48,VLOOKUP($C173,Eksist!$C$151:'Eksist'!$Z$181,W$3), VLOOKUP($C173,Muffe!$C$151:'Muffe'!$Z$181,W$3)*Muffe!$E$3+VLOOKUP($C173,Eksist!$C$151:'Eksist'!$Z$181,W$3)*Eksist!$E$3)</f>
        <v>0</v>
      </c>
      <c r="X173" s="156">
        <f>IF($C173&lt;Input!$D$48,VLOOKUP($C173,Eksist!$C$151:'Eksist'!$Z$181,X$3), VLOOKUP($C173,Muffe!$C$151:'Muffe'!$Z$181,X$3)*Muffe!$E$3+VLOOKUP($C173,Eksist!$C$151:'Eksist'!$Z$181,X$3)*Eksist!$E$3)</f>
        <v>0</v>
      </c>
      <c r="Y173" s="156">
        <f>IF($C173&lt;Input!$D$48,VLOOKUP($C173,Eksist!$C$151:'Eksist'!$Z$181,Y$3), VLOOKUP($C173,Muffe!$C$151:'Muffe'!$Z$181,Y$3)*Muffe!$E$3+VLOOKUP($C173,Eksist!$C$151:'Eksist'!$Z$181,Y$3)*Eksist!$E$3)</f>
        <v>0</v>
      </c>
      <c r="Z173" s="156">
        <f>IF($C173&lt;Input!$D$48,VLOOKUP($C173,Eksist!$C$151:'Eksist'!$Z$181,Z$3), VLOOKUP($C173,Muffe!$C$151:'Muffe'!$Z$181,Z$3)*Muffe!$E$3+VLOOKUP($C173,Eksist!$C$151:'Eksist'!$Z$181,Z$3)*Eksist!$E$3)</f>
        <v>0</v>
      </c>
      <c r="AA173" s="1"/>
      <c r="AB173" s="3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  <c r="AU173" s="158"/>
      <c r="AV173" s="158"/>
      <c r="AW173" s="158"/>
      <c r="AX173" s="158"/>
      <c r="AY173" s="158"/>
      <c r="AZ173" s="158"/>
      <c r="BA173" s="159"/>
      <c r="BB173" s="159"/>
      <c r="BC173" s="159"/>
      <c r="BD173" s="159"/>
      <c r="BE173" s="159"/>
      <c r="BF173" s="158"/>
      <c r="BG173" s="158"/>
      <c r="BH173" s="158"/>
      <c r="BI173" s="158"/>
      <c r="BJ173" s="158"/>
      <c r="BK173" s="158"/>
      <c r="BL173" s="158"/>
      <c r="BM173" s="158"/>
      <c r="BN173" s="158"/>
      <c r="BO173" s="158"/>
      <c r="BP173" s="158"/>
      <c r="BQ173" s="158"/>
      <c r="BR173" s="158"/>
      <c r="BS173" s="158"/>
      <c r="BT173" s="158"/>
      <c r="BU173" s="158"/>
    </row>
    <row r="174" spans="1:73" x14ac:dyDescent="0.15">
      <c r="A174" s="1"/>
      <c r="B174" s="20"/>
      <c r="C174" s="156">
        <f>Eksist!C174</f>
        <v>23</v>
      </c>
      <c r="D174" s="2" t="s">
        <v>98</v>
      </c>
      <c r="E174" s="156"/>
      <c r="F174" s="156">
        <f t="shared" si="9"/>
        <v>446.09423999999996</v>
      </c>
      <c r="G174" s="156">
        <f>IF($C174&lt;Input!$D$48,VLOOKUP($C174,Eksist!$C$151:'Eksist'!$Z$181,G$3), VLOOKUP($C174,Muffe!$C$151:'Muffe'!$Z$181,G$3)*Muffe!$E$2+VLOOKUP($C174,Eksist!$C$151:'Eksist'!$Z$181,G$3)*Eksist!$E$2)</f>
        <v>0</v>
      </c>
      <c r="H174" s="156">
        <f>IF($C174&lt;Input!$D$48,VLOOKUP($C174,Eksist!$C$151:'Eksist'!$Z$181,H$3), VLOOKUP($C174,Muffe!$C$151:'Muffe'!$Z$181,H$3)*Muffe!$E$3+VLOOKUP($C174,Eksist!$C$151:'Eksist'!$Z$181,H$3)*Eksist!$E$3)</f>
        <v>201.19968</v>
      </c>
      <c r="I174" s="156">
        <f>IF($C174&lt;Input!$D$48,VLOOKUP($C174,Eksist!$C$151:'Eksist'!$Z$181,I$3), VLOOKUP($C174,Muffe!$C$151:'Muffe'!$Z$181,I$3)*Muffe!$E$3+VLOOKUP($C174,Eksist!$C$151:'Eksist'!$Z$181,I$3)*Eksist!$E$3)</f>
        <v>244.89455999999996</v>
      </c>
      <c r="J174" s="156">
        <f>IF($C174&lt;Input!$D$48,VLOOKUP($C174,Eksist!$C$151:'Eksist'!$Z$181,J$3), VLOOKUP($C174,Muffe!$C$151:'Muffe'!$Z$181,J$3)*Muffe!$E$3+VLOOKUP($C174,Eksist!$C$151:'Eksist'!$Z$181,J$3)*Eksist!$E$3)</f>
        <v>0</v>
      </c>
      <c r="K174" s="156">
        <f>IF($C174&lt;Input!$D$48,VLOOKUP($C174,Eksist!$C$151:'Eksist'!$Z$181,K$3), VLOOKUP($C174,Muffe!$C$151:'Muffe'!$Z$181,K$3)*Muffe!$E$3+VLOOKUP($C174,Eksist!$C$151:'Eksist'!$Z$181,K$3)*Eksist!$E$3)</f>
        <v>0</v>
      </c>
      <c r="L174" s="156">
        <f>IF($C174&lt;Input!$D$48,VLOOKUP($C174,Eksist!$C$151:'Eksist'!$Z$181,L$3), VLOOKUP($C174,Muffe!$C$151:'Muffe'!$Z$181,L$3)*Muffe!$E$3+VLOOKUP($C174,Eksist!$C$151:'Eksist'!$Z$181,L$3)*Eksist!$E$3)</f>
        <v>0</v>
      </c>
      <c r="M174" s="156">
        <f>IF($C174&lt;Input!$D$48,VLOOKUP($C174,Eksist!$C$151:'Eksist'!$Z$181,M$3), VLOOKUP($C174,Muffe!$C$151:'Muffe'!$Z$181,M$3)*Muffe!$E$3+VLOOKUP($C174,Eksist!$C$151:'Eksist'!$Z$181,M$3)*Eksist!$E$3)</f>
        <v>0</v>
      </c>
      <c r="N174" s="156">
        <f>IF($C174&lt;Input!$D$48,VLOOKUP($C174,Eksist!$C$151:'Eksist'!$Z$181,N$3), VLOOKUP($C174,Muffe!$C$151:'Muffe'!$Z$181,N$3)*Muffe!$E$3+VLOOKUP($C174,Eksist!$C$151:'Eksist'!$Z$181,N$3)*Eksist!$E$3)</f>
        <v>0</v>
      </c>
      <c r="O174" s="156">
        <f>IF($C174&lt;Input!$D$48,VLOOKUP($C174,Eksist!$C$151:'Eksist'!$Z$181,O$3), VLOOKUP($C174,Muffe!$C$151:'Muffe'!$Z$181,O$3)*Muffe!$E$3+VLOOKUP($C174,Eksist!$C$151:'Eksist'!$Z$181,O$3)*Eksist!$E$3)</f>
        <v>0</v>
      </c>
      <c r="P174" s="156">
        <f>IF($C174&lt;Input!$D$48,VLOOKUP($C174,Eksist!$C$151:'Eksist'!$Z$181,P$3), VLOOKUP($C174,Muffe!$C$151:'Muffe'!$Z$181,P$3)*Muffe!$E$3+VLOOKUP($C174,Eksist!$C$151:'Eksist'!$Z$181,P$3)*Eksist!$E$3)</f>
        <v>0</v>
      </c>
      <c r="Q174" s="156">
        <f>IF($C174&lt;Input!$D$48,VLOOKUP($C174,Eksist!$C$151:'Eksist'!$Z$181,Q$3), VLOOKUP($C174,Muffe!$C$151:'Muffe'!$Z$181,Q$3)*Muffe!$E$3+VLOOKUP($C174,Eksist!$C$151:'Eksist'!$Z$181,Q$3)*Eksist!$E$3)</f>
        <v>0</v>
      </c>
      <c r="R174" s="156">
        <f>IF($C174&lt;Input!$D$48,VLOOKUP($C174,Eksist!$C$151:'Eksist'!$Z$181,R$3), VLOOKUP($C174,Muffe!$C$151:'Muffe'!$Z$181,R$3)*Muffe!$E$3+VLOOKUP($C174,Eksist!$C$151:'Eksist'!$Z$181,R$3)*Eksist!$E$3)</f>
        <v>0</v>
      </c>
      <c r="S174" s="156">
        <f>IF($C174&lt;Input!$D$48,VLOOKUP($C174,Eksist!$C$151:'Eksist'!$Z$181,S$3), VLOOKUP($C174,Muffe!$C$151:'Muffe'!$Z$181,S$3)*Muffe!$E$3+VLOOKUP($C174,Eksist!$C$151:'Eksist'!$Z$181,S$3)*Eksist!$E$3)</f>
        <v>0</v>
      </c>
      <c r="T174" s="156">
        <f>IF($C174&lt;Input!$D$48,VLOOKUP($C174,Eksist!$C$151:'Eksist'!$Z$181,T$3), VLOOKUP($C174,Muffe!$C$151:'Muffe'!$Z$181,T$3)*Muffe!$E$3+VLOOKUP($C174,Eksist!$C$151:'Eksist'!$Z$181,T$3)*Eksist!$E$3)</f>
        <v>0</v>
      </c>
      <c r="U174" s="156">
        <f>IF($C174&lt;Input!$D$48,VLOOKUP($C174,Eksist!$C$151:'Eksist'!$Z$181,U$3), VLOOKUP($C174,Muffe!$C$151:'Muffe'!$Z$181,U$3)*Muffe!$E$3+VLOOKUP($C174,Eksist!$C$151:'Eksist'!$Z$181,U$3)*Eksist!$E$3)</f>
        <v>0</v>
      </c>
      <c r="V174" s="156">
        <f>IF($C174&lt;Input!$D$48,VLOOKUP($C174,Eksist!$C$151:'Eksist'!$Z$181,V$3), VLOOKUP($C174,Muffe!$C$151:'Muffe'!$Z$181,V$3)*Muffe!$E$3+VLOOKUP($C174,Eksist!$C$151:'Eksist'!$Z$181,V$3)*Eksist!$E$3)</f>
        <v>0</v>
      </c>
      <c r="W174" s="156">
        <f>IF($C174&lt;Input!$D$48,VLOOKUP($C174,Eksist!$C$151:'Eksist'!$Z$181,W$3), VLOOKUP($C174,Muffe!$C$151:'Muffe'!$Z$181,W$3)*Muffe!$E$3+VLOOKUP($C174,Eksist!$C$151:'Eksist'!$Z$181,W$3)*Eksist!$E$3)</f>
        <v>0</v>
      </c>
      <c r="X174" s="156">
        <f>IF($C174&lt;Input!$D$48,VLOOKUP($C174,Eksist!$C$151:'Eksist'!$Z$181,X$3), VLOOKUP($C174,Muffe!$C$151:'Muffe'!$Z$181,X$3)*Muffe!$E$3+VLOOKUP($C174,Eksist!$C$151:'Eksist'!$Z$181,X$3)*Eksist!$E$3)</f>
        <v>0</v>
      </c>
      <c r="Y174" s="156">
        <f>IF($C174&lt;Input!$D$48,VLOOKUP($C174,Eksist!$C$151:'Eksist'!$Z$181,Y$3), VLOOKUP($C174,Muffe!$C$151:'Muffe'!$Z$181,Y$3)*Muffe!$E$3+VLOOKUP($C174,Eksist!$C$151:'Eksist'!$Z$181,Y$3)*Eksist!$E$3)</f>
        <v>0</v>
      </c>
      <c r="Z174" s="156">
        <f>IF($C174&lt;Input!$D$48,VLOOKUP($C174,Eksist!$C$151:'Eksist'!$Z$181,Z$3), VLOOKUP($C174,Muffe!$C$151:'Muffe'!$Z$181,Z$3)*Muffe!$E$3+VLOOKUP($C174,Eksist!$C$151:'Eksist'!$Z$181,Z$3)*Eksist!$E$3)</f>
        <v>0</v>
      </c>
      <c r="AA174" s="1"/>
      <c r="AB174" s="3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  <c r="AU174" s="158"/>
      <c r="AV174" s="158"/>
      <c r="AW174" s="158"/>
      <c r="AX174" s="158"/>
      <c r="AY174" s="158"/>
      <c r="AZ174" s="158"/>
      <c r="BA174" s="159"/>
      <c r="BB174" s="159"/>
      <c r="BC174" s="159"/>
      <c r="BD174" s="159"/>
      <c r="BE174" s="159"/>
      <c r="BF174" s="158"/>
      <c r="BG174" s="158"/>
      <c r="BH174" s="158"/>
      <c r="BI174" s="158"/>
      <c r="BJ174" s="158"/>
      <c r="BK174" s="158"/>
      <c r="BL174" s="158"/>
      <c r="BM174" s="158"/>
      <c r="BN174" s="158"/>
      <c r="BO174" s="158"/>
      <c r="BP174" s="158"/>
      <c r="BQ174" s="158"/>
      <c r="BR174" s="158"/>
      <c r="BS174" s="158"/>
      <c r="BT174" s="158"/>
      <c r="BU174" s="158"/>
    </row>
    <row r="175" spans="1:73" x14ac:dyDescent="0.15">
      <c r="A175" s="1"/>
      <c r="B175" s="20"/>
      <c r="C175" s="156">
        <f>Eksist!C175</f>
        <v>24</v>
      </c>
      <c r="D175" s="2" t="s">
        <v>98</v>
      </c>
      <c r="E175" s="156"/>
      <c r="F175" s="156">
        <f t="shared" si="9"/>
        <v>446.09423999999996</v>
      </c>
      <c r="G175" s="156">
        <f>IF($C175&lt;Input!$D$48,VLOOKUP($C175,Eksist!$C$151:'Eksist'!$Z$181,G$3), VLOOKUP($C175,Muffe!$C$151:'Muffe'!$Z$181,G$3)*Muffe!$E$2+VLOOKUP($C175,Eksist!$C$151:'Eksist'!$Z$181,G$3)*Eksist!$E$2)</f>
        <v>0</v>
      </c>
      <c r="H175" s="156">
        <f>IF($C175&lt;Input!$D$48,VLOOKUP($C175,Eksist!$C$151:'Eksist'!$Z$181,H$3), VLOOKUP($C175,Muffe!$C$151:'Muffe'!$Z$181,H$3)*Muffe!$E$3+VLOOKUP($C175,Eksist!$C$151:'Eksist'!$Z$181,H$3)*Eksist!$E$3)</f>
        <v>201.19968</v>
      </c>
      <c r="I175" s="156">
        <f>IF($C175&lt;Input!$D$48,VLOOKUP($C175,Eksist!$C$151:'Eksist'!$Z$181,I$3), VLOOKUP($C175,Muffe!$C$151:'Muffe'!$Z$181,I$3)*Muffe!$E$3+VLOOKUP($C175,Eksist!$C$151:'Eksist'!$Z$181,I$3)*Eksist!$E$3)</f>
        <v>244.89455999999996</v>
      </c>
      <c r="J175" s="156">
        <f>IF($C175&lt;Input!$D$48,VLOOKUP($C175,Eksist!$C$151:'Eksist'!$Z$181,J$3), VLOOKUP($C175,Muffe!$C$151:'Muffe'!$Z$181,J$3)*Muffe!$E$3+VLOOKUP($C175,Eksist!$C$151:'Eksist'!$Z$181,J$3)*Eksist!$E$3)</f>
        <v>0</v>
      </c>
      <c r="K175" s="156">
        <f>IF($C175&lt;Input!$D$48,VLOOKUP($C175,Eksist!$C$151:'Eksist'!$Z$181,K$3), VLOOKUP($C175,Muffe!$C$151:'Muffe'!$Z$181,K$3)*Muffe!$E$3+VLOOKUP($C175,Eksist!$C$151:'Eksist'!$Z$181,K$3)*Eksist!$E$3)</f>
        <v>0</v>
      </c>
      <c r="L175" s="156">
        <f>IF($C175&lt;Input!$D$48,VLOOKUP($C175,Eksist!$C$151:'Eksist'!$Z$181,L$3), VLOOKUP($C175,Muffe!$C$151:'Muffe'!$Z$181,L$3)*Muffe!$E$3+VLOOKUP($C175,Eksist!$C$151:'Eksist'!$Z$181,L$3)*Eksist!$E$3)</f>
        <v>0</v>
      </c>
      <c r="M175" s="156">
        <f>IF($C175&lt;Input!$D$48,VLOOKUP($C175,Eksist!$C$151:'Eksist'!$Z$181,M$3), VLOOKUP($C175,Muffe!$C$151:'Muffe'!$Z$181,M$3)*Muffe!$E$3+VLOOKUP($C175,Eksist!$C$151:'Eksist'!$Z$181,M$3)*Eksist!$E$3)</f>
        <v>0</v>
      </c>
      <c r="N175" s="156">
        <f>IF($C175&lt;Input!$D$48,VLOOKUP($C175,Eksist!$C$151:'Eksist'!$Z$181,N$3), VLOOKUP($C175,Muffe!$C$151:'Muffe'!$Z$181,N$3)*Muffe!$E$3+VLOOKUP($C175,Eksist!$C$151:'Eksist'!$Z$181,N$3)*Eksist!$E$3)</f>
        <v>0</v>
      </c>
      <c r="O175" s="156">
        <f>IF($C175&lt;Input!$D$48,VLOOKUP($C175,Eksist!$C$151:'Eksist'!$Z$181,O$3), VLOOKUP($C175,Muffe!$C$151:'Muffe'!$Z$181,O$3)*Muffe!$E$3+VLOOKUP($C175,Eksist!$C$151:'Eksist'!$Z$181,O$3)*Eksist!$E$3)</f>
        <v>0</v>
      </c>
      <c r="P175" s="156">
        <f>IF($C175&lt;Input!$D$48,VLOOKUP($C175,Eksist!$C$151:'Eksist'!$Z$181,P$3), VLOOKUP($C175,Muffe!$C$151:'Muffe'!$Z$181,P$3)*Muffe!$E$3+VLOOKUP($C175,Eksist!$C$151:'Eksist'!$Z$181,P$3)*Eksist!$E$3)</f>
        <v>0</v>
      </c>
      <c r="Q175" s="156">
        <f>IF($C175&lt;Input!$D$48,VLOOKUP($C175,Eksist!$C$151:'Eksist'!$Z$181,Q$3), VLOOKUP($C175,Muffe!$C$151:'Muffe'!$Z$181,Q$3)*Muffe!$E$3+VLOOKUP($C175,Eksist!$C$151:'Eksist'!$Z$181,Q$3)*Eksist!$E$3)</f>
        <v>0</v>
      </c>
      <c r="R175" s="156">
        <f>IF($C175&lt;Input!$D$48,VLOOKUP($C175,Eksist!$C$151:'Eksist'!$Z$181,R$3), VLOOKUP($C175,Muffe!$C$151:'Muffe'!$Z$181,R$3)*Muffe!$E$3+VLOOKUP($C175,Eksist!$C$151:'Eksist'!$Z$181,R$3)*Eksist!$E$3)</f>
        <v>0</v>
      </c>
      <c r="S175" s="156">
        <f>IF($C175&lt;Input!$D$48,VLOOKUP($C175,Eksist!$C$151:'Eksist'!$Z$181,S$3), VLOOKUP($C175,Muffe!$C$151:'Muffe'!$Z$181,S$3)*Muffe!$E$3+VLOOKUP($C175,Eksist!$C$151:'Eksist'!$Z$181,S$3)*Eksist!$E$3)</f>
        <v>0</v>
      </c>
      <c r="T175" s="156">
        <f>IF($C175&lt;Input!$D$48,VLOOKUP($C175,Eksist!$C$151:'Eksist'!$Z$181,T$3), VLOOKUP($C175,Muffe!$C$151:'Muffe'!$Z$181,T$3)*Muffe!$E$3+VLOOKUP($C175,Eksist!$C$151:'Eksist'!$Z$181,T$3)*Eksist!$E$3)</f>
        <v>0</v>
      </c>
      <c r="U175" s="156">
        <f>IF($C175&lt;Input!$D$48,VLOOKUP($C175,Eksist!$C$151:'Eksist'!$Z$181,U$3), VLOOKUP($C175,Muffe!$C$151:'Muffe'!$Z$181,U$3)*Muffe!$E$3+VLOOKUP($C175,Eksist!$C$151:'Eksist'!$Z$181,U$3)*Eksist!$E$3)</f>
        <v>0</v>
      </c>
      <c r="V175" s="156">
        <f>IF($C175&lt;Input!$D$48,VLOOKUP($C175,Eksist!$C$151:'Eksist'!$Z$181,V$3), VLOOKUP($C175,Muffe!$C$151:'Muffe'!$Z$181,V$3)*Muffe!$E$3+VLOOKUP($C175,Eksist!$C$151:'Eksist'!$Z$181,V$3)*Eksist!$E$3)</f>
        <v>0</v>
      </c>
      <c r="W175" s="156">
        <f>IF($C175&lt;Input!$D$48,VLOOKUP($C175,Eksist!$C$151:'Eksist'!$Z$181,W$3), VLOOKUP($C175,Muffe!$C$151:'Muffe'!$Z$181,W$3)*Muffe!$E$3+VLOOKUP($C175,Eksist!$C$151:'Eksist'!$Z$181,W$3)*Eksist!$E$3)</f>
        <v>0</v>
      </c>
      <c r="X175" s="156">
        <f>IF($C175&lt;Input!$D$48,VLOOKUP($C175,Eksist!$C$151:'Eksist'!$Z$181,X$3), VLOOKUP($C175,Muffe!$C$151:'Muffe'!$Z$181,X$3)*Muffe!$E$3+VLOOKUP($C175,Eksist!$C$151:'Eksist'!$Z$181,X$3)*Eksist!$E$3)</f>
        <v>0</v>
      </c>
      <c r="Y175" s="156">
        <f>IF($C175&lt;Input!$D$48,VLOOKUP($C175,Eksist!$C$151:'Eksist'!$Z$181,Y$3), VLOOKUP($C175,Muffe!$C$151:'Muffe'!$Z$181,Y$3)*Muffe!$E$3+VLOOKUP($C175,Eksist!$C$151:'Eksist'!$Z$181,Y$3)*Eksist!$E$3)</f>
        <v>0</v>
      </c>
      <c r="Z175" s="156">
        <f>IF($C175&lt;Input!$D$48,VLOOKUP($C175,Eksist!$C$151:'Eksist'!$Z$181,Z$3), VLOOKUP($C175,Muffe!$C$151:'Muffe'!$Z$181,Z$3)*Muffe!$E$3+VLOOKUP($C175,Eksist!$C$151:'Eksist'!$Z$181,Z$3)*Eksist!$E$3)</f>
        <v>0</v>
      </c>
      <c r="AA175" s="1"/>
      <c r="AB175" s="3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  <c r="AU175" s="158"/>
      <c r="AV175" s="158"/>
      <c r="AW175" s="158"/>
      <c r="AX175" s="158"/>
      <c r="AY175" s="158"/>
      <c r="AZ175" s="158"/>
      <c r="BA175" s="159"/>
      <c r="BB175" s="159"/>
      <c r="BC175" s="159"/>
      <c r="BD175" s="159"/>
      <c r="BE175" s="159"/>
      <c r="BF175" s="158"/>
      <c r="BG175" s="158"/>
      <c r="BH175" s="158"/>
      <c r="BI175" s="158"/>
      <c r="BJ175" s="158"/>
      <c r="BK175" s="158"/>
      <c r="BL175" s="158"/>
      <c r="BM175" s="158"/>
      <c r="BN175" s="158"/>
      <c r="BO175" s="158"/>
      <c r="BP175" s="158"/>
      <c r="BQ175" s="158"/>
      <c r="BR175" s="158"/>
      <c r="BS175" s="158"/>
      <c r="BT175" s="158"/>
      <c r="BU175" s="158"/>
    </row>
    <row r="176" spans="1:73" x14ac:dyDescent="0.15">
      <c r="A176" s="1"/>
      <c r="B176" s="20"/>
      <c r="C176" s="156">
        <f>Eksist!C176</f>
        <v>25</v>
      </c>
      <c r="D176" s="2" t="s">
        <v>98</v>
      </c>
      <c r="E176" s="156"/>
      <c r="F176" s="156">
        <f t="shared" si="9"/>
        <v>446.09423999999996</v>
      </c>
      <c r="G176" s="156">
        <f>IF($C176&lt;Input!$D$48,VLOOKUP($C176,Eksist!$C$151:'Eksist'!$Z$181,G$3), VLOOKUP($C176,Muffe!$C$151:'Muffe'!$Z$181,G$3)*Muffe!$E$2+VLOOKUP($C176,Eksist!$C$151:'Eksist'!$Z$181,G$3)*Eksist!$E$2)</f>
        <v>0</v>
      </c>
      <c r="H176" s="156">
        <f>IF($C176&lt;Input!$D$48,VLOOKUP($C176,Eksist!$C$151:'Eksist'!$Z$181,H$3), VLOOKUP($C176,Muffe!$C$151:'Muffe'!$Z$181,H$3)*Muffe!$E$3+VLOOKUP($C176,Eksist!$C$151:'Eksist'!$Z$181,H$3)*Eksist!$E$3)</f>
        <v>201.19968</v>
      </c>
      <c r="I176" s="156">
        <f>IF($C176&lt;Input!$D$48,VLOOKUP($C176,Eksist!$C$151:'Eksist'!$Z$181,I$3), VLOOKUP($C176,Muffe!$C$151:'Muffe'!$Z$181,I$3)*Muffe!$E$3+VLOOKUP($C176,Eksist!$C$151:'Eksist'!$Z$181,I$3)*Eksist!$E$3)</f>
        <v>244.89455999999996</v>
      </c>
      <c r="J176" s="156">
        <f>IF($C176&lt;Input!$D$48,VLOOKUP($C176,Eksist!$C$151:'Eksist'!$Z$181,J$3), VLOOKUP($C176,Muffe!$C$151:'Muffe'!$Z$181,J$3)*Muffe!$E$3+VLOOKUP($C176,Eksist!$C$151:'Eksist'!$Z$181,J$3)*Eksist!$E$3)</f>
        <v>0</v>
      </c>
      <c r="K176" s="156">
        <f>IF($C176&lt;Input!$D$48,VLOOKUP($C176,Eksist!$C$151:'Eksist'!$Z$181,K$3), VLOOKUP($C176,Muffe!$C$151:'Muffe'!$Z$181,K$3)*Muffe!$E$3+VLOOKUP($C176,Eksist!$C$151:'Eksist'!$Z$181,K$3)*Eksist!$E$3)</f>
        <v>0</v>
      </c>
      <c r="L176" s="156">
        <f>IF($C176&lt;Input!$D$48,VLOOKUP($C176,Eksist!$C$151:'Eksist'!$Z$181,L$3), VLOOKUP($C176,Muffe!$C$151:'Muffe'!$Z$181,L$3)*Muffe!$E$3+VLOOKUP($C176,Eksist!$C$151:'Eksist'!$Z$181,L$3)*Eksist!$E$3)</f>
        <v>0</v>
      </c>
      <c r="M176" s="156">
        <f>IF($C176&lt;Input!$D$48,VLOOKUP($C176,Eksist!$C$151:'Eksist'!$Z$181,M$3), VLOOKUP($C176,Muffe!$C$151:'Muffe'!$Z$181,M$3)*Muffe!$E$3+VLOOKUP($C176,Eksist!$C$151:'Eksist'!$Z$181,M$3)*Eksist!$E$3)</f>
        <v>0</v>
      </c>
      <c r="N176" s="156">
        <f>IF($C176&lt;Input!$D$48,VLOOKUP($C176,Eksist!$C$151:'Eksist'!$Z$181,N$3), VLOOKUP($C176,Muffe!$C$151:'Muffe'!$Z$181,N$3)*Muffe!$E$3+VLOOKUP($C176,Eksist!$C$151:'Eksist'!$Z$181,N$3)*Eksist!$E$3)</f>
        <v>0</v>
      </c>
      <c r="O176" s="156">
        <f>IF($C176&lt;Input!$D$48,VLOOKUP($C176,Eksist!$C$151:'Eksist'!$Z$181,O$3), VLOOKUP($C176,Muffe!$C$151:'Muffe'!$Z$181,O$3)*Muffe!$E$3+VLOOKUP($C176,Eksist!$C$151:'Eksist'!$Z$181,O$3)*Eksist!$E$3)</f>
        <v>0</v>
      </c>
      <c r="P176" s="156">
        <f>IF($C176&lt;Input!$D$48,VLOOKUP($C176,Eksist!$C$151:'Eksist'!$Z$181,P$3), VLOOKUP($C176,Muffe!$C$151:'Muffe'!$Z$181,P$3)*Muffe!$E$3+VLOOKUP($C176,Eksist!$C$151:'Eksist'!$Z$181,P$3)*Eksist!$E$3)</f>
        <v>0</v>
      </c>
      <c r="Q176" s="156">
        <f>IF($C176&lt;Input!$D$48,VLOOKUP($C176,Eksist!$C$151:'Eksist'!$Z$181,Q$3), VLOOKUP($C176,Muffe!$C$151:'Muffe'!$Z$181,Q$3)*Muffe!$E$3+VLOOKUP($C176,Eksist!$C$151:'Eksist'!$Z$181,Q$3)*Eksist!$E$3)</f>
        <v>0</v>
      </c>
      <c r="R176" s="156">
        <f>IF($C176&lt;Input!$D$48,VLOOKUP($C176,Eksist!$C$151:'Eksist'!$Z$181,R$3), VLOOKUP($C176,Muffe!$C$151:'Muffe'!$Z$181,R$3)*Muffe!$E$3+VLOOKUP($C176,Eksist!$C$151:'Eksist'!$Z$181,R$3)*Eksist!$E$3)</f>
        <v>0</v>
      </c>
      <c r="S176" s="156">
        <f>IF($C176&lt;Input!$D$48,VLOOKUP($C176,Eksist!$C$151:'Eksist'!$Z$181,S$3), VLOOKUP($C176,Muffe!$C$151:'Muffe'!$Z$181,S$3)*Muffe!$E$3+VLOOKUP($C176,Eksist!$C$151:'Eksist'!$Z$181,S$3)*Eksist!$E$3)</f>
        <v>0</v>
      </c>
      <c r="T176" s="156">
        <f>IF($C176&lt;Input!$D$48,VLOOKUP($C176,Eksist!$C$151:'Eksist'!$Z$181,T$3), VLOOKUP($C176,Muffe!$C$151:'Muffe'!$Z$181,T$3)*Muffe!$E$3+VLOOKUP($C176,Eksist!$C$151:'Eksist'!$Z$181,T$3)*Eksist!$E$3)</f>
        <v>0</v>
      </c>
      <c r="U176" s="156">
        <f>IF($C176&lt;Input!$D$48,VLOOKUP($C176,Eksist!$C$151:'Eksist'!$Z$181,U$3), VLOOKUP($C176,Muffe!$C$151:'Muffe'!$Z$181,U$3)*Muffe!$E$3+VLOOKUP($C176,Eksist!$C$151:'Eksist'!$Z$181,U$3)*Eksist!$E$3)</f>
        <v>0</v>
      </c>
      <c r="V176" s="156">
        <f>IF($C176&lt;Input!$D$48,VLOOKUP($C176,Eksist!$C$151:'Eksist'!$Z$181,V$3), VLOOKUP($C176,Muffe!$C$151:'Muffe'!$Z$181,V$3)*Muffe!$E$3+VLOOKUP($C176,Eksist!$C$151:'Eksist'!$Z$181,V$3)*Eksist!$E$3)</f>
        <v>0</v>
      </c>
      <c r="W176" s="156">
        <f>IF($C176&lt;Input!$D$48,VLOOKUP($C176,Eksist!$C$151:'Eksist'!$Z$181,W$3), VLOOKUP($C176,Muffe!$C$151:'Muffe'!$Z$181,W$3)*Muffe!$E$3+VLOOKUP($C176,Eksist!$C$151:'Eksist'!$Z$181,W$3)*Eksist!$E$3)</f>
        <v>0</v>
      </c>
      <c r="X176" s="156">
        <f>IF($C176&lt;Input!$D$48,VLOOKUP($C176,Eksist!$C$151:'Eksist'!$Z$181,X$3), VLOOKUP($C176,Muffe!$C$151:'Muffe'!$Z$181,X$3)*Muffe!$E$3+VLOOKUP($C176,Eksist!$C$151:'Eksist'!$Z$181,X$3)*Eksist!$E$3)</f>
        <v>0</v>
      </c>
      <c r="Y176" s="156">
        <f>IF($C176&lt;Input!$D$48,VLOOKUP($C176,Eksist!$C$151:'Eksist'!$Z$181,Y$3), VLOOKUP($C176,Muffe!$C$151:'Muffe'!$Z$181,Y$3)*Muffe!$E$3+VLOOKUP($C176,Eksist!$C$151:'Eksist'!$Z$181,Y$3)*Eksist!$E$3)</f>
        <v>0</v>
      </c>
      <c r="Z176" s="156">
        <f>IF($C176&lt;Input!$D$48,VLOOKUP($C176,Eksist!$C$151:'Eksist'!$Z$181,Z$3), VLOOKUP($C176,Muffe!$C$151:'Muffe'!$Z$181,Z$3)*Muffe!$E$3+VLOOKUP($C176,Eksist!$C$151:'Eksist'!$Z$181,Z$3)*Eksist!$E$3)</f>
        <v>0</v>
      </c>
      <c r="AA176" s="1"/>
      <c r="AB176" s="3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  <c r="AU176" s="158"/>
      <c r="AV176" s="158"/>
      <c r="AW176" s="158"/>
      <c r="AX176" s="158"/>
      <c r="AY176" s="158"/>
      <c r="AZ176" s="158"/>
      <c r="BA176" s="159"/>
      <c r="BB176" s="159"/>
      <c r="BC176" s="159"/>
      <c r="BD176" s="159"/>
      <c r="BE176" s="159"/>
      <c r="BF176" s="158"/>
      <c r="BG176" s="158"/>
      <c r="BH176" s="158"/>
      <c r="BI176" s="158"/>
      <c r="BJ176" s="158"/>
      <c r="BK176" s="158"/>
      <c r="BL176" s="158"/>
      <c r="BM176" s="158"/>
      <c r="BN176" s="158"/>
      <c r="BO176" s="158"/>
      <c r="BP176" s="158"/>
      <c r="BQ176" s="158"/>
      <c r="BR176" s="158"/>
      <c r="BS176" s="158"/>
      <c r="BT176" s="158"/>
      <c r="BU176" s="158"/>
    </row>
    <row r="177" spans="1:73" x14ac:dyDescent="0.15">
      <c r="A177" s="1"/>
      <c r="B177" s="20"/>
      <c r="C177" s="156">
        <f>Eksist!C177</f>
        <v>26</v>
      </c>
      <c r="D177" s="2" t="s">
        <v>98</v>
      </c>
      <c r="E177" s="156"/>
      <c r="F177" s="156">
        <f t="shared" si="9"/>
        <v>446.09423999999996</v>
      </c>
      <c r="G177" s="156">
        <f>IF($C177&lt;Input!$D$48,VLOOKUP($C177,Eksist!$C$151:'Eksist'!$Z$181,G$3), VLOOKUP($C177,Muffe!$C$151:'Muffe'!$Z$181,G$3)*Muffe!$E$2+VLOOKUP($C177,Eksist!$C$151:'Eksist'!$Z$181,G$3)*Eksist!$E$2)</f>
        <v>0</v>
      </c>
      <c r="H177" s="156">
        <f>IF($C177&lt;Input!$D$48,VLOOKUP($C177,Eksist!$C$151:'Eksist'!$Z$181,H$3), VLOOKUP($C177,Muffe!$C$151:'Muffe'!$Z$181,H$3)*Muffe!$E$3+VLOOKUP($C177,Eksist!$C$151:'Eksist'!$Z$181,H$3)*Eksist!$E$3)</f>
        <v>201.19968</v>
      </c>
      <c r="I177" s="156">
        <f>IF($C177&lt;Input!$D$48,VLOOKUP($C177,Eksist!$C$151:'Eksist'!$Z$181,I$3), VLOOKUP($C177,Muffe!$C$151:'Muffe'!$Z$181,I$3)*Muffe!$E$3+VLOOKUP($C177,Eksist!$C$151:'Eksist'!$Z$181,I$3)*Eksist!$E$3)</f>
        <v>244.89455999999996</v>
      </c>
      <c r="J177" s="156">
        <f>IF($C177&lt;Input!$D$48,VLOOKUP($C177,Eksist!$C$151:'Eksist'!$Z$181,J$3), VLOOKUP($C177,Muffe!$C$151:'Muffe'!$Z$181,J$3)*Muffe!$E$3+VLOOKUP($C177,Eksist!$C$151:'Eksist'!$Z$181,J$3)*Eksist!$E$3)</f>
        <v>0</v>
      </c>
      <c r="K177" s="156">
        <f>IF($C177&lt;Input!$D$48,VLOOKUP($C177,Eksist!$C$151:'Eksist'!$Z$181,K$3), VLOOKUP($C177,Muffe!$C$151:'Muffe'!$Z$181,K$3)*Muffe!$E$3+VLOOKUP($C177,Eksist!$C$151:'Eksist'!$Z$181,K$3)*Eksist!$E$3)</f>
        <v>0</v>
      </c>
      <c r="L177" s="156">
        <f>IF($C177&lt;Input!$D$48,VLOOKUP($C177,Eksist!$C$151:'Eksist'!$Z$181,L$3), VLOOKUP($C177,Muffe!$C$151:'Muffe'!$Z$181,L$3)*Muffe!$E$3+VLOOKUP($C177,Eksist!$C$151:'Eksist'!$Z$181,L$3)*Eksist!$E$3)</f>
        <v>0</v>
      </c>
      <c r="M177" s="156">
        <f>IF($C177&lt;Input!$D$48,VLOOKUP($C177,Eksist!$C$151:'Eksist'!$Z$181,M$3), VLOOKUP($C177,Muffe!$C$151:'Muffe'!$Z$181,M$3)*Muffe!$E$3+VLOOKUP($C177,Eksist!$C$151:'Eksist'!$Z$181,M$3)*Eksist!$E$3)</f>
        <v>0</v>
      </c>
      <c r="N177" s="156">
        <f>IF($C177&lt;Input!$D$48,VLOOKUP($C177,Eksist!$C$151:'Eksist'!$Z$181,N$3), VLOOKUP($C177,Muffe!$C$151:'Muffe'!$Z$181,N$3)*Muffe!$E$3+VLOOKUP($C177,Eksist!$C$151:'Eksist'!$Z$181,N$3)*Eksist!$E$3)</f>
        <v>0</v>
      </c>
      <c r="O177" s="156">
        <f>IF($C177&lt;Input!$D$48,VLOOKUP($C177,Eksist!$C$151:'Eksist'!$Z$181,O$3), VLOOKUP($C177,Muffe!$C$151:'Muffe'!$Z$181,O$3)*Muffe!$E$3+VLOOKUP($C177,Eksist!$C$151:'Eksist'!$Z$181,O$3)*Eksist!$E$3)</f>
        <v>0</v>
      </c>
      <c r="P177" s="156">
        <f>IF($C177&lt;Input!$D$48,VLOOKUP($C177,Eksist!$C$151:'Eksist'!$Z$181,P$3), VLOOKUP($C177,Muffe!$C$151:'Muffe'!$Z$181,P$3)*Muffe!$E$3+VLOOKUP($C177,Eksist!$C$151:'Eksist'!$Z$181,P$3)*Eksist!$E$3)</f>
        <v>0</v>
      </c>
      <c r="Q177" s="156">
        <f>IF($C177&lt;Input!$D$48,VLOOKUP($C177,Eksist!$C$151:'Eksist'!$Z$181,Q$3), VLOOKUP($C177,Muffe!$C$151:'Muffe'!$Z$181,Q$3)*Muffe!$E$3+VLOOKUP($C177,Eksist!$C$151:'Eksist'!$Z$181,Q$3)*Eksist!$E$3)</f>
        <v>0</v>
      </c>
      <c r="R177" s="156">
        <f>IF($C177&lt;Input!$D$48,VLOOKUP($C177,Eksist!$C$151:'Eksist'!$Z$181,R$3), VLOOKUP($C177,Muffe!$C$151:'Muffe'!$Z$181,R$3)*Muffe!$E$3+VLOOKUP($C177,Eksist!$C$151:'Eksist'!$Z$181,R$3)*Eksist!$E$3)</f>
        <v>0</v>
      </c>
      <c r="S177" s="156">
        <f>IF($C177&lt;Input!$D$48,VLOOKUP($C177,Eksist!$C$151:'Eksist'!$Z$181,S$3), VLOOKUP($C177,Muffe!$C$151:'Muffe'!$Z$181,S$3)*Muffe!$E$3+VLOOKUP($C177,Eksist!$C$151:'Eksist'!$Z$181,S$3)*Eksist!$E$3)</f>
        <v>0</v>
      </c>
      <c r="T177" s="156">
        <f>IF($C177&lt;Input!$D$48,VLOOKUP($C177,Eksist!$C$151:'Eksist'!$Z$181,T$3), VLOOKUP($C177,Muffe!$C$151:'Muffe'!$Z$181,T$3)*Muffe!$E$3+VLOOKUP($C177,Eksist!$C$151:'Eksist'!$Z$181,T$3)*Eksist!$E$3)</f>
        <v>0</v>
      </c>
      <c r="U177" s="156">
        <f>IF($C177&lt;Input!$D$48,VLOOKUP($C177,Eksist!$C$151:'Eksist'!$Z$181,U$3), VLOOKUP($C177,Muffe!$C$151:'Muffe'!$Z$181,U$3)*Muffe!$E$3+VLOOKUP($C177,Eksist!$C$151:'Eksist'!$Z$181,U$3)*Eksist!$E$3)</f>
        <v>0</v>
      </c>
      <c r="V177" s="156">
        <f>IF($C177&lt;Input!$D$48,VLOOKUP($C177,Eksist!$C$151:'Eksist'!$Z$181,V$3), VLOOKUP($C177,Muffe!$C$151:'Muffe'!$Z$181,V$3)*Muffe!$E$3+VLOOKUP($C177,Eksist!$C$151:'Eksist'!$Z$181,V$3)*Eksist!$E$3)</f>
        <v>0</v>
      </c>
      <c r="W177" s="156">
        <f>IF($C177&lt;Input!$D$48,VLOOKUP($C177,Eksist!$C$151:'Eksist'!$Z$181,W$3), VLOOKUP($C177,Muffe!$C$151:'Muffe'!$Z$181,W$3)*Muffe!$E$3+VLOOKUP($C177,Eksist!$C$151:'Eksist'!$Z$181,W$3)*Eksist!$E$3)</f>
        <v>0</v>
      </c>
      <c r="X177" s="156">
        <f>IF($C177&lt;Input!$D$48,VLOOKUP($C177,Eksist!$C$151:'Eksist'!$Z$181,X$3), VLOOKUP($C177,Muffe!$C$151:'Muffe'!$Z$181,X$3)*Muffe!$E$3+VLOOKUP($C177,Eksist!$C$151:'Eksist'!$Z$181,X$3)*Eksist!$E$3)</f>
        <v>0</v>
      </c>
      <c r="Y177" s="156">
        <f>IF($C177&lt;Input!$D$48,VLOOKUP($C177,Eksist!$C$151:'Eksist'!$Z$181,Y$3), VLOOKUP($C177,Muffe!$C$151:'Muffe'!$Z$181,Y$3)*Muffe!$E$3+VLOOKUP($C177,Eksist!$C$151:'Eksist'!$Z$181,Y$3)*Eksist!$E$3)</f>
        <v>0</v>
      </c>
      <c r="Z177" s="156">
        <f>IF($C177&lt;Input!$D$48,VLOOKUP($C177,Eksist!$C$151:'Eksist'!$Z$181,Z$3), VLOOKUP($C177,Muffe!$C$151:'Muffe'!$Z$181,Z$3)*Muffe!$E$3+VLOOKUP($C177,Eksist!$C$151:'Eksist'!$Z$181,Z$3)*Eksist!$E$3)</f>
        <v>0</v>
      </c>
      <c r="AA177" s="1"/>
      <c r="AB177" s="3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  <c r="AU177" s="158"/>
      <c r="AV177" s="158"/>
      <c r="AW177" s="158"/>
      <c r="AX177" s="158"/>
      <c r="AY177" s="158"/>
      <c r="AZ177" s="158"/>
      <c r="BA177" s="159"/>
      <c r="BB177" s="159"/>
      <c r="BC177" s="159"/>
      <c r="BD177" s="159"/>
      <c r="BE177" s="159"/>
      <c r="BF177" s="158"/>
      <c r="BG177" s="158"/>
      <c r="BH177" s="158"/>
      <c r="BI177" s="158"/>
      <c r="BJ177" s="158"/>
      <c r="BK177" s="158"/>
      <c r="BL177" s="158"/>
      <c r="BM177" s="158"/>
      <c r="BN177" s="158"/>
      <c r="BO177" s="158"/>
      <c r="BP177" s="158"/>
      <c r="BQ177" s="158"/>
      <c r="BR177" s="158"/>
      <c r="BS177" s="158"/>
      <c r="BT177" s="158"/>
      <c r="BU177" s="158"/>
    </row>
    <row r="178" spans="1:73" x14ac:dyDescent="0.15">
      <c r="A178" s="1"/>
      <c r="B178" s="20"/>
      <c r="C178" s="156">
        <f>Eksist!C178</f>
        <v>27</v>
      </c>
      <c r="D178" s="2" t="s">
        <v>98</v>
      </c>
      <c r="E178" s="156"/>
      <c r="F178" s="156">
        <f t="shared" si="9"/>
        <v>446.09423999999996</v>
      </c>
      <c r="G178" s="156">
        <f>IF($C178&lt;Input!$D$48,VLOOKUP($C178,Eksist!$C$151:'Eksist'!$Z$181,G$3), VLOOKUP($C178,Muffe!$C$151:'Muffe'!$Z$181,G$3)*Muffe!$E$2+VLOOKUP($C178,Eksist!$C$151:'Eksist'!$Z$181,G$3)*Eksist!$E$2)</f>
        <v>0</v>
      </c>
      <c r="H178" s="156">
        <f>IF($C178&lt;Input!$D$48,VLOOKUP($C178,Eksist!$C$151:'Eksist'!$Z$181,H$3), VLOOKUP($C178,Muffe!$C$151:'Muffe'!$Z$181,H$3)*Muffe!$E$3+VLOOKUP($C178,Eksist!$C$151:'Eksist'!$Z$181,H$3)*Eksist!$E$3)</f>
        <v>201.19968</v>
      </c>
      <c r="I178" s="156">
        <f>IF($C178&lt;Input!$D$48,VLOOKUP($C178,Eksist!$C$151:'Eksist'!$Z$181,I$3), VLOOKUP($C178,Muffe!$C$151:'Muffe'!$Z$181,I$3)*Muffe!$E$3+VLOOKUP($C178,Eksist!$C$151:'Eksist'!$Z$181,I$3)*Eksist!$E$3)</f>
        <v>244.89455999999996</v>
      </c>
      <c r="J178" s="156">
        <f>IF($C178&lt;Input!$D$48,VLOOKUP($C178,Eksist!$C$151:'Eksist'!$Z$181,J$3), VLOOKUP($C178,Muffe!$C$151:'Muffe'!$Z$181,J$3)*Muffe!$E$3+VLOOKUP($C178,Eksist!$C$151:'Eksist'!$Z$181,J$3)*Eksist!$E$3)</f>
        <v>0</v>
      </c>
      <c r="K178" s="156">
        <f>IF($C178&lt;Input!$D$48,VLOOKUP($C178,Eksist!$C$151:'Eksist'!$Z$181,K$3), VLOOKUP($C178,Muffe!$C$151:'Muffe'!$Z$181,K$3)*Muffe!$E$3+VLOOKUP($C178,Eksist!$C$151:'Eksist'!$Z$181,K$3)*Eksist!$E$3)</f>
        <v>0</v>
      </c>
      <c r="L178" s="156">
        <f>IF($C178&lt;Input!$D$48,VLOOKUP($C178,Eksist!$C$151:'Eksist'!$Z$181,L$3), VLOOKUP($C178,Muffe!$C$151:'Muffe'!$Z$181,L$3)*Muffe!$E$3+VLOOKUP($C178,Eksist!$C$151:'Eksist'!$Z$181,L$3)*Eksist!$E$3)</f>
        <v>0</v>
      </c>
      <c r="M178" s="156">
        <f>IF($C178&lt;Input!$D$48,VLOOKUP($C178,Eksist!$C$151:'Eksist'!$Z$181,M$3), VLOOKUP($C178,Muffe!$C$151:'Muffe'!$Z$181,M$3)*Muffe!$E$3+VLOOKUP($C178,Eksist!$C$151:'Eksist'!$Z$181,M$3)*Eksist!$E$3)</f>
        <v>0</v>
      </c>
      <c r="N178" s="156">
        <f>IF($C178&lt;Input!$D$48,VLOOKUP($C178,Eksist!$C$151:'Eksist'!$Z$181,N$3), VLOOKUP($C178,Muffe!$C$151:'Muffe'!$Z$181,N$3)*Muffe!$E$3+VLOOKUP($C178,Eksist!$C$151:'Eksist'!$Z$181,N$3)*Eksist!$E$3)</f>
        <v>0</v>
      </c>
      <c r="O178" s="156">
        <f>IF($C178&lt;Input!$D$48,VLOOKUP($C178,Eksist!$C$151:'Eksist'!$Z$181,O$3), VLOOKUP($C178,Muffe!$C$151:'Muffe'!$Z$181,O$3)*Muffe!$E$3+VLOOKUP($C178,Eksist!$C$151:'Eksist'!$Z$181,O$3)*Eksist!$E$3)</f>
        <v>0</v>
      </c>
      <c r="P178" s="156">
        <f>IF($C178&lt;Input!$D$48,VLOOKUP($C178,Eksist!$C$151:'Eksist'!$Z$181,P$3), VLOOKUP($C178,Muffe!$C$151:'Muffe'!$Z$181,P$3)*Muffe!$E$3+VLOOKUP($C178,Eksist!$C$151:'Eksist'!$Z$181,P$3)*Eksist!$E$3)</f>
        <v>0</v>
      </c>
      <c r="Q178" s="156">
        <f>IF($C178&lt;Input!$D$48,VLOOKUP($C178,Eksist!$C$151:'Eksist'!$Z$181,Q$3), VLOOKUP($C178,Muffe!$C$151:'Muffe'!$Z$181,Q$3)*Muffe!$E$3+VLOOKUP($C178,Eksist!$C$151:'Eksist'!$Z$181,Q$3)*Eksist!$E$3)</f>
        <v>0</v>
      </c>
      <c r="R178" s="156">
        <f>IF($C178&lt;Input!$D$48,VLOOKUP($C178,Eksist!$C$151:'Eksist'!$Z$181,R$3), VLOOKUP($C178,Muffe!$C$151:'Muffe'!$Z$181,R$3)*Muffe!$E$3+VLOOKUP($C178,Eksist!$C$151:'Eksist'!$Z$181,R$3)*Eksist!$E$3)</f>
        <v>0</v>
      </c>
      <c r="S178" s="156">
        <f>IF($C178&lt;Input!$D$48,VLOOKUP($C178,Eksist!$C$151:'Eksist'!$Z$181,S$3), VLOOKUP($C178,Muffe!$C$151:'Muffe'!$Z$181,S$3)*Muffe!$E$3+VLOOKUP($C178,Eksist!$C$151:'Eksist'!$Z$181,S$3)*Eksist!$E$3)</f>
        <v>0</v>
      </c>
      <c r="T178" s="156">
        <f>IF($C178&lt;Input!$D$48,VLOOKUP($C178,Eksist!$C$151:'Eksist'!$Z$181,T$3), VLOOKUP($C178,Muffe!$C$151:'Muffe'!$Z$181,T$3)*Muffe!$E$3+VLOOKUP($C178,Eksist!$C$151:'Eksist'!$Z$181,T$3)*Eksist!$E$3)</f>
        <v>0</v>
      </c>
      <c r="U178" s="156">
        <f>IF($C178&lt;Input!$D$48,VLOOKUP($C178,Eksist!$C$151:'Eksist'!$Z$181,U$3), VLOOKUP($C178,Muffe!$C$151:'Muffe'!$Z$181,U$3)*Muffe!$E$3+VLOOKUP($C178,Eksist!$C$151:'Eksist'!$Z$181,U$3)*Eksist!$E$3)</f>
        <v>0</v>
      </c>
      <c r="V178" s="156">
        <f>IF($C178&lt;Input!$D$48,VLOOKUP($C178,Eksist!$C$151:'Eksist'!$Z$181,V$3), VLOOKUP($C178,Muffe!$C$151:'Muffe'!$Z$181,V$3)*Muffe!$E$3+VLOOKUP($C178,Eksist!$C$151:'Eksist'!$Z$181,V$3)*Eksist!$E$3)</f>
        <v>0</v>
      </c>
      <c r="W178" s="156">
        <f>IF($C178&lt;Input!$D$48,VLOOKUP($C178,Eksist!$C$151:'Eksist'!$Z$181,W$3), VLOOKUP($C178,Muffe!$C$151:'Muffe'!$Z$181,W$3)*Muffe!$E$3+VLOOKUP($C178,Eksist!$C$151:'Eksist'!$Z$181,W$3)*Eksist!$E$3)</f>
        <v>0</v>
      </c>
      <c r="X178" s="156">
        <f>IF($C178&lt;Input!$D$48,VLOOKUP($C178,Eksist!$C$151:'Eksist'!$Z$181,X$3), VLOOKUP($C178,Muffe!$C$151:'Muffe'!$Z$181,X$3)*Muffe!$E$3+VLOOKUP($C178,Eksist!$C$151:'Eksist'!$Z$181,X$3)*Eksist!$E$3)</f>
        <v>0</v>
      </c>
      <c r="Y178" s="156">
        <f>IF($C178&lt;Input!$D$48,VLOOKUP($C178,Eksist!$C$151:'Eksist'!$Z$181,Y$3), VLOOKUP($C178,Muffe!$C$151:'Muffe'!$Z$181,Y$3)*Muffe!$E$3+VLOOKUP($C178,Eksist!$C$151:'Eksist'!$Z$181,Y$3)*Eksist!$E$3)</f>
        <v>0</v>
      </c>
      <c r="Z178" s="156">
        <f>IF($C178&lt;Input!$D$48,VLOOKUP($C178,Eksist!$C$151:'Eksist'!$Z$181,Z$3), VLOOKUP($C178,Muffe!$C$151:'Muffe'!$Z$181,Z$3)*Muffe!$E$3+VLOOKUP($C178,Eksist!$C$151:'Eksist'!$Z$181,Z$3)*Eksist!$E$3)</f>
        <v>0</v>
      </c>
      <c r="AA178" s="1"/>
      <c r="AB178" s="3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  <c r="AU178" s="158"/>
      <c r="AV178" s="158"/>
      <c r="AW178" s="158"/>
      <c r="AX178" s="158"/>
      <c r="AY178" s="158"/>
      <c r="AZ178" s="158"/>
      <c r="BA178" s="159"/>
      <c r="BB178" s="159"/>
      <c r="BC178" s="159"/>
      <c r="BD178" s="159"/>
      <c r="BE178" s="159"/>
      <c r="BF178" s="158"/>
      <c r="BG178" s="158"/>
      <c r="BH178" s="158"/>
      <c r="BI178" s="158"/>
      <c r="BJ178" s="158"/>
      <c r="BK178" s="158"/>
      <c r="BL178" s="158"/>
      <c r="BM178" s="158"/>
      <c r="BN178" s="158"/>
      <c r="BO178" s="158"/>
      <c r="BP178" s="158"/>
      <c r="BQ178" s="158"/>
      <c r="BR178" s="158"/>
      <c r="BS178" s="158"/>
      <c r="BT178" s="158"/>
      <c r="BU178" s="158"/>
    </row>
    <row r="179" spans="1:73" x14ac:dyDescent="0.15">
      <c r="A179" s="1"/>
      <c r="B179" s="20"/>
      <c r="C179" s="156">
        <f>Eksist!C179</f>
        <v>28</v>
      </c>
      <c r="D179" s="2" t="s">
        <v>98</v>
      </c>
      <c r="E179" s="156"/>
      <c r="F179" s="156">
        <f t="shared" si="9"/>
        <v>446.09423999999996</v>
      </c>
      <c r="G179" s="156">
        <f>IF($C179&lt;Input!$D$48,VLOOKUP($C179,Eksist!$C$151:'Eksist'!$Z$181,G$3), VLOOKUP($C179,Muffe!$C$151:'Muffe'!$Z$181,G$3)*Muffe!$E$2+VLOOKUP($C179,Eksist!$C$151:'Eksist'!$Z$181,G$3)*Eksist!$E$2)</f>
        <v>0</v>
      </c>
      <c r="H179" s="156">
        <f>IF($C179&lt;Input!$D$48,VLOOKUP($C179,Eksist!$C$151:'Eksist'!$Z$181,H$3), VLOOKUP($C179,Muffe!$C$151:'Muffe'!$Z$181,H$3)*Muffe!$E$3+VLOOKUP($C179,Eksist!$C$151:'Eksist'!$Z$181,H$3)*Eksist!$E$3)</f>
        <v>201.19968</v>
      </c>
      <c r="I179" s="156">
        <f>IF($C179&lt;Input!$D$48,VLOOKUP($C179,Eksist!$C$151:'Eksist'!$Z$181,I$3), VLOOKUP($C179,Muffe!$C$151:'Muffe'!$Z$181,I$3)*Muffe!$E$3+VLOOKUP($C179,Eksist!$C$151:'Eksist'!$Z$181,I$3)*Eksist!$E$3)</f>
        <v>244.89455999999996</v>
      </c>
      <c r="J179" s="156">
        <f>IF($C179&lt;Input!$D$48,VLOOKUP($C179,Eksist!$C$151:'Eksist'!$Z$181,J$3), VLOOKUP($C179,Muffe!$C$151:'Muffe'!$Z$181,J$3)*Muffe!$E$3+VLOOKUP($C179,Eksist!$C$151:'Eksist'!$Z$181,J$3)*Eksist!$E$3)</f>
        <v>0</v>
      </c>
      <c r="K179" s="156">
        <f>IF($C179&lt;Input!$D$48,VLOOKUP($C179,Eksist!$C$151:'Eksist'!$Z$181,K$3), VLOOKUP($C179,Muffe!$C$151:'Muffe'!$Z$181,K$3)*Muffe!$E$3+VLOOKUP($C179,Eksist!$C$151:'Eksist'!$Z$181,K$3)*Eksist!$E$3)</f>
        <v>0</v>
      </c>
      <c r="L179" s="156">
        <f>IF($C179&lt;Input!$D$48,VLOOKUP($C179,Eksist!$C$151:'Eksist'!$Z$181,L$3), VLOOKUP($C179,Muffe!$C$151:'Muffe'!$Z$181,L$3)*Muffe!$E$3+VLOOKUP($C179,Eksist!$C$151:'Eksist'!$Z$181,L$3)*Eksist!$E$3)</f>
        <v>0</v>
      </c>
      <c r="M179" s="156">
        <f>IF($C179&lt;Input!$D$48,VLOOKUP($C179,Eksist!$C$151:'Eksist'!$Z$181,M$3), VLOOKUP($C179,Muffe!$C$151:'Muffe'!$Z$181,M$3)*Muffe!$E$3+VLOOKUP($C179,Eksist!$C$151:'Eksist'!$Z$181,M$3)*Eksist!$E$3)</f>
        <v>0</v>
      </c>
      <c r="N179" s="156">
        <f>IF($C179&lt;Input!$D$48,VLOOKUP($C179,Eksist!$C$151:'Eksist'!$Z$181,N$3), VLOOKUP($C179,Muffe!$C$151:'Muffe'!$Z$181,N$3)*Muffe!$E$3+VLOOKUP($C179,Eksist!$C$151:'Eksist'!$Z$181,N$3)*Eksist!$E$3)</f>
        <v>0</v>
      </c>
      <c r="O179" s="156">
        <f>IF($C179&lt;Input!$D$48,VLOOKUP($C179,Eksist!$C$151:'Eksist'!$Z$181,O$3), VLOOKUP($C179,Muffe!$C$151:'Muffe'!$Z$181,O$3)*Muffe!$E$3+VLOOKUP($C179,Eksist!$C$151:'Eksist'!$Z$181,O$3)*Eksist!$E$3)</f>
        <v>0</v>
      </c>
      <c r="P179" s="156">
        <f>IF($C179&lt;Input!$D$48,VLOOKUP($C179,Eksist!$C$151:'Eksist'!$Z$181,P$3), VLOOKUP($C179,Muffe!$C$151:'Muffe'!$Z$181,P$3)*Muffe!$E$3+VLOOKUP($C179,Eksist!$C$151:'Eksist'!$Z$181,P$3)*Eksist!$E$3)</f>
        <v>0</v>
      </c>
      <c r="Q179" s="156">
        <f>IF($C179&lt;Input!$D$48,VLOOKUP($C179,Eksist!$C$151:'Eksist'!$Z$181,Q$3), VLOOKUP($C179,Muffe!$C$151:'Muffe'!$Z$181,Q$3)*Muffe!$E$3+VLOOKUP($C179,Eksist!$C$151:'Eksist'!$Z$181,Q$3)*Eksist!$E$3)</f>
        <v>0</v>
      </c>
      <c r="R179" s="156">
        <f>IF($C179&lt;Input!$D$48,VLOOKUP($C179,Eksist!$C$151:'Eksist'!$Z$181,R$3), VLOOKUP($C179,Muffe!$C$151:'Muffe'!$Z$181,R$3)*Muffe!$E$3+VLOOKUP($C179,Eksist!$C$151:'Eksist'!$Z$181,R$3)*Eksist!$E$3)</f>
        <v>0</v>
      </c>
      <c r="S179" s="156">
        <f>IF($C179&lt;Input!$D$48,VLOOKUP($C179,Eksist!$C$151:'Eksist'!$Z$181,S$3), VLOOKUP($C179,Muffe!$C$151:'Muffe'!$Z$181,S$3)*Muffe!$E$3+VLOOKUP($C179,Eksist!$C$151:'Eksist'!$Z$181,S$3)*Eksist!$E$3)</f>
        <v>0</v>
      </c>
      <c r="T179" s="156">
        <f>IF($C179&lt;Input!$D$48,VLOOKUP($C179,Eksist!$C$151:'Eksist'!$Z$181,T$3), VLOOKUP($C179,Muffe!$C$151:'Muffe'!$Z$181,T$3)*Muffe!$E$3+VLOOKUP($C179,Eksist!$C$151:'Eksist'!$Z$181,T$3)*Eksist!$E$3)</f>
        <v>0</v>
      </c>
      <c r="U179" s="156">
        <f>IF($C179&lt;Input!$D$48,VLOOKUP($C179,Eksist!$C$151:'Eksist'!$Z$181,U$3), VLOOKUP($C179,Muffe!$C$151:'Muffe'!$Z$181,U$3)*Muffe!$E$3+VLOOKUP($C179,Eksist!$C$151:'Eksist'!$Z$181,U$3)*Eksist!$E$3)</f>
        <v>0</v>
      </c>
      <c r="V179" s="156">
        <f>IF($C179&lt;Input!$D$48,VLOOKUP($C179,Eksist!$C$151:'Eksist'!$Z$181,V$3), VLOOKUP($C179,Muffe!$C$151:'Muffe'!$Z$181,V$3)*Muffe!$E$3+VLOOKUP($C179,Eksist!$C$151:'Eksist'!$Z$181,V$3)*Eksist!$E$3)</f>
        <v>0</v>
      </c>
      <c r="W179" s="156">
        <f>IF($C179&lt;Input!$D$48,VLOOKUP($C179,Eksist!$C$151:'Eksist'!$Z$181,W$3), VLOOKUP($C179,Muffe!$C$151:'Muffe'!$Z$181,W$3)*Muffe!$E$3+VLOOKUP($C179,Eksist!$C$151:'Eksist'!$Z$181,W$3)*Eksist!$E$3)</f>
        <v>0</v>
      </c>
      <c r="X179" s="156">
        <f>IF($C179&lt;Input!$D$48,VLOOKUP($C179,Eksist!$C$151:'Eksist'!$Z$181,X$3), VLOOKUP($C179,Muffe!$C$151:'Muffe'!$Z$181,X$3)*Muffe!$E$3+VLOOKUP($C179,Eksist!$C$151:'Eksist'!$Z$181,X$3)*Eksist!$E$3)</f>
        <v>0</v>
      </c>
      <c r="Y179" s="156">
        <f>IF($C179&lt;Input!$D$48,VLOOKUP($C179,Eksist!$C$151:'Eksist'!$Z$181,Y$3), VLOOKUP($C179,Muffe!$C$151:'Muffe'!$Z$181,Y$3)*Muffe!$E$3+VLOOKUP($C179,Eksist!$C$151:'Eksist'!$Z$181,Y$3)*Eksist!$E$3)</f>
        <v>0</v>
      </c>
      <c r="Z179" s="156">
        <f>IF($C179&lt;Input!$D$48,VLOOKUP($C179,Eksist!$C$151:'Eksist'!$Z$181,Z$3), VLOOKUP($C179,Muffe!$C$151:'Muffe'!$Z$181,Z$3)*Muffe!$E$3+VLOOKUP($C179,Eksist!$C$151:'Eksist'!$Z$181,Z$3)*Eksist!$E$3)</f>
        <v>0</v>
      </c>
      <c r="AA179" s="1"/>
      <c r="AB179" s="3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  <c r="AU179" s="158"/>
      <c r="AV179" s="158"/>
      <c r="AW179" s="158"/>
      <c r="AX179" s="158"/>
      <c r="AY179" s="158"/>
      <c r="AZ179" s="158"/>
      <c r="BA179" s="159"/>
      <c r="BB179" s="159"/>
      <c r="BC179" s="159"/>
      <c r="BD179" s="159"/>
      <c r="BE179" s="159"/>
      <c r="BF179" s="158"/>
      <c r="BG179" s="158"/>
      <c r="BH179" s="158"/>
      <c r="BI179" s="158"/>
      <c r="BJ179" s="158"/>
      <c r="BK179" s="158"/>
      <c r="BL179" s="158"/>
      <c r="BM179" s="158"/>
      <c r="BN179" s="158"/>
      <c r="BO179" s="158"/>
      <c r="BP179" s="158"/>
      <c r="BQ179" s="158"/>
      <c r="BR179" s="158"/>
      <c r="BS179" s="158"/>
      <c r="BT179" s="158"/>
      <c r="BU179" s="158"/>
    </row>
    <row r="180" spans="1:73" x14ac:dyDescent="0.15">
      <c r="A180" s="1"/>
      <c r="B180" s="20"/>
      <c r="C180" s="156">
        <f>Eksist!C180</f>
        <v>29</v>
      </c>
      <c r="D180" s="2" t="s">
        <v>98</v>
      </c>
      <c r="E180" s="156"/>
      <c r="F180" s="156">
        <f t="shared" si="9"/>
        <v>446.09423999999996</v>
      </c>
      <c r="G180" s="156">
        <f>IF($C180&lt;Input!$D$48,VLOOKUP($C180,Eksist!$C$151:'Eksist'!$Z$181,G$3), VLOOKUP($C180,Muffe!$C$151:'Muffe'!$Z$181,G$3)*Muffe!$E$2+VLOOKUP($C180,Eksist!$C$151:'Eksist'!$Z$181,G$3)*Eksist!$E$2)</f>
        <v>0</v>
      </c>
      <c r="H180" s="156">
        <f>IF($C180&lt;Input!$D$48,VLOOKUP($C180,Eksist!$C$151:'Eksist'!$Z$181,H$3), VLOOKUP($C180,Muffe!$C$151:'Muffe'!$Z$181,H$3)*Muffe!$E$3+VLOOKUP($C180,Eksist!$C$151:'Eksist'!$Z$181,H$3)*Eksist!$E$3)</f>
        <v>201.19968</v>
      </c>
      <c r="I180" s="156">
        <f>IF($C180&lt;Input!$D$48,VLOOKUP($C180,Eksist!$C$151:'Eksist'!$Z$181,I$3), VLOOKUP($C180,Muffe!$C$151:'Muffe'!$Z$181,I$3)*Muffe!$E$3+VLOOKUP($C180,Eksist!$C$151:'Eksist'!$Z$181,I$3)*Eksist!$E$3)</f>
        <v>244.89455999999996</v>
      </c>
      <c r="J180" s="156">
        <f>IF($C180&lt;Input!$D$48,VLOOKUP($C180,Eksist!$C$151:'Eksist'!$Z$181,J$3), VLOOKUP($C180,Muffe!$C$151:'Muffe'!$Z$181,J$3)*Muffe!$E$3+VLOOKUP($C180,Eksist!$C$151:'Eksist'!$Z$181,J$3)*Eksist!$E$3)</f>
        <v>0</v>
      </c>
      <c r="K180" s="156">
        <f>IF($C180&lt;Input!$D$48,VLOOKUP($C180,Eksist!$C$151:'Eksist'!$Z$181,K$3), VLOOKUP($C180,Muffe!$C$151:'Muffe'!$Z$181,K$3)*Muffe!$E$3+VLOOKUP($C180,Eksist!$C$151:'Eksist'!$Z$181,K$3)*Eksist!$E$3)</f>
        <v>0</v>
      </c>
      <c r="L180" s="156">
        <f>IF($C180&lt;Input!$D$48,VLOOKUP($C180,Eksist!$C$151:'Eksist'!$Z$181,L$3), VLOOKUP($C180,Muffe!$C$151:'Muffe'!$Z$181,L$3)*Muffe!$E$3+VLOOKUP($C180,Eksist!$C$151:'Eksist'!$Z$181,L$3)*Eksist!$E$3)</f>
        <v>0</v>
      </c>
      <c r="M180" s="156">
        <f>IF($C180&lt;Input!$D$48,VLOOKUP($C180,Eksist!$C$151:'Eksist'!$Z$181,M$3), VLOOKUP($C180,Muffe!$C$151:'Muffe'!$Z$181,M$3)*Muffe!$E$3+VLOOKUP($C180,Eksist!$C$151:'Eksist'!$Z$181,M$3)*Eksist!$E$3)</f>
        <v>0</v>
      </c>
      <c r="N180" s="156">
        <f>IF($C180&lt;Input!$D$48,VLOOKUP($C180,Eksist!$C$151:'Eksist'!$Z$181,N$3), VLOOKUP($C180,Muffe!$C$151:'Muffe'!$Z$181,N$3)*Muffe!$E$3+VLOOKUP($C180,Eksist!$C$151:'Eksist'!$Z$181,N$3)*Eksist!$E$3)</f>
        <v>0</v>
      </c>
      <c r="O180" s="156">
        <f>IF($C180&lt;Input!$D$48,VLOOKUP($C180,Eksist!$C$151:'Eksist'!$Z$181,O$3), VLOOKUP($C180,Muffe!$C$151:'Muffe'!$Z$181,O$3)*Muffe!$E$3+VLOOKUP($C180,Eksist!$C$151:'Eksist'!$Z$181,O$3)*Eksist!$E$3)</f>
        <v>0</v>
      </c>
      <c r="P180" s="156">
        <f>IF($C180&lt;Input!$D$48,VLOOKUP($C180,Eksist!$C$151:'Eksist'!$Z$181,P$3), VLOOKUP($C180,Muffe!$C$151:'Muffe'!$Z$181,P$3)*Muffe!$E$3+VLOOKUP($C180,Eksist!$C$151:'Eksist'!$Z$181,P$3)*Eksist!$E$3)</f>
        <v>0</v>
      </c>
      <c r="Q180" s="156">
        <f>IF($C180&lt;Input!$D$48,VLOOKUP($C180,Eksist!$C$151:'Eksist'!$Z$181,Q$3), VLOOKUP($C180,Muffe!$C$151:'Muffe'!$Z$181,Q$3)*Muffe!$E$3+VLOOKUP($C180,Eksist!$C$151:'Eksist'!$Z$181,Q$3)*Eksist!$E$3)</f>
        <v>0</v>
      </c>
      <c r="R180" s="156">
        <f>IF($C180&lt;Input!$D$48,VLOOKUP($C180,Eksist!$C$151:'Eksist'!$Z$181,R$3), VLOOKUP($C180,Muffe!$C$151:'Muffe'!$Z$181,R$3)*Muffe!$E$3+VLOOKUP($C180,Eksist!$C$151:'Eksist'!$Z$181,R$3)*Eksist!$E$3)</f>
        <v>0</v>
      </c>
      <c r="S180" s="156">
        <f>IF($C180&lt;Input!$D$48,VLOOKUP($C180,Eksist!$C$151:'Eksist'!$Z$181,S$3), VLOOKUP($C180,Muffe!$C$151:'Muffe'!$Z$181,S$3)*Muffe!$E$3+VLOOKUP($C180,Eksist!$C$151:'Eksist'!$Z$181,S$3)*Eksist!$E$3)</f>
        <v>0</v>
      </c>
      <c r="T180" s="156">
        <f>IF($C180&lt;Input!$D$48,VLOOKUP($C180,Eksist!$C$151:'Eksist'!$Z$181,T$3), VLOOKUP($C180,Muffe!$C$151:'Muffe'!$Z$181,T$3)*Muffe!$E$3+VLOOKUP($C180,Eksist!$C$151:'Eksist'!$Z$181,T$3)*Eksist!$E$3)</f>
        <v>0</v>
      </c>
      <c r="U180" s="156">
        <f>IF($C180&lt;Input!$D$48,VLOOKUP($C180,Eksist!$C$151:'Eksist'!$Z$181,U$3), VLOOKUP($C180,Muffe!$C$151:'Muffe'!$Z$181,U$3)*Muffe!$E$3+VLOOKUP($C180,Eksist!$C$151:'Eksist'!$Z$181,U$3)*Eksist!$E$3)</f>
        <v>0</v>
      </c>
      <c r="V180" s="156">
        <f>IF($C180&lt;Input!$D$48,VLOOKUP($C180,Eksist!$C$151:'Eksist'!$Z$181,V$3), VLOOKUP($C180,Muffe!$C$151:'Muffe'!$Z$181,V$3)*Muffe!$E$3+VLOOKUP($C180,Eksist!$C$151:'Eksist'!$Z$181,V$3)*Eksist!$E$3)</f>
        <v>0</v>
      </c>
      <c r="W180" s="156">
        <f>IF($C180&lt;Input!$D$48,VLOOKUP($C180,Eksist!$C$151:'Eksist'!$Z$181,W$3), VLOOKUP($C180,Muffe!$C$151:'Muffe'!$Z$181,W$3)*Muffe!$E$3+VLOOKUP($C180,Eksist!$C$151:'Eksist'!$Z$181,W$3)*Eksist!$E$3)</f>
        <v>0</v>
      </c>
      <c r="X180" s="156">
        <f>IF($C180&lt;Input!$D$48,VLOOKUP($C180,Eksist!$C$151:'Eksist'!$Z$181,X$3), VLOOKUP($C180,Muffe!$C$151:'Muffe'!$Z$181,X$3)*Muffe!$E$3+VLOOKUP($C180,Eksist!$C$151:'Eksist'!$Z$181,X$3)*Eksist!$E$3)</f>
        <v>0</v>
      </c>
      <c r="Y180" s="156">
        <f>IF($C180&lt;Input!$D$48,VLOOKUP($C180,Eksist!$C$151:'Eksist'!$Z$181,Y$3), VLOOKUP($C180,Muffe!$C$151:'Muffe'!$Z$181,Y$3)*Muffe!$E$3+VLOOKUP($C180,Eksist!$C$151:'Eksist'!$Z$181,Y$3)*Eksist!$E$3)</f>
        <v>0</v>
      </c>
      <c r="Z180" s="156">
        <f>IF($C180&lt;Input!$D$48,VLOOKUP($C180,Eksist!$C$151:'Eksist'!$Z$181,Z$3), VLOOKUP($C180,Muffe!$C$151:'Muffe'!$Z$181,Z$3)*Muffe!$E$3+VLOOKUP($C180,Eksist!$C$151:'Eksist'!$Z$181,Z$3)*Eksist!$E$3)</f>
        <v>0</v>
      </c>
      <c r="AA180" s="1"/>
      <c r="AB180" s="3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  <c r="AU180" s="158"/>
      <c r="AV180" s="158"/>
      <c r="AW180" s="158"/>
      <c r="AX180" s="158"/>
      <c r="AY180" s="158"/>
      <c r="AZ180" s="158"/>
      <c r="BA180" s="159"/>
      <c r="BB180" s="159"/>
      <c r="BC180" s="159"/>
      <c r="BD180" s="159"/>
      <c r="BE180" s="159"/>
      <c r="BF180" s="158"/>
      <c r="BG180" s="158"/>
      <c r="BH180" s="158"/>
      <c r="BI180" s="158"/>
      <c r="BJ180" s="158"/>
      <c r="BK180" s="158"/>
      <c r="BL180" s="158"/>
      <c r="BM180" s="158"/>
      <c r="BN180" s="158"/>
      <c r="BO180" s="158"/>
      <c r="BP180" s="158"/>
      <c r="BQ180" s="158"/>
      <c r="BR180" s="158"/>
      <c r="BS180" s="158"/>
      <c r="BT180" s="158"/>
      <c r="BU180" s="158"/>
    </row>
    <row r="181" spans="1:73" x14ac:dyDescent="0.15">
      <c r="A181" s="1"/>
      <c r="B181" s="20" t="s">
        <v>189</v>
      </c>
      <c r="C181" s="156">
        <f>Eksist!C181</f>
        <v>30</v>
      </c>
      <c r="D181" s="2" t="s">
        <v>98</v>
      </c>
      <c r="E181" s="156"/>
      <c r="F181" s="156">
        <f t="shared" si="9"/>
        <v>446.09423999999996</v>
      </c>
      <c r="G181" s="156">
        <f>IF($C181&lt;Input!$D$48,VLOOKUP($C181,Eksist!$C$151:'Eksist'!$Z$181,G$3), VLOOKUP($C181,Muffe!$C$151:'Muffe'!$Z$181,G$3)*Muffe!$E$2+VLOOKUP($C181,Eksist!$C$151:'Eksist'!$Z$181,G$3)*Eksist!$E$2)</f>
        <v>0</v>
      </c>
      <c r="H181" s="156">
        <f>IF($C181&lt;Input!$D$48,VLOOKUP($C181,Eksist!$C$151:'Eksist'!$Z$181,H$3), VLOOKUP($C181,Muffe!$C$151:'Muffe'!$Z$181,H$3)*Muffe!$E$3+VLOOKUP($C181,Eksist!$C$151:'Eksist'!$Z$181,H$3)*Eksist!$E$3)</f>
        <v>201.19968</v>
      </c>
      <c r="I181" s="156">
        <f>IF($C181&lt;Input!$D$48,VLOOKUP($C181,Eksist!$C$151:'Eksist'!$Z$181,I$3), VLOOKUP($C181,Muffe!$C$151:'Muffe'!$Z$181,I$3)*Muffe!$E$3+VLOOKUP($C181,Eksist!$C$151:'Eksist'!$Z$181,I$3)*Eksist!$E$3)</f>
        <v>244.89455999999996</v>
      </c>
      <c r="J181" s="156">
        <f>IF($C181&lt;Input!$D$48,VLOOKUP($C181,Eksist!$C$151:'Eksist'!$Z$181,J$3), VLOOKUP($C181,Muffe!$C$151:'Muffe'!$Z$181,J$3)*Muffe!$E$3+VLOOKUP($C181,Eksist!$C$151:'Eksist'!$Z$181,J$3)*Eksist!$E$3)</f>
        <v>0</v>
      </c>
      <c r="K181" s="156">
        <f>IF($C181&lt;Input!$D$48,VLOOKUP($C181,Eksist!$C$151:'Eksist'!$Z$181,K$3), VLOOKUP($C181,Muffe!$C$151:'Muffe'!$Z$181,K$3)*Muffe!$E$3+VLOOKUP($C181,Eksist!$C$151:'Eksist'!$Z$181,K$3)*Eksist!$E$3)</f>
        <v>0</v>
      </c>
      <c r="L181" s="156">
        <f>IF($C181&lt;Input!$D$48,VLOOKUP($C181,Eksist!$C$151:'Eksist'!$Z$181,L$3), VLOOKUP($C181,Muffe!$C$151:'Muffe'!$Z$181,L$3)*Muffe!$E$3+VLOOKUP($C181,Eksist!$C$151:'Eksist'!$Z$181,L$3)*Eksist!$E$3)</f>
        <v>0</v>
      </c>
      <c r="M181" s="156">
        <f>IF($C181&lt;Input!$D$48,VLOOKUP($C181,Eksist!$C$151:'Eksist'!$Z$181,M$3), VLOOKUP($C181,Muffe!$C$151:'Muffe'!$Z$181,M$3)*Muffe!$E$3+VLOOKUP($C181,Eksist!$C$151:'Eksist'!$Z$181,M$3)*Eksist!$E$3)</f>
        <v>0</v>
      </c>
      <c r="N181" s="156">
        <f>IF($C181&lt;Input!$D$48,VLOOKUP($C181,Eksist!$C$151:'Eksist'!$Z$181,N$3), VLOOKUP($C181,Muffe!$C$151:'Muffe'!$Z$181,N$3)*Muffe!$E$3+VLOOKUP($C181,Eksist!$C$151:'Eksist'!$Z$181,N$3)*Eksist!$E$3)</f>
        <v>0</v>
      </c>
      <c r="O181" s="156">
        <f>IF($C181&lt;Input!$D$48,VLOOKUP($C181,Eksist!$C$151:'Eksist'!$Z$181,O$3), VLOOKUP($C181,Muffe!$C$151:'Muffe'!$Z$181,O$3)*Muffe!$E$3+VLOOKUP($C181,Eksist!$C$151:'Eksist'!$Z$181,O$3)*Eksist!$E$3)</f>
        <v>0</v>
      </c>
      <c r="P181" s="156">
        <f>IF($C181&lt;Input!$D$48,VLOOKUP($C181,Eksist!$C$151:'Eksist'!$Z$181,P$3), VLOOKUP($C181,Muffe!$C$151:'Muffe'!$Z$181,P$3)*Muffe!$E$3+VLOOKUP($C181,Eksist!$C$151:'Eksist'!$Z$181,P$3)*Eksist!$E$3)</f>
        <v>0</v>
      </c>
      <c r="Q181" s="156">
        <f>IF($C181&lt;Input!$D$48,VLOOKUP($C181,Eksist!$C$151:'Eksist'!$Z$181,Q$3), VLOOKUP($C181,Muffe!$C$151:'Muffe'!$Z$181,Q$3)*Muffe!$E$3+VLOOKUP($C181,Eksist!$C$151:'Eksist'!$Z$181,Q$3)*Eksist!$E$3)</f>
        <v>0</v>
      </c>
      <c r="R181" s="156">
        <f>IF($C181&lt;Input!$D$48,VLOOKUP($C181,Eksist!$C$151:'Eksist'!$Z$181,R$3), VLOOKUP($C181,Muffe!$C$151:'Muffe'!$Z$181,R$3)*Muffe!$E$3+VLOOKUP($C181,Eksist!$C$151:'Eksist'!$Z$181,R$3)*Eksist!$E$3)</f>
        <v>0</v>
      </c>
      <c r="S181" s="156">
        <f>IF($C181&lt;Input!$D$48,VLOOKUP($C181,Eksist!$C$151:'Eksist'!$Z$181,S$3), VLOOKUP($C181,Muffe!$C$151:'Muffe'!$Z$181,S$3)*Muffe!$E$3+VLOOKUP($C181,Eksist!$C$151:'Eksist'!$Z$181,S$3)*Eksist!$E$3)</f>
        <v>0</v>
      </c>
      <c r="T181" s="156">
        <f>IF($C181&lt;Input!$D$48,VLOOKUP($C181,Eksist!$C$151:'Eksist'!$Z$181,T$3), VLOOKUP($C181,Muffe!$C$151:'Muffe'!$Z$181,T$3)*Muffe!$E$3+VLOOKUP($C181,Eksist!$C$151:'Eksist'!$Z$181,T$3)*Eksist!$E$3)</f>
        <v>0</v>
      </c>
      <c r="U181" s="156">
        <f>IF($C181&lt;Input!$D$48,VLOOKUP($C181,Eksist!$C$151:'Eksist'!$Z$181,U$3), VLOOKUP($C181,Muffe!$C$151:'Muffe'!$Z$181,U$3)*Muffe!$E$3+VLOOKUP($C181,Eksist!$C$151:'Eksist'!$Z$181,U$3)*Eksist!$E$3)</f>
        <v>0</v>
      </c>
      <c r="V181" s="156">
        <f>IF($C181&lt;Input!$D$48,VLOOKUP($C181,Eksist!$C$151:'Eksist'!$Z$181,V$3), VLOOKUP($C181,Muffe!$C$151:'Muffe'!$Z$181,V$3)*Muffe!$E$3+VLOOKUP($C181,Eksist!$C$151:'Eksist'!$Z$181,V$3)*Eksist!$E$3)</f>
        <v>0</v>
      </c>
      <c r="W181" s="156">
        <f>IF($C181&lt;Input!$D$48,VLOOKUP($C181,Eksist!$C$151:'Eksist'!$Z$181,W$3), VLOOKUP($C181,Muffe!$C$151:'Muffe'!$Z$181,W$3)*Muffe!$E$3+VLOOKUP($C181,Eksist!$C$151:'Eksist'!$Z$181,W$3)*Eksist!$E$3)</f>
        <v>0</v>
      </c>
      <c r="X181" s="156">
        <f>IF($C181&lt;Input!$D$48,VLOOKUP($C181,Eksist!$C$151:'Eksist'!$Z$181,X$3), VLOOKUP($C181,Muffe!$C$151:'Muffe'!$Z$181,X$3)*Muffe!$E$3+VLOOKUP($C181,Eksist!$C$151:'Eksist'!$Z$181,X$3)*Eksist!$E$3)</f>
        <v>0</v>
      </c>
      <c r="Y181" s="156">
        <f>IF($C181&lt;Input!$D$48,VLOOKUP($C181,Eksist!$C$151:'Eksist'!$Z$181,Y$3), VLOOKUP($C181,Muffe!$C$151:'Muffe'!$Z$181,Y$3)*Muffe!$E$3+VLOOKUP($C181,Eksist!$C$151:'Eksist'!$Z$181,Y$3)*Eksist!$E$3)</f>
        <v>0</v>
      </c>
      <c r="Z181" s="156">
        <f>IF($C181&lt;Input!$D$48,VLOOKUP($C181,Eksist!$C$151:'Eksist'!$Z$181,Z$3), VLOOKUP($C181,Muffe!$C$151:'Muffe'!$Z$181,Z$3)*Muffe!$E$3+VLOOKUP($C181,Eksist!$C$151:'Eksist'!$Z$181,Z$3)*Eksist!$E$3)</f>
        <v>0</v>
      </c>
      <c r="AA181" s="1"/>
      <c r="AB181" s="3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  <c r="AU181" s="158"/>
      <c r="AV181" s="158"/>
      <c r="AW181" s="158"/>
      <c r="AX181" s="158"/>
      <c r="AY181" s="158"/>
      <c r="AZ181" s="158"/>
      <c r="BA181" s="159"/>
      <c r="BB181" s="159"/>
      <c r="BC181" s="159"/>
      <c r="BD181" s="159"/>
      <c r="BE181" s="159"/>
      <c r="BF181" s="158"/>
      <c r="BG181" s="158"/>
      <c r="BH181" s="158"/>
      <c r="BI181" s="158"/>
      <c r="BJ181" s="158"/>
      <c r="BK181" s="158"/>
      <c r="BL181" s="158"/>
      <c r="BM181" s="158"/>
      <c r="BN181" s="158"/>
      <c r="BO181" s="158"/>
      <c r="BP181" s="158"/>
      <c r="BQ181" s="158"/>
      <c r="BR181" s="158"/>
      <c r="BS181" s="158"/>
      <c r="BT181" s="158"/>
      <c r="BU181" s="158"/>
    </row>
    <row r="182" spans="1:73" x14ac:dyDescent="0.15">
      <c r="A182" s="1"/>
      <c r="B182" s="20"/>
      <c r="C182" s="2"/>
      <c r="D182" s="2"/>
      <c r="E182" s="2"/>
      <c r="F182" s="1"/>
      <c r="G182" s="1"/>
      <c r="H182" s="2"/>
      <c r="I182" s="2"/>
      <c r="J182" s="2"/>
      <c r="K182" s="2"/>
      <c r="L182" s="2"/>
      <c r="M182" s="2"/>
      <c r="N182" s="2"/>
      <c r="O182" s="2"/>
      <c r="P182" s="135"/>
      <c r="Q182" s="2"/>
      <c r="R182" s="2"/>
      <c r="S182" s="2"/>
      <c r="T182" s="2"/>
      <c r="U182" s="2"/>
      <c r="V182" s="2"/>
      <c r="W182" s="1"/>
      <c r="X182" s="1"/>
      <c r="Y182" s="1"/>
      <c r="Z182" s="3"/>
      <c r="AA182" s="1"/>
      <c r="AB182" s="3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  <c r="AU182" s="158"/>
      <c r="AV182" s="158"/>
      <c r="AW182" s="158"/>
      <c r="AX182" s="158"/>
      <c r="AY182" s="158"/>
      <c r="AZ182" s="158"/>
      <c r="BA182" s="159"/>
      <c r="BB182" s="159"/>
      <c r="BC182" s="159"/>
      <c r="BD182" s="159"/>
      <c r="BE182" s="159"/>
      <c r="BF182" s="158"/>
      <c r="BG182" s="158"/>
      <c r="BH182" s="158"/>
      <c r="BI182" s="158"/>
      <c r="BJ182" s="158"/>
      <c r="BK182" s="158"/>
      <c r="BL182" s="158"/>
      <c r="BM182" s="158"/>
      <c r="BN182" s="158"/>
      <c r="BO182" s="158"/>
      <c r="BP182" s="158"/>
      <c r="BQ182" s="158"/>
      <c r="BR182" s="158"/>
      <c r="BS182" s="158"/>
      <c r="BT182" s="158"/>
      <c r="BU182" s="158"/>
    </row>
    <row r="183" spans="1:73" x14ac:dyDescent="0.15">
      <c r="A183" s="1"/>
      <c r="B183" s="1" t="s">
        <v>209</v>
      </c>
      <c r="C183" s="2"/>
      <c r="D183" s="2"/>
      <c r="E183" s="171" t="s">
        <v>97</v>
      </c>
      <c r="F183" s="156" t="s">
        <v>11</v>
      </c>
      <c r="G183" s="156"/>
      <c r="H183" s="2"/>
      <c r="I183" s="2"/>
      <c r="J183" s="2"/>
      <c r="K183" s="2"/>
      <c r="L183" s="2"/>
      <c r="M183" s="2"/>
      <c r="N183" s="2"/>
      <c r="O183" s="2"/>
      <c r="P183" s="135"/>
      <c r="Q183" s="2"/>
      <c r="R183" s="2"/>
      <c r="S183" s="2"/>
      <c r="T183" s="2"/>
      <c r="U183" s="2"/>
      <c r="V183" s="2"/>
      <c r="W183" s="1"/>
      <c r="X183" s="1"/>
      <c r="Y183" s="1"/>
      <c r="Z183" s="3"/>
      <c r="AA183" s="1"/>
      <c r="AB183" s="3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  <c r="AU183" s="158"/>
      <c r="AV183" s="158"/>
      <c r="AW183" s="158"/>
      <c r="AX183" s="158"/>
      <c r="AY183" s="158"/>
      <c r="AZ183" s="158"/>
      <c r="BA183" s="159"/>
      <c r="BB183" s="159"/>
      <c r="BC183" s="159"/>
      <c r="BD183" s="159"/>
      <c r="BE183" s="159"/>
      <c r="BF183" s="158"/>
      <c r="BG183" s="158"/>
      <c r="BH183" s="158"/>
      <c r="BI183" s="158"/>
      <c r="BJ183" s="158"/>
      <c r="BK183" s="158"/>
      <c r="BL183" s="158"/>
      <c r="BM183" s="158"/>
      <c r="BN183" s="158"/>
      <c r="BO183" s="158"/>
      <c r="BP183" s="158"/>
      <c r="BQ183" s="158"/>
      <c r="BR183" s="158"/>
      <c r="BS183" s="158"/>
      <c r="BT183" s="158"/>
      <c r="BU183" s="158"/>
    </row>
    <row r="184" spans="1:73" x14ac:dyDescent="0.15">
      <c r="A184" s="1"/>
      <c r="B184" s="20" t="s">
        <v>187</v>
      </c>
      <c r="C184" s="156">
        <f>Eksist!C184</f>
        <v>0</v>
      </c>
      <c r="D184" s="2" t="s">
        <v>99</v>
      </c>
      <c r="E184" s="175">
        <f>Eksist!E184</f>
        <v>600</v>
      </c>
      <c r="F184" s="156">
        <f>SUM(G184:Z184)</f>
        <v>267.65654399999994</v>
      </c>
      <c r="G184" s="154">
        <f>$E184*G151/1000</f>
        <v>0</v>
      </c>
      <c r="H184" s="154">
        <f>$E184*H151/1000</f>
        <v>120.719808</v>
      </c>
      <c r="I184" s="154">
        <f t="shared" ref="H184:Z197" si="10">$E184*I151/1000</f>
        <v>146.93673599999997</v>
      </c>
      <c r="J184" s="154">
        <f t="shared" si="10"/>
        <v>0</v>
      </c>
      <c r="K184" s="154">
        <f t="shared" si="10"/>
        <v>0</v>
      </c>
      <c r="L184" s="154">
        <f t="shared" si="10"/>
        <v>0</v>
      </c>
      <c r="M184" s="154">
        <f t="shared" si="10"/>
        <v>0</v>
      </c>
      <c r="N184" s="154">
        <f t="shared" si="10"/>
        <v>0</v>
      </c>
      <c r="O184" s="154">
        <f t="shared" si="10"/>
        <v>0</v>
      </c>
      <c r="P184" s="154">
        <f t="shared" si="10"/>
        <v>0</v>
      </c>
      <c r="Q184" s="154">
        <f t="shared" si="10"/>
        <v>0</v>
      </c>
      <c r="R184" s="154">
        <f t="shared" si="10"/>
        <v>0</v>
      </c>
      <c r="S184" s="154">
        <f t="shared" si="10"/>
        <v>0</v>
      </c>
      <c r="T184" s="154">
        <f t="shared" si="10"/>
        <v>0</v>
      </c>
      <c r="U184" s="154">
        <f t="shared" si="10"/>
        <v>0</v>
      </c>
      <c r="V184" s="154">
        <f t="shared" si="10"/>
        <v>0</v>
      </c>
      <c r="W184" s="154">
        <f t="shared" si="10"/>
        <v>0</v>
      </c>
      <c r="X184" s="154">
        <f t="shared" si="10"/>
        <v>0</v>
      </c>
      <c r="Y184" s="154">
        <f t="shared" si="10"/>
        <v>0</v>
      </c>
      <c r="Z184" s="154">
        <f t="shared" si="10"/>
        <v>0</v>
      </c>
      <c r="AA184" s="1"/>
      <c r="AB184" s="3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  <c r="AU184" s="158"/>
      <c r="AV184" s="158"/>
      <c r="AW184" s="158"/>
      <c r="AX184" s="158"/>
      <c r="AY184" s="158"/>
      <c r="AZ184" s="158"/>
      <c r="BA184" s="159"/>
      <c r="BB184" s="159"/>
      <c r="BC184" s="159"/>
      <c r="BD184" s="159"/>
      <c r="BE184" s="159"/>
      <c r="BF184" s="158"/>
      <c r="BG184" s="158"/>
      <c r="BH184" s="158"/>
      <c r="BI184" s="158"/>
      <c r="BJ184" s="158"/>
      <c r="BK184" s="158"/>
      <c r="BL184" s="158"/>
      <c r="BM184" s="158"/>
      <c r="BN184" s="158"/>
      <c r="BO184" s="158"/>
      <c r="BP184" s="158"/>
      <c r="BQ184" s="158"/>
      <c r="BR184" s="158"/>
      <c r="BS184" s="158"/>
      <c r="BT184" s="158"/>
      <c r="BU184" s="158"/>
    </row>
    <row r="185" spans="1:73" x14ac:dyDescent="0.15">
      <c r="A185" s="1"/>
      <c r="B185" s="20"/>
      <c r="C185" s="156">
        <f>Eksist!C185</f>
        <v>1</v>
      </c>
      <c r="D185" s="2" t="s">
        <v>99</v>
      </c>
      <c r="E185" s="175">
        <f>Eksist!E185</f>
        <v>605</v>
      </c>
      <c r="F185" s="156">
        <f>SUM(G185:Z185)</f>
        <v>269.88701519999995</v>
      </c>
      <c r="G185" s="154">
        <f t="shared" ref="G185:G211" si="11">$E185*G152/1000</f>
        <v>0</v>
      </c>
      <c r="H185" s="154">
        <f t="shared" si="10"/>
        <v>121.7258064</v>
      </c>
      <c r="I185" s="154">
        <f t="shared" si="10"/>
        <v>148.16120879999997</v>
      </c>
      <c r="J185" s="154">
        <f t="shared" si="10"/>
        <v>0</v>
      </c>
      <c r="K185" s="154">
        <f t="shared" si="10"/>
        <v>0</v>
      </c>
      <c r="L185" s="154">
        <f t="shared" si="10"/>
        <v>0</v>
      </c>
      <c r="M185" s="154">
        <f t="shared" si="10"/>
        <v>0</v>
      </c>
      <c r="N185" s="154">
        <f t="shared" si="10"/>
        <v>0</v>
      </c>
      <c r="O185" s="154">
        <f t="shared" si="10"/>
        <v>0</v>
      </c>
      <c r="P185" s="154">
        <f t="shared" si="10"/>
        <v>0</v>
      </c>
      <c r="Q185" s="154">
        <f t="shared" si="10"/>
        <v>0</v>
      </c>
      <c r="R185" s="154">
        <f t="shared" si="10"/>
        <v>0</v>
      </c>
      <c r="S185" s="154">
        <f t="shared" si="10"/>
        <v>0</v>
      </c>
      <c r="T185" s="154">
        <f t="shared" si="10"/>
        <v>0</v>
      </c>
      <c r="U185" s="154">
        <f t="shared" si="10"/>
        <v>0</v>
      </c>
      <c r="V185" s="154">
        <f t="shared" si="10"/>
        <v>0</v>
      </c>
      <c r="W185" s="154">
        <f t="shared" si="10"/>
        <v>0</v>
      </c>
      <c r="X185" s="154">
        <f t="shared" si="10"/>
        <v>0</v>
      </c>
      <c r="Y185" s="154">
        <f t="shared" si="10"/>
        <v>0</v>
      </c>
      <c r="Z185" s="154">
        <f t="shared" si="10"/>
        <v>0</v>
      </c>
      <c r="AA185" s="1"/>
      <c r="AB185" s="3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  <c r="AU185" s="158"/>
      <c r="AV185" s="158"/>
      <c r="AW185" s="158"/>
      <c r="AX185" s="158"/>
      <c r="AY185" s="158"/>
      <c r="AZ185" s="158"/>
      <c r="BA185" s="159"/>
      <c r="BB185" s="159"/>
      <c r="BC185" s="159"/>
      <c r="BD185" s="159"/>
      <c r="BE185" s="159"/>
      <c r="BF185" s="158"/>
      <c r="BG185" s="158"/>
      <c r="BH185" s="158"/>
      <c r="BI185" s="158"/>
      <c r="BJ185" s="158"/>
      <c r="BK185" s="158"/>
      <c r="BL185" s="158"/>
      <c r="BM185" s="158"/>
      <c r="BN185" s="158"/>
      <c r="BO185" s="158"/>
      <c r="BP185" s="158"/>
      <c r="BQ185" s="158"/>
      <c r="BR185" s="158"/>
      <c r="BS185" s="158"/>
      <c r="BT185" s="158"/>
      <c r="BU185" s="158"/>
    </row>
    <row r="186" spans="1:73" x14ac:dyDescent="0.15">
      <c r="A186" s="1"/>
      <c r="B186" s="20"/>
      <c r="C186" s="156">
        <f>Eksist!C186</f>
        <v>2</v>
      </c>
      <c r="D186" s="2" t="s">
        <v>99</v>
      </c>
      <c r="E186" s="175">
        <f>Eksist!E186</f>
        <v>610</v>
      </c>
      <c r="F186" s="156">
        <f t="shared" ref="F186:F214" si="12">SUM(G186:Z186)</f>
        <v>272.11748639999996</v>
      </c>
      <c r="G186" s="154">
        <f t="shared" si="11"/>
        <v>0</v>
      </c>
      <c r="H186" s="154">
        <f t="shared" si="10"/>
        <v>122.73180479999999</v>
      </c>
      <c r="I186" s="154">
        <f t="shared" si="10"/>
        <v>149.38568159999997</v>
      </c>
      <c r="J186" s="154">
        <f t="shared" si="10"/>
        <v>0</v>
      </c>
      <c r="K186" s="154">
        <f t="shared" si="10"/>
        <v>0</v>
      </c>
      <c r="L186" s="154">
        <f t="shared" si="10"/>
        <v>0</v>
      </c>
      <c r="M186" s="154">
        <f t="shared" si="10"/>
        <v>0</v>
      </c>
      <c r="N186" s="154">
        <f t="shared" si="10"/>
        <v>0</v>
      </c>
      <c r="O186" s="154">
        <f t="shared" si="10"/>
        <v>0</v>
      </c>
      <c r="P186" s="154">
        <f t="shared" si="10"/>
        <v>0</v>
      </c>
      <c r="Q186" s="154">
        <f t="shared" si="10"/>
        <v>0</v>
      </c>
      <c r="R186" s="154">
        <f t="shared" si="10"/>
        <v>0</v>
      </c>
      <c r="S186" s="154">
        <f t="shared" si="10"/>
        <v>0</v>
      </c>
      <c r="T186" s="154">
        <f t="shared" si="10"/>
        <v>0</v>
      </c>
      <c r="U186" s="154">
        <f t="shared" si="10"/>
        <v>0</v>
      </c>
      <c r="V186" s="154">
        <f t="shared" si="10"/>
        <v>0</v>
      </c>
      <c r="W186" s="154">
        <f t="shared" si="10"/>
        <v>0</v>
      </c>
      <c r="X186" s="154">
        <f t="shared" si="10"/>
        <v>0</v>
      </c>
      <c r="Y186" s="154">
        <f t="shared" si="10"/>
        <v>0</v>
      </c>
      <c r="Z186" s="154">
        <f t="shared" si="10"/>
        <v>0</v>
      </c>
      <c r="AA186" s="1"/>
      <c r="AB186" s="3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  <c r="AU186" s="158"/>
      <c r="AV186" s="158"/>
      <c r="AW186" s="158"/>
      <c r="AX186" s="158"/>
      <c r="AY186" s="158"/>
      <c r="AZ186" s="158"/>
      <c r="BA186" s="159"/>
      <c r="BB186" s="159"/>
      <c r="BC186" s="159"/>
      <c r="BD186" s="159"/>
      <c r="BE186" s="159"/>
      <c r="BF186" s="158"/>
      <c r="BG186" s="158"/>
      <c r="BH186" s="158"/>
      <c r="BI186" s="158"/>
      <c r="BJ186" s="158"/>
      <c r="BK186" s="158"/>
      <c r="BL186" s="158"/>
      <c r="BM186" s="158"/>
      <c r="BN186" s="158"/>
      <c r="BO186" s="158"/>
      <c r="BP186" s="158"/>
      <c r="BQ186" s="158"/>
      <c r="BR186" s="158"/>
      <c r="BS186" s="158"/>
      <c r="BT186" s="158"/>
      <c r="BU186" s="158"/>
    </row>
    <row r="187" spans="1:73" x14ac:dyDescent="0.15">
      <c r="A187" s="1"/>
      <c r="B187" s="20"/>
      <c r="C187" s="156">
        <f>Eksist!C187</f>
        <v>3</v>
      </c>
      <c r="D187" s="2" t="s">
        <v>99</v>
      </c>
      <c r="E187" s="175">
        <f>Eksist!E187</f>
        <v>615</v>
      </c>
      <c r="F187" s="156">
        <f t="shared" si="12"/>
        <v>274.34795759999997</v>
      </c>
      <c r="G187" s="154">
        <f t="shared" si="11"/>
        <v>0</v>
      </c>
      <c r="H187" s="154">
        <f t="shared" si="10"/>
        <v>123.7378032</v>
      </c>
      <c r="I187" s="154">
        <f t="shared" si="10"/>
        <v>150.61015439999997</v>
      </c>
      <c r="J187" s="154">
        <f t="shared" si="10"/>
        <v>0</v>
      </c>
      <c r="K187" s="154">
        <f t="shared" si="10"/>
        <v>0</v>
      </c>
      <c r="L187" s="154">
        <f t="shared" si="10"/>
        <v>0</v>
      </c>
      <c r="M187" s="154">
        <f t="shared" si="10"/>
        <v>0</v>
      </c>
      <c r="N187" s="154">
        <f t="shared" si="10"/>
        <v>0</v>
      </c>
      <c r="O187" s="154">
        <f t="shared" si="10"/>
        <v>0</v>
      </c>
      <c r="P187" s="154">
        <f t="shared" si="10"/>
        <v>0</v>
      </c>
      <c r="Q187" s="154">
        <f t="shared" si="10"/>
        <v>0</v>
      </c>
      <c r="R187" s="154">
        <f t="shared" si="10"/>
        <v>0</v>
      </c>
      <c r="S187" s="154">
        <f t="shared" si="10"/>
        <v>0</v>
      </c>
      <c r="T187" s="154">
        <f t="shared" si="10"/>
        <v>0</v>
      </c>
      <c r="U187" s="154">
        <f t="shared" si="10"/>
        <v>0</v>
      </c>
      <c r="V187" s="154">
        <f t="shared" si="10"/>
        <v>0</v>
      </c>
      <c r="W187" s="154">
        <f t="shared" si="10"/>
        <v>0</v>
      </c>
      <c r="X187" s="154">
        <f t="shared" si="10"/>
        <v>0</v>
      </c>
      <c r="Y187" s="154">
        <f t="shared" si="10"/>
        <v>0</v>
      </c>
      <c r="Z187" s="154">
        <f t="shared" si="10"/>
        <v>0</v>
      </c>
      <c r="AA187" s="1"/>
      <c r="AB187" s="3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  <c r="AU187" s="158"/>
      <c r="AV187" s="158"/>
      <c r="AW187" s="158"/>
      <c r="AX187" s="158"/>
      <c r="AY187" s="158"/>
      <c r="AZ187" s="158"/>
      <c r="BA187" s="159"/>
      <c r="BB187" s="159"/>
      <c r="BC187" s="159"/>
      <c r="BD187" s="159"/>
      <c r="BE187" s="159"/>
      <c r="BF187" s="158"/>
      <c r="BG187" s="158"/>
      <c r="BH187" s="158"/>
      <c r="BI187" s="158"/>
      <c r="BJ187" s="158"/>
      <c r="BK187" s="158"/>
      <c r="BL187" s="158"/>
      <c r="BM187" s="158"/>
      <c r="BN187" s="158"/>
      <c r="BO187" s="158"/>
      <c r="BP187" s="158"/>
      <c r="BQ187" s="158"/>
      <c r="BR187" s="158"/>
      <c r="BS187" s="158"/>
      <c r="BT187" s="158"/>
      <c r="BU187" s="158"/>
    </row>
    <row r="188" spans="1:73" x14ac:dyDescent="0.15">
      <c r="A188" s="1"/>
      <c r="B188" s="20"/>
      <c r="C188" s="156">
        <f>Eksist!C188</f>
        <v>4</v>
      </c>
      <c r="D188" s="2" t="s">
        <v>99</v>
      </c>
      <c r="E188" s="175">
        <f>Eksist!E188</f>
        <v>620</v>
      </c>
      <c r="F188" s="156">
        <f t="shared" si="12"/>
        <v>276.57842879999998</v>
      </c>
      <c r="G188" s="154">
        <f t="shared" si="11"/>
        <v>0</v>
      </c>
      <c r="H188" s="154">
        <f t="shared" si="10"/>
        <v>124.74380160000001</v>
      </c>
      <c r="I188" s="154">
        <f t="shared" si="10"/>
        <v>151.83462719999997</v>
      </c>
      <c r="J188" s="154">
        <f t="shared" si="10"/>
        <v>0</v>
      </c>
      <c r="K188" s="154">
        <f t="shared" si="10"/>
        <v>0</v>
      </c>
      <c r="L188" s="154">
        <f t="shared" si="10"/>
        <v>0</v>
      </c>
      <c r="M188" s="154">
        <f t="shared" si="10"/>
        <v>0</v>
      </c>
      <c r="N188" s="154">
        <f t="shared" si="10"/>
        <v>0</v>
      </c>
      <c r="O188" s="154">
        <f t="shared" si="10"/>
        <v>0</v>
      </c>
      <c r="P188" s="154">
        <f t="shared" si="10"/>
        <v>0</v>
      </c>
      <c r="Q188" s="154">
        <f t="shared" si="10"/>
        <v>0</v>
      </c>
      <c r="R188" s="154">
        <f t="shared" si="10"/>
        <v>0</v>
      </c>
      <c r="S188" s="154">
        <f t="shared" si="10"/>
        <v>0</v>
      </c>
      <c r="T188" s="154">
        <f t="shared" si="10"/>
        <v>0</v>
      </c>
      <c r="U188" s="154">
        <f t="shared" si="10"/>
        <v>0</v>
      </c>
      <c r="V188" s="154">
        <f t="shared" si="10"/>
        <v>0</v>
      </c>
      <c r="W188" s="154">
        <f t="shared" si="10"/>
        <v>0</v>
      </c>
      <c r="X188" s="154">
        <f t="shared" si="10"/>
        <v>0</v>
      </c>
      <c r="Y188" s="154">
        <f t="shared" si="10"/>
        <v>0</v>
      </c>
      <c r="Z188" s="154">
        <f t="shared" si="10"/>
        <v>0</v>
      </c>
      <c r="AA188" s="1"/>
      <c r="AB188" s="3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  <c r="AU188" s="158"/>
      <c r="AV188" s="158"/>
      <c r="AW188" s="158"/>
      <c r="AX188" s="158"/>
      <c r="AY188" s="158"/>
      <c r="AZ188" s="158"/>
      <c r="BA188" s="159"/>
      <c r="BB188" s="159"/>
      <c r="BC188" s="159"/>
      <c r="BD188" s="159"/>
      <c r="BE188" s="159"/>
      <c r="BF188" s="158"/>
      <c r="BG188" s="158"/>
      <c r="BH188" s="158"/>
      <c r="BI188" s="158"/>
      <c r="BJ188" s="158"/>
      <c r="BK188" s="158"/>
      <c r="BL188" s="158"/>
      <c r="BM188" s="158"/>
      <c r="BN188" s="158"/>
      <c r="BO188" s="158"/>
      <c r="BP188" s="158"/>
      <c r="BQ188" s="158"/>
      <c r="BR188" s="158"/>
      <c r="BS188" s="158"/>
      <c r="BT188" s="158"/>
      <c r="BU188" s="158"/>
    </row>
    <row r="189" spans="1:73" x14ac:dyDescent="0.15">
      <c r="A189" s="1"/>
      <c r="B189" s="20"/>
      <c r="C189" s="156">
        <f>Eksist!C189</f>
        <v>5</v>
      </c>
      <c r="D189" s="2" t="s">
        <v>99</v>
      </c>
      <c r="E189" s="175">
        <f>Eksist!E189</f>
        <v>625</v>
      </c>
      <c r="F189" s="156">
        <f t="shared" si="12"/>
        <v>278.80889999999999</v>
      </c>
      <c r="G189" s="154">
        <f t="shared" si="11"/>
        <v>0</v>
      </c>
      <c r="H189" s="154">
        <f t="shared" si="10"/>
        <v>125.74980000000001</v>
      </c>
      <c r="I189" s="154">
        <f t="shared" si="10"/>
        <v>153.05909999999997</v>
      </c>
      <c r="J189" s="154">
        <f t="shared" si="10"/>
        <v>0</v>
      </c>
      <c r="K189" s="154">
        <f t="shared" si="10"/>
        <v>0</v>
      </c>
      <c r="L189" s="154">
        <f t="shared" si="10"/>
        <v>0</v>
      </c>
      <c r="M189" s="154">
        <f t="shared" si="10"/>
        <v>0</v>
      </c>
      <c r="N189" s="154">
        <f t="shared" si="10"/>
        <v>0</v>
      </c>
      <c r="O189" s="154">
        <f t="shared" si="10"/>
        <v>0</v>
      </c>
      <c r="P189" s="154">
        <f t="shared" si="10"/>
        <v>0</v>
      </c>
      <c r="Q189" s="154">
        <f t="shared" si="10"/>
        <v>0</v>
      </c>
      <c r="R189" s="154">
        <f t="shared" si="10"/>
        <v>0</v>
      </c>
      <c r="S189" s="154">
        <f t="shared" si="10"/>
        <v>0</v>
      </c>
      <c r="T189" s="154">
        <f t="shared" si="10"/>
        <v>0</v>
      </c>
      <c r="U189" s="154">
        <f t="shared" si="10"/>
        <v>0</v>
      </c>
      <c r="V189" s="154">
        <f t="shared" si="10"/>
        <v>0</v>
      </c>
      <c r="W189" s="154">
        <f t="shared" si="10"/>
        <v>0</v>
      </c>
      <c r="X189" s="154">
        <f t="shared" si="10"/>
        <v>0</v>
      </c>
      <c r="Y189" s="154">
        <f t="shared" si="10"/>
        <v>0</v>
      </c>
      <c r="Z189" s="154">
        <f t="shared" si="10"/>
        <v>0</v>
      </c>
      <c r="AA189" s="1"/>
      <c r="AB189" s="3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  <c r="AU189" s="158"/>
      <c r="AV189" s="158"/>
      <c r="AW189" s="158"/>
      <c r="AX189" s="158"/>
      <c r="AY189" s="158"/>
      <c r="AZ189" s="158"/>
      <c r="BA189" s="159"/>
      <c r="BB189" s="159"/>
      <c r="BC189" s="159"/>
      <c r="BD189" s="159"/>
      <c r="BE189" s="159"/>
      <c r="BF189" s="158"/>
      <c r="BG189" s="158"/>
      <c r="BH189" s="158"/>
      <c r="BI189" s="158"/>
      <c r="BJ189" s="158"/>
      <c r="BK189" s="158"/>
      <c r="BL189" s="158"/>
      <c r="BM189" s="158"/>
      <c r="BN189" s="158"/>
      <c r="BO189" s="158"/>
      <c r="BP189" s="158"/>
      <c r="BQ189" s="158"/>
      <c r="BR189" s="158"/>
      <c r="BS189" s="158"/>
      <c r="BT189" s="158"/>
      <c r="BU189" s="158"/>
    </row>
    <row r="190" spans="1:73" x14ac:dyDescent="0.15">
      <c r="A190" s="1"/>
      <c r="B190" s="20"/>
      <c r="C190" s="156">
        <f>Eksist!C190</f>
        <v>6</v>
      </c>
      <c r="D190" s="2" t="s">
        <v>99</v>
      </c>
      <c r="E190" s="175">
        <f>Eksist!E190</f>
        <v>630</v>
      </c>
      <c r="F190" s="156">
        <f t="shared" si="12"/>
        <v>281.03937120000001</v>
      </c>
      <c r="G190" s="154">
        <f t="shared" si="11"/>
        <v>0</v>
      </c>
      <c r="H190" s="154">
        <f t="shared" si="10"/>
        <v>126.7557984</v>
      </c>
      <c r="I190" s="154">
        <f t="shared" si="10"/>
        <v>154.28357279999997</v>
      </c>
      <c r="J190" s="154">
        <f t="shared" si="10"/>
        <v>0</v>
      </c>
      <c r="K190" s="154">
        <f t="shared" si="10"/>
        <v>0</v>
      </c>
      <c r="L190" s="154">
        <f t="shared" si="10"/>
        <v>0</v>
      </c>
      <c r="M190" s="154">
        <f t="shared" si="10"/>
        <v>0</v>
      </c>
      <c r="N190" s="154">
        <f t="shared" si="10"/>
        <v>0</v>
      </c>
      <c r="O190" s="154">
        <f t="shared" si="10"/>
        <v>0</v>
      </c>
      <c r="P190" s="154">
        <f t="shared" si="10"/>
        <v>0</v>
      </c>
      <c r="Q190" s="154">
        <f t="shared" si="10"/>
        <v>0</v>
      </c>
      <c r="R190" s="154">
        <f t="shared" si="10"/>
        <v>0</v>
      </c>
      <c r="S190" s="154">
        <f t="shared" si="10"/>
        <v>0</v>
      </c>
      <c r="T190" s="154">
        <f t="shared" si="10"/>
        <v>0</v>
      </c>
      <c r="U190" s="154">
        <f t="shared" si="10"/>
        <v>0</v>
      </c>
      <c r="V190" s="154">
        <f t="shared" si="10"/>
        <v>0</v>
      </c>
      <c r="W190" s="154">
        <f t="shared" si="10"/>
        <v>0</v>
      </c>
      <c r="X190" s="154">
        <f t="shared" si="10"/>
        <v>0</v>
      </c>
      <c r="Y190" s="154">
        <f t="shared" si="10"/>
        <v>0</v>
      </c>
      <c r="Z190" s="154">
        <f t="shared" si="10"/>
        <v>0</v>
      </c>
      <c r="AA190" s="1"/>
      <c r="AB190" s="3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  <c r="AU190" s="158"/>
      <c r="AV190" s="158"/>
      <c r="AW190" s="158"/>
      <c r="AX190" s="158"/>
      <c r="AY190" s="158"/>
      <c r="AZ190" s="158"/>
      <c r="BA190" s="159"/>
      <c r="BB190" s="159"/>
      <c r="BC190" s="159"/>
      <c r="BD190" s="159"/>
      <c r="BE190" s="159"/>
      <c r="BF190" s="158"/>
      <c r="BG190" s="158"/>
      <c r="BH190" s="158"/>
      <c r="BI190" s="158"/>
      <c r="BJ190" s="158"/>
      <c r="BK190" s="158"/>
      <c r="BL190" s="158"/>
      <c r="BM190" s="158"/>
      <c r="BN190" s="158"/>
      <c r="BO190" s="158"/>
      <c r="BP190" s="158"/>
      <c r="BQ190" s="158"/>
      <c r="BR190" s="158"/>
      <c r="BS190" s="158"/>
      <c r="BT190" s="158"/>
      <c r="BU190" s="158"/>
    </row>
    <row r="191" spans="1:73" x14ac:dyDescent="0.15">
      <c r="A191" s="1"/>
      <c r="B191" s="20"/>
      <c r="C191" s="156">
        <f>Eksist!C191</f>
        <v>7</v>
      </c>
      <c r="D191" s="2" t="s">
        <v>99</v>
      </c>
      <c r="E191" s="175">
        <f>Eksist!E191</f>
        <v>635</v>
      </c>
      <c r="F191" s="156">
        <f t="shared" si="12"/>
        <v>283.26984239999996</v>
      </c>
      <c r="G191" s="154">
        <f t="shared" si="11"/>
        <v>0</v>
      </c>
      <c r="H191" s="154">
        <f t="shared" si="10"/>
        <v>127.7617968</v>
      </c>
      <c r="I191" s="154">
        <f t="shared" si="10"/>
        <v>155.50804559999997</v>
      </c>
      <c r="J191" s="154">
        <f t="shared" si="10"/>
        <v>0</v>
      </c>
      <c r="K191" s="154">
        <f t="shared" si="10"/>
        <v>0</v>
      </c>
      <c r="L191" s="154">
        <f t="shared" si="10"/>
        <v>0</v>
      </c>
      <c r="M191" s="154">
        <f t="shared" si="10"/>
        <v>0</v>
      </c>
      <c r="N191" s="154">
        <f t="shared" si="10"/>
        <v>0</v>
      </c>
      <c r="O191" s="154">
        <f t="shared" si="10"/>
        <v>0</v>
      </c>
      <c r="P191" s="154">
        <f t="shared" si="10"/>
        <v>0</v>
      </c>
      <c r="Q191" s="154">
        <f t="shared" si="10"/>
        <v>0</v>
      </c>
      <c r="R191" s="154">
        <f t="shared" si="10"/>
        <v>0</v>
      </c>
      <c r="S191" s="154">
        <f t="shared" si="10"/>
        <v>0</v>
      </c>
      <c r="T191" s="154">
        <f t="shared" si="10"/>
        <v>0</v>
      </c>
      <c r="U191" s="154">
        <f t="shared" si="10"/>
        <v>0</v>
      </c>
      <c r="V191" s="154">
        <f t="shared" si="10"/>
        <v>0</v>
      </c>
      <c r="W191" s="154">
        <f t="shared" si="10"/>
        <v>0</v>
      </c>
      <c r="X191" s="154">
        <f t="shared" si="10"/>
        <v>0</v>
      </c>
      <c r="Y191" s="154">
        <f t="shared" si="10"/>
        <v>0</v>
      </c>
      <c r="Z191" s="154">
        <f t="shared" si="10"/>
        <v>0</v>
      </c>
      <c r="AA191" s="1"/>
      <c r="AB191" s="3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  <c r="AU191" s="158"/>
      <c r="AV191" s="158"/>
      <c r="AW191" s="158"/>
      <c r="AX191" s="158"/>
      <c r="AY191" s="158"/>
      <c r="AZ191" s="158"/>
      <c r="BA191" s="159"/>
      <c r="BB191" s="159"/>
      <c r="BC191" s="159"/>
      <c r="BD191" s="159"/>
      <c r="BE191" s="159"/>
      <c r="BF191" s="158"/>
      <c r="BG191" s="158"/>
      <c r="BH191" s="158"/>
      <c r="BI191" s="158"/>
      <c r="BJ191" s="158"/>
      <c r="BK191" s="158"/>
      <c r="BL191" s="158"/>
      <c r="BM191" s="158"/>
      <c r="BN191" s="158"/>
      <c r="BO191" s="158"/>
      <c r="BP191" s="158"/>
      <c r="BQ191" s="158"/>
      <c r="BR191" s="158"/>
      <c r="BS191" s="158"/>
      <c r="BT191" s="158"/>
      <c r="BU191" s="158"/>
    </row>
    <row r="192" spans="1:73" x14ac:dyDescent="0.15">
      <c r="A192" s="1"/>
      <c r="B192" s="20"/>
      <c r="C192" s="156">
        <f>Eksist!C192</f>
        <v>8</v>
      </c>
      <c r="D192" s="2" t="s">
        <v>99</v>
      </c>
      <c r="E192" s="175">
        <f>Eksist!E192</f>
        <v>640</v>
      </c>
      <c r="F192" s="156">
        <f t="shared" si="12"/>
        <v>285.50031359999997</v>
      </c>
      <c r="G192" s="154">
        <f t="shared" si="11"/>
        <v>0</v>
      </c>
      <c r="H192" s="154">
        <f t="shared" si="10"/>
        <v>128.76779519999999</v>
      </c>
      <c r="I192" s="154">
        <f t="shared" si="10"/>
        <v>156.73251839999998</v>
      </c>
      <c r="J192" s="154">
        <f t="shared" si="10"/>
        <v>0</v>
      </c>
      <c r="K192" s="154">
        <f t="shared" si="10"/>
        <v>0</v>
      </c>
      <c r="L192" s="154">
        <f t="shared" si="10"/>
        <v>0</v>
      </c>
      <c r="M192" s="154">
        <f t="shared" si="10"/>
        <v>0</v>
      </c>
      <c r="N192" s="154">
        <f t="shared" si="10"/>
        <v>0</v>
      </c>
      <c r="O192" s="154">
        <f t="shared" si="10"/>
        <v>0</v>
      </c>
      <c r="P192" s="154">
        <f t="shared" si="10"/>
        <v>0</v>
      </c>
      <c r="Q192" s="154">
        <f t="shared" si="10"/>
        <v>0</v>
      </c>
      <c r="R192" s="154">
        <f t="shared" si="10"/>
        <v>0</v>
      </c>
      <c r="S192" s="154">
        <f t="shared" si="10"/>
        <v>0</v>
      </c>
      <c r="T192" s="154">
        <f t="shared" si="10"/>
        <v>0</v>
      </c>
      <c r="U192" s="154">
        <f t="shared" si="10"/>
        <v>0</v>
      </c>
      <c r="V192" s="154">
        <f t="shared" si="10"/>
        <v>0</v>
      </c>
      <c r="W192" s="154">
        <f t="shared" si="10"/>
        <v>0</v>
      </c>
      <c r="X192" s="154">
        <f t="shared" si="10"/>
        <v>0</v>
      </c>
      <c r="Y192" s="154">
        <f t="shared" si="10"/>
        <v>0</v>
      </c>
      <c r="Z192" s="154">
        <f t="shared" si="10"/>
        <v>0</v>
      </c>
      <c r="AA192" s="1"/>
      <c r="AB192" s="3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  <c r="AU192" s="158"/>
      <c r="AV192" s="158"/>
      <c r="AW192" s="158"/>
      <c r="AX192" s="158"/>
      <c r="AY192" s="158"/>
      <c r="AZ192" s="158"/>
      <c r="BA192" s="159"/>
      <c r="BB192" s="159"/>
      <c r="BC192" s="159"/>
      <c r="BD192" s="159"/>
      <c r="BE192" s="159"/>
      <c r="BF192" s="158"/>
      <c r="BG192" s="158"/>
      <c r="BH192" s="158"/>
      <c r="BI192" s="158"/>
      <c r="BJ192" s="158"/>
      <c r="BK192" s="158"/>
      <c r="BL192" s="158"/>
      <c r="BM192" s="158"/>
      <c r="BN192" s="158"/>
      <c r="BO192" s="158"/>
      <c r="BP192" s="158"/>
      <c r="BQ192" s="158"/>
      <c r="BR192" s="158"/>
      <c r="BS192" s="158"/>
      <c r="BT192" s="158"/>
      <c r="BU192" s="158"/>
    </row>
    <row r="193" spans="1:73" x14ac:dyDescent="0.15">
      <c r="A193" s="1"/>
      <c r="B193" s="20"/>
      <c r="C193" s="156">
        <f>Eksist!C193</f>
        <v>9</v>
      </c>
      <c r="D193" s="2" t="s">
        <v>99</v>
      </c>
      <c r="E193" s="175">
        <f>Eksist!E193</f>
        <v>645</v>
      </c>
      <c r="F193" s="156">
        <f t="shared" si="12"/>
        <v>287.73078479999992</v>
      </c>
      <c r="G193" s="154">
        <f t="shared" si="11"/>
        <v>0</v>
      </c>
      <c r="H193" s="154">
        <f t="shared" si="10"/>
        <v>129.7737936</v>
      </c>
      <c r="I193" s="154">
        <f t="shared" si="10"/>
        <v>157.95699119999995</v>
      </c>
      <c r="J193" s="154">
        <f t="shared" si="10"/>
        <v>0</v>
      </c>
      <c r="K193" s="154">
        <f t="shared" si="10"/>
        <v>0</v>
      </c>
      <c r="L193" s="154">
        <f t="shared" si="10"/>
        <v>0</v>
      </c>
      <c r="M193" s="154">
        <f t="shared" si="10"/>
        <v>0</v>
      </c>
      <c r="N193" s="154">
        <f t="shared" si="10"/>
        <v>0</v>
      </c>
      <c r="O193" s="154">
        <f t="shared" si="10"/>
        <v>0</v>
      </c>
      <c r="P193" s="154">
        <f t="shared" si="10"/>
        <v>0</v>
      </c>
      <c r="Q193" s="154">
        <f t="shared" si="10"/>
        <v>0</v>
      </c>
      <c r="R193" s="154">
        <f t="shared" si="10"/>
        <v>0</v>
      </c>
      <c r="S193" s="154">
        <f t="shared" si="10"/>
        <v>0</v>
      </c>
      <c r="T193" s="154">
        <f t="shared" si="10"/>
        <v>0</v>
      </c>
      <c r="U193" s="154">
        <f t="shared" si="10"/>
        <v>0</v>
      </c>
      <c r="V193" s="154">
        <f t="shared" si="10"/>
        <v>0</v>
      </c>
      <c r="W193" s="154">
        <f t="shared" si="10"/>
        <v>0</v>
      </c>
      <c r="X193" s="154">
        <f t="shared" si="10"/>
        <v>0</v>
      </c>
      <c r="Y193" s="154">
        <f t="shared" si="10"/>
        <v>0</v>
      </c>
      <c r="Z193" s="154">
        <f t="shared" si="10"/>
        <v>0</v>
      </c>
      <c r="AA193" s="1"/>
      <c r="AB193" s="3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  <c r="AU193" s="158"/>
      <c r="AV193" s="158"/>
      <c r="AW193" s="158"/>
      <c r="AX193" s="158"/>
      <c r="AY193" s="158"/>
      <c r="AZ193" s="158"/>
      <c r="BA193" s="159"/>
      <c r="BB193" s="159"/>
      <c r="BC193" s="159"/>
      <c r="BD193" s="159"/>
      <c r="BE193" s="159"/>
      <c r="BF193" s="158"/>
      <c r="BG193" s="158"/>
      <c r="BH193" s="158"/>
      <c r="BI193" s="158"/>
      <c r="BJ193" s="158"/>
      <c r="BK193" s="158"/>
      <c r="BL193" s="158"/>
      <c r="BM193" s="158"/>
      <c r="BN193" s="158"/>
      <c r="BO193" s="158"/>
      <c r="BP193" s="158"/>
      <c r="BQ193" s="158"/>
      <c r="BR193" s="158"/>
      <c r="BS193" s="158"/>
      <c r="BT193" s="158"/>
      <c r="BU193" s="158"/>
    </row>
    <row r="194" spans="1:73" x14ac:dyDescent="0.15">
      <c r="A194" s="1"/>
      <c r="B194" s="20" t="s">
        <v>186</v>
      </c>
      <c r="C194" s="156">
        <f>Eksist!C194</f>
        <v>10</v>
      </c>
      <c r="D194" s="2" t="s">
        <v>99</v>
      </c>
      <c r="E194" s="175">
        <f>Eksist!E194</f>
        <v>650</v>
      </c>
      <c r="F194" s="156">
        <f t="shared" si="12"/>
        <v>289.96125599999999</v>
      </c>
      <c r="G194" s="154">
        <f t="shared" si="11"/>
        <v>0</v>
      </c>
      <c r="H194" s="154">
        <f t="shared" si="10"/>
        <v>130.77979200000001</v>
      </c>
      <c r="I194" s="154">
        <f t="shared" si="10"/>
        <v>159.18146399999998</v>
      </c>
      <c r="J194" s="154">
        <f t="shared" si="10"/>
        <v>0</v>
      </c>
      <c r="K194" s="154">
        <f t="shared" si="10"/>
        <v>0</v>
      </c>
      <c r="L194" s="154">
        <f t="shared" si="10"/>
        <v>0</v>
      </c>
      <c r="M194" s="154">
        <f t="shared" si="10"/>
        <v>0</v>
      </c>
      <c r="N194" s="154">
        <f t="shared" si="10"/>
        <v>0</v>
      </c>
      <c r="O194" s="154">
        <f t="shared" si="10"/>
        <v>0</v>
      </c>
      <c r="P194" s="154">
        <f t="shared" si="10"/>
        <v>0</v>
      </c>
      <c r="Q194" s="154">
        <f t="shared" si="10"/>
        <v>0</v>
      </c>
      <c r="R194" s="154">
        <f t="shared" si="10"/>
        <v>0</v>
      </c>
      <c r="S194" s="154">
        <f t="shared" si="10"/>
        <v>0</v>
      </c>
      <c r="T194" s="154">
        <f t="shared" si="10"/>
        <v>0</v>
      </c>
      <c r="U194" s="154">
        <f t="shared" si="10"/>
        <v>0</v>
      </c>
      <c r="V194" s="154">
        <f t="shared" si="10"/>
        <v>0</v>
      </c>
      <c r="W194" s="154">
        <f t="shared" si="10"/>
        <v>0</v>
      </c>
      <c r="X194" s="154">
        <f t="shared" si="10"/>
        <v>0</v>
      </c>
      <c r="Y194" s="154">
        <f t="shared" si="10"/>
        <v>0</v>
      </c>
      <c r="Z194" s="154">
        <f t="shared" si="10"/>
        <v>0</v>
      </c>
      <c r="AA194" s="1"/>
      <c r="AB194" s="3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  <c r="AU194" s="158"/>
      <c r="AV194" s="158"/>
      <c r="AW194" s="158"/>
      <c r="AX194" s="158"/>
      <c r="AY194" s="158"/>
      <c r="AZ194" s="158"/>
      <c r="BA194" s="159"/>
      <c r="BB194" s="159"/>
      <c r="BC194" s="159"/>
      <c r="BD194" s="159"/>
      <c r="BE194" s="159"/>
      <c r="BF194" s="158"/>
      <c r="BG194" s="158"/>
      <c r="BH194" s="158"/>
      <c r="BI194" s="158"/>
      <c r="BJ194" s="158"/>
      <c r="BK194" s="158"/>
      <c r="BL194" s="158"/>
      <c r="BM194" s="158"/>
      <c r="BN194" s="158"/>
      <c r="BO194" s="158"/>
      <c r="BP194" s="158"/>
      <c r="BQ194" s="158"/>
      <c r="BR194" s="158"/>
      <c r="BS194" s="158"/>
      <c r="BT194" s="158"/>
      <c r="BU194" s="158"/>
    </row>
    <row r="195" spans="1:73" x14ac:dyDescent="0.15">
      <c r="A195" s="1"/>
      <c r="B195" s="20"/>
      <c r="C195" s="156">
        <f>Eksist!C195</f>
        <v>11</v>
      </c>
      <c r="D195" s="2" t="s">
        <v>99</v>
      </c>
      <c r="E195" s="175">
        <f>Eksist!E195</f>
        <v>650</v>
      </c>
      <c r="F195" s="156">
        <f t="shared" si="12"/>
        <v>289.96125599999999</v>
      </c>
      <c r="G195" s="154">
        <f t="shared" si="11"/>
        <v>0</v>
      </c>
      <c r="H195" s="154">
        <f t="shared" si="10"/>
        <v>130.77979200000001</v>
      </c>
      <c r="I195" s="154">
        <f t="shared" si="10"/>
        <v>159.18146399999998</v>
      </c>
      <c r="J195" s="154">
        <f t="shared" si="10"/>
        <v>0</v>
      </c>
      <c r="K195" s="154">
        <f t="shared" si="10"/>
        <v>0</v>
      </c>
      <c r="L195" s="154">
        <f t="shared" si="10"/>
        <v>0</v>
      </c>
      <c r="M195" s="154">
        <f t="shared" si="10"/>
        <v>0</v>
      </c>
      <c r="N195" s="154">
        <f t="shared" si="10"/>
        <v>0</v>
      </c>
      <c r="O195" s="154">
        <f t="shared" si="10"/>
        <v>0</v>
      </c>
      <c r="P195" s="154">
        <f t="shared" si="10"/>
        <v>0</v>
      </c>
      <c r="Q195" s="154">
        <f t="shared" si="10"/>
        <v>0</v>
      </c>
      <c r="R195" s="154">
        <f t="shared" si="10"/>
        <v>0</v>
      </c>
      <c r="S195" s="154">
        <f t="shared" si="10"/>
        <v>0</v>
      </c>
      <c r="T195" s="154">
        <f t="shared" si="10"/>
        <v>0</v>
      </c>
      <c r="U195" s="154">
        <f t="shared" si="10"/>
        <v>0</v>
      </c>
      <c r="V195" s="154">
        <f t="shared" si="10"/>
        <v>0</v>
      </c>
      <c r="W195" s="154">
        <f t="shared" si="10"/>
        <v>0</v>
      </c>
      <c r="X195" s="154">
        <f t="shared" si="10"/>
        <v>0</v>
      </c>
      <c r="Y195" s="154">
        <f t="shared" si="10"/>
        <v>0</v>
      </c>
      <c r="Z195" s="154">
        <f t="shared" si="10"/>
        <v>0</v>
      </c>
      <c r="AA195" s="1"/>
      <c r="AB195" s="3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  <c r="AU195" s="158"/>
      <c r="AV195" s="158"/>
      <c r="AW195" s="158"/>
      <c r="AX195" s="158"/>
      <c r="AY195" s="158"/>
      <c r="AZ195" s="158"/>
      <c r="BA195" s="159"/>
      <c r="BB195" s="159"/>
      <c r="BC195" s="159"/>
      <c r="BD195" s="159"/>
      <c r="BE195" s="159"/>
      <c r="BF195" s="158"/>
      <c r="BG195" s="158"/>
      <c r="BH195" s="158"/>
      <c r="BI195" s="158"/>
      <c r="BJ195" s="158"/>
      <c r="BK195" s="158"/>
      <c r="BL195" s="158"/>
      <c r="BM195" s="158"/>
      <c r="BN195" s="158"/>
      <c r="BO195" s="158"/>
      <c r="BP195" s="158"/>
      <c r="BQ195" s="158"/>
      <c r="BR195" s="158"/>
      <c r="BS195" s="158"/>
      <c r="BT195" s="158"/>
      <c r="BU195" s="158"/>
    </row>
    <row r="196" spans="1:73" x14ac:dyDescent="0.15">
      <c r="A196" s="1"/>
      <c r="B196" s="20"/>
      <c r="C196" s="156">
        <f>Eksist!C196</f>
        <v>12</v>
      </c>
      <c r="D196" s="2" t="s">
        <v>99</v>
      </c>
      <c r="E196" s="175">
        <f>Eksist!E196</f>
        <v>650</v>
      </c>
      <c r="F196" s="156">
        <f t="shared" si="12"/>
        <v>289.96125599999999</v>
      </c>
      <c r="G196" s="154">
        <f t="shared" si="11"/>
        <v>0</v>
      </c>
      <c r="H196" s="154">
        <f t="shared" si="10"/>
        <v>130.77979200000001</v>
      </c>
      <c r="I196" s="154">
        <f t="shared" si="10"/>
        <v>159.18146399999998</v>
      </c>
      <c r="J196" s="154">
        <f t="shared" si="10"/>
        <v>0</v>
      </c>
      <c r="K196" s="154">
        <f t="shared" si="10"/>
        <v>0</v>
      </c>
      <c r="L196" s="154">
        <f t="shared" si="10"/>
        <v>0</v>
      </c>
      <c r="M196" s="154">
        <f t="shared" si="10"/>
        <v>0</v>
      </c>
      <c r="N196" s="154">
        <f t="shared" si="10"/>
        <v>0</v>
      </c>
      <c r="O196" s="154">
        <f t="shared" si="10"/>
        <v>0</v>
      </c>
      <c r="P196" s="154">
        <f t="shared" si="10"/>
        <v>0</v>
      </c>
      <c r="Q196" s="154">
        <f t="shared" si="10"/>
        <v>0</v>
      </c>
      <c r="R196" s="154">
        <f t="shared" si="10"/>
        <v>0</v>
      </c>
      <c r="S196" s="154">
        <f t="shared" si="10"/>
        <v>0</v>
      </c>
      <c r="T196" s="154">
        <f t="shared" si="10"/>
        <v>0</v>
      </c>
      <c r="U196" s="154">
        <f t="shared" si="10"/>
        <v>0</v>
      </c>
      <c r="V196" s="154">
        <f t="shared" si="10"/>
        <v>0</v>
      </c>
      <c r="W196" s="154">
        <f t="shared" si="10"/>
        <v>0</v>
      </c>
      <c r="X196" s="154">
        <f t="shared" si="10"/>
        <v>0</v>
      </c>
      <c r="Y196" s="154">
        <f t="shared" si="10"/>
        <v>0</v>
      </c>
      <c r="Z196" s="154">
        <f t="shared" si="10"/>
        <v>0</v>
      </c>
      <c r="AA196" s="1"/>
      <c r="AB196" s="3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  <c r="AU196" s="158"/>
      <c r="AV196" s="158"/>
      <c r="AW196" s="158"/>
      <c r="AX196" s="158"/>
      <c r="AY196" s="158"/>
      <c r="AZ196" s="158"/>
      <c r="BA196" s="159"/>
      <c r="BB196" s="159"/>
      <c r="BC196" s="159"/>
      <c r="BD196" s="159"/>
      <c r="BE196" s="159"/>
      <c r="BF196" s="158"/>
      <c r="BG196" s="158"/>
      <c r="BH196" s="158"/>
      <c r="BI196" s="158"/>
      <c r="BJ196" s="158"/>
      <c r="BK196" s="158"/>
      <c r="BL196" s="158"/>
      <c r="BM196" s="158"/>
      <c r="BN196" s="158"/>
      <c r="BO196" s="158"/>
      <c r="BP196" s="158"/>
      <c r="BQ196" s="158"/>
      <c r="BR196" s="158"/>
      <c r="BS196" s="158"/>
      <c r="BT196" s="158"/>
      <c r="BU196" s="158"/>
    </row>
    <row r="197" spans="1:73" x14ac:dyDescent="0.15">
      <c r="A197" s="1"/>
      <c r="B197" s="20"/>
      <c r="C197" s="156">
        <f>Eksist!C197</f>
        <v>13</v>
      </c>
      <c r="D197" s="2" t="s">
        <v>99</v>
      </c>
      <c r="E197" s="175">
        <f>Eksist!E197</f>
        <v>650</v>
      </c>
      <c r="F197" s="156">
        <f t="shared" si="12"/>
        <v>289.96125599999999</v>
      </c>
      <c r="G197" s="154">
        <f t="shared" si="11"/>
        <v>0</v>
      </c>
      <c r="H197" s="154">
        <f t="shared" si="10"/>
        <v>130.77979200000001</v>
      </c>
      <c r="I197" s="154">
        <f t="shared" si="10"/>
        <v>159.18146399999998</v>
      </c>
      <c r="J197" s="154">
        <f t="shared" si="10"/>
        <v>0</v>
      </c>
      <c r="K197" s="154">
        <f t="shared" si="10"/>
        <v>0</v>
      </c>
      <c r="L197" s="154">
        <f t="shared" si="10"/>
        <v>0</v>
      </c>
      <c r="M197" s="154">
        <f t="shared" si="10"/>
        <v>0</v>
      </c>
      <c r="N197" s="154">
        <f t="shared" si="10"/>
        <v>0</v>
      </c>
      <c r="O197" s="154">
        <f t="shared" si="10"/>
        <v>0</v>
      </c>
      <c r="P197" s="154">
        <f t="shared" si="10"/>
        <v>0</v>
      </c>
      <c r="Q197" s="154">
        <f t="shared" ref="Q197:Z197" si="13">$E197*Q164/1000</f>
        <v>0</v>
      </c>
      <c r="R197" s="154">
        <f t="shared" si="13"/>
        <v>0</v>
      </c>
      <c r="S197" s="154">
        <f t="shared" si="13"/>
        <v>0</v>
      </c>
      <c r="T197" s="154">
        <f t="shared" si="13"/>
        <v>0</v>
      </c>
      <c r="U197" s="154">
        <f t="shared" si="13"/>
        <v>0</v>
      </c>
      <c r="V197" s="154">
        <f t="shared" si="13"/>
        <v>0</v>
      </c>
      <c r="W197" s="154">
        <f t="shared" si="13"/>
        <v>0</v>
      </c>
      <c r="X197" s="154">
        <f t="shared" si="13"/>
        <v>0</v>
      </c>
      <c r="Y197" s="154">
        <f t="shared" si="13"/>
        <v>0</v>
      </c>
      <c r="Z197" s="154">
        <f t="shared" si="13"/>
        <v>0</v>
      </c>
      <c r="AA197" s="1"/>
      <c r="AB197" s="3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  <c r="AU197" s="158"/>
      <c r="AV197" s="158"/>
      <c r="AW197" s="158"/>
      <c r="AX197" s="158"/>
      <c r="AY197" s="158"/>
      <c r="AZ197" s="158"/>
      <c r="BA197" s="159"/>
      <c r="BB197" s="159"/>
      <c r="BC197" s="159"/>
      <c r="BD197" s="159"/>
      <c r="BE197" s="159"/>
      <c r="BF197" s="158"/>
      <c r="BG197" s="158"/>
      <c r="BH197" s="158"/>
      <c r="BI197" s="158"/>
      <c r="BJ197" s="158"/>
      <c r="BK197" s="158"/>
      <c r="BL197" s="158"/>
      <c r="BM197" s="158"/>
      <c r="BN197" s="158"/>
      <c r="BO197" s="158"/>
      <c r="BP197" s="158"/>
      <c r="BQ197" s="158"/>
      <c r="BR197" s="158"/>
      <c r="BS197" s="158"/>
      <c r="BT197" s="158"/>
      <c r="BU197" s="158"/>
    </row>
    <row r="198" spans="1:73" x14ac:dyDescent="0.15">
      <c r="A198" s="1"/>
      <c r="B198" s="20"/>
      <c r="C198" s="156">
        <f>Eksist!C198</f>
        <v>14</v>
      </c>
      <c r="D198" s="2" t="s">
        <v>99</v>
      </c>
      <c r="E198" s="175">
        <f>Eksist!E198</f>
        <v>650</v>
      </c>
      <c r="F198" s="156">
        <f t="shared" si="12"/>
        <v>289.96125599999999</v>
      </c>
      <c r="G198" s="154">
        <f t="shared" si="11"/>
        <v>0</v>
      </c>
      <c r="H198" s="154">
        <f t="shared" ref="H198:Z211" si="14">$E198*H165/1000</f>
        <v>130.77979200000001</v>
      </c>
      <c r="I198" s="154">
        <f t="shared" si="14"/>
        <v>159.18146399999998</v>
      </c>
      <c r="J198" s="154">
        <f t="shared" si="14"/>
        <v>0</v>
      </c>
      <c r="K198" s="154">
        <f t="shared" si="14"/>
        <v>0</v>
      </c>
      <c r="L198" s="154">
        <f t="shared" si="14"/>
        <v>0</v>
      </c>
      <c r="M198" s="154">
        <f t="shared" si="14"/>
        <v>0</v>
      </c>
      <c r="N198" s="154">
        <f t="shared" si="14"/>
        <v>0</v>
      </c>
      <c r="O198" s="154">
        <f t="shared" si="14"/>
        <v>0</v>
      </c>
      <c r="P198" s="154">
        <f t="shared" si="14"/>
        <v>0</v>
      </c>
      <c r="Q198" s="154">
        <f t="shared" si="14"/>
        <v>0</v>
      </c>
      <c r="R198" s="154">
        <f t="shared" si="14"/>
        <v>0</v>
      </c>
      <c r="S198" s="154">
        <f t="shared" si="14"/>
        <v>0</v>
      </c>
      <c r="T198" s="154">
        <f t="shared" si="14"/>
        <v>0</v>
      </c>
      <c r="U198" s="154">
        <f t="shared" si="14"/>
        <v>0</v>
      </c>
      <c r="V198" s="154">
        <f t="shared" si="14"/>
        <v>0</v>
      </c>
      <c r="W198" s="154">
        <f t="shared" si="14"/>
        <v>0</v>
      </c>
      <c r="X198" s="154">
        <f t="shared" si="14"/>
        <v>0</v>
      </c>
      <c r="Y198" s="154">
        <f t="shared" si="14"/>
        <v>0</v>
      </c>
      <c r="Z198" s="154">
        <f t="shared" si="14"/>
        <v>0</v>
      </c>
      <c r="AA198" s="1"/>
      <c r="AB198" s="3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  <c r="AU198" s="158"/>
      <c r="AV198" s="158"/>
      <c r="AW198" s="158"/>
      <c r="AX198" s="158"/>
      <c r="AY198" s="158"/>
      <c r="AZ198" s="158"/>
      <c r="BA198" s="159"/>
      <c r="BB198" s="159"/>
      <c r="BC198" s="159"/>
      <c r="BD198" s="159"/>
      <c r="BE198" s="159"/>
      <c r="BF198" s="158"/>
      <c r="BG198" s="158"/>
      <c r="BH198" s="158"/>
      <c r="BI198" s="158"/>
      <c r="BJ198" s="158"/>
      <c r="BK198" s="158"/>
      <c r="BL198" s="158"/>
      <c r="BM198" s="158"/>
      <c r="BN198" s="158"/>
      <c r="BO198" s="158"/>
      <c r="BP198" s="158"/>
      <c r="BQ198" s="158"/>
      <c r="BR198" s="158"/>
      <c r="BS198" s="158"/>
      <c r="BT198" s="158"/>
      <c r="BU198" s="158"/>
    </row>
    <row r="199" spans="1:73" x14ac:dyDescent="0.15">
      <c r="A199" s="1"/>
      <c r="B199" s="20"/>
      <c r="C199" s="156">
        <f>Eksist!C199</f>
        <v>15</v>
      </c>
      <c r="D199" s="2" t="s">
        <v>99</v>
      </c>
      <c r="E199" s="175">
        <f>Eksist!E199</f>
        <v>650</v>
      </c>
      <c r="F199" s="156">
        <f t="shared" si="12"/>
        <v>289.96125599999999</v>
      </c>
      <c r="G199" s="154">
        <f t="shared" si="11"/>
        <v>0</v>
      </c>
      <c r="H199" s="154">
        <f t="shared" si="14"/>
        <v>130.77979200000001</v>
      </c>
      <c r="I199" s="154">
        <f t="shared" si="14"/>
        <v>159.18146399999998</v>
      </c>
      <c r="J199" s="154">
        <f t="shared" si="14"/>
        <v>0</v>
      </c>
      <c r="K199" s="154">
        <f t="shared" si="14"/>
        <v>0</v>
      </c>
      <c r="L199" s="154">
        <f t="shared" si="14"/>
        <v>0</v>
      </c>
      <c r="M199" s="154">
        <f t="shared" si="14"/>
        <v>0</v>
      </c>
      <c r="N199" s="154">
        <f t="shared" si="14"/>
        <v>0</v>
      </c>
      <c r="O199" s="154">
        <f t="shared" si="14"/>
        <v>0</v>
      </c>
      <c r="P199" s="154">
        <f t="shared" si="14"/>
        <v>0</v>
      </c>
      <c r="Q199" s="154">
        <f t="shared" si="14"/>
        <v>0</v>
      </c>
      <c r="R199" s="154">
        <f t="shared" si="14"/>
        <v>0</v>
      </c>
      <c r="S199" s="154">
        <f t="shared" si="14"/>
        <v>0</v>
      </c>
      <c r="T199" s="154">
        <f t="shared" si="14"/>
        <v>0</v>
      </c>
      <c r="U199" s="154">
        <f t="shared" si="14"/>
        <v>0</v>
      </c>
      <c r="V199" s="154">
        <f t="shared" si="14"/>
        <v>0</v>
      </c>
      <c r="W199" s="154">
        <f t="shared" si="14"/>
        <v>0</v>
      </c>
      <c r="X199" s="154">
        <f t="shared" si="14"/>
        <v>0</v>
      </c>
      <c r="Y199" s="154">
        <f t="shared" si="14"/>
        <v>0</v>
      </c>
      <c r="Z199" s="154">
        <f t="shared" si="14"/>
        <v>0</v>
      </c>
      <c r="AA199" s="1"/>
      <c r="AB199" s="3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  <c r="AU199" s="158"/>
      <c r="AV199" s="158"/>
      <c r="AW199" s="158"/>
      <c r="AX199" s="158"/>
      <c r="AY199" s="158"/>
      <c r="AZ199" s="158"/>
      <c r="BA199" s="159"/>
      <c r="BB199" s="159"/>
      <c r="BC199" s="159"/>
      <c r="BD199" s="159"/>
      <c r="BE199" s="159"/>
      <c r="BF199" s="158"/>
      <c r="BG199" s="158"/>
      <c r="BH199" s="158"/>
      <c r="BI199" s="158"/>
      <c r="BJ199" s="158"/>
      <c r="BK199" s="158"/>
      <c r="BL199" s="158"/>
      <c r="BM199" s="158"/>
      <c r="BN199" s="158"/>
      <c r="BO199" s="158"/>
      <c r="BP199" s="158"/>
      <c r="BQ199" s="158"/>
      <c r="BR199" s="158"/>
      <c r="BS199" s="158"/>
      <c r="BT199" s="158"/>
      <c r="BU199" s="158"/>
    </row>
    <row r="200" spans="1:73" x14ac:dyDescent="0.15">
      <c r="A200" s="1"/>
      <c r="B200" s="20"/>
      <c r="C200" s="156">
        <f>Eksist!C200</f>
        <v>16</v>
      </c>
      <c r="D200" s="2" t="s">
        <v>99</v>
      </c>
      <c r="E200" s="175">
        <f>Eksist!E200</f>
        <v>650</v>
      </c>
      <c r="F200" s="156">
        <f t="shared" si="12"/>
        <v>289.96125599999999</v>
      </c>
      <c r="G200" s="154">
        <f t="shared" si="11"/>
        <v>0</v>
      </c>
      <c r="H200" s="154">
        <f t="shared" si="14"/>
        <v>130.77979200000001</v>
      </c>
      <c r="I200" s="154">
        <f t="shared" si="14"/>
        <v>159.18146399999998</v>
      </c>
      <c r="J200" s="154">
        <f t="shared" si="14"/>
        <v>0</v>
      </c>
      <c r="K200" s="154">
        <f t="shared" si="14"/>
        <v>0</v>
      </c>
      <c r="L200" s="154">
        <f t="shared" si="14"/>
        <v>0</v>
      </c>
      <c r="M200" s="154">
        <f t="shared" si="14"/>
        <v>0</v>
      </c>
      <c r="N200" s="154">
        <f t="shared" si="14"/>
        <v>0</v>
      </c>
      <c r="O200" s="154">
        <f t="shared" si="14"/>
        <v>0</v>
      </c>
      <c r="P200" s="154">
        <f t="shared" si="14"/>
        <v>0</v>
      </c>
      <c r="Q200" s="154">
        <f t="shared" si="14"/>
        <v>0</v>
      </c>
      <c r="R200" s="154">
        <f t="shared" si="14"/>
        <v>0</v>
      </c>
      <c r="S200" s="154">
        <f t="shared" si="14"/>
        <v>0</v>
      </c>
      <c r="T200" s="154">
        <f t="shared" si="14"/>
        <v>0</v>
      </c>
      <c r="U200" s="154">
        <f t="shared" si="14"/>
        <v>0</v>
      </c>
      <c r="V200" s="154">
        <f t="shared" si="14"/>
        <v>0</v>
      </c>
      <c r="W200" s="154">
        <f t="shared" si="14"/>
        <v>0</v>
      </c>
      <c r="X200" s="154">
        <f t="shared" si="14"/>
        <v>0</v>
      </c>
      <c r="Y200" s="154">
        <f t="shared" si="14"/>
        <v>0</v>
      </c>
      <c r="Z200" s="154">
        <f t="shared" si="14"/>
        <v>0</v>
      </c>
      <c r="AA200" s="1"/>
      <c r="AB200" s="3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  <c r="AU200" s="158"/>
      <c r="AV200" s="158"/>
      <c r="AW200" s="158"/>
      <c r="AX200" s="158"/>
      <c r="AY200" s="158"/>
      <c r="AZ200" s="158"/>
      <c r="BA200" s="159"/>
      <c r="BB200" s="159"/>
      <c r="BC200" s="159"/>
      <c r="BD200" s="159"/>
      <c r="BE200" s="159"/>
      <c r="BF200" s="158"/>
      <c r="BG200" s="158"/>
      <c r="BH200" s="158"/>
      <c r="BI200" s="158"/>
      <c r="BJ200" s="158"/>
      <c r="BK200" s="158"/>
      <c r="BL200" s="158"/>
      <c r="BM200" s="158"/>
      <c r="BN200" s="158"/>
      <c r="BO200" s="158"/>
      <c r="BP200" s="158"/>
      <c r="BQ200" s="158"/>
      <c r="BR200" s="158"/>
      <c r="BS200" s="158"/>
      <c r="BT200" s="158"/>
      <c r="BU200" s="158"/>
    </row>
    <row r="201" spans="1:73" x14ac:dyDescent="0.15">
      <c r="A201" s="1"/>
      <c r="B201" s="20"/>
      <c r="C201" s="156">
        <f>Eksist!C201</f>
        <v>17</v>
      </c>
      <c r="D201" s="2" t="s">
        <v>99</v>
      </c>
      <c r="E201" s="175">
        <f>Eksist!E201</f>
        <v>650</v>
      </c>
      <c r="F201" s="156">
        <f t="shared" si="12"/>
        <v>289.96125599999999</v>
      </c>
      <c r="G201" s="154">
        <f t="shared" si="11"/>
        <v>0</v>
      </c>
      <c r="H201" s="154">
        <f t="shared" si="14"/>
        <v>130.77979200000001</v>
      </c>
      <c r="I201" s="154">
        <f t="shared" si="14"/>
        <v>159.18146399999998</v>
      </c>
      <c r="J201" s="154">
        <f t="shared" si="14"/>
        <v>0</v>
      </c>
      <c r="K201" s="154">
        <f t="shared" si="14"/>
        <v>0</v>
      </c>
      <c r="L201" s="154">
        <f t="shared" si="14"/>
        <v>0</v>
      </c>
      <c r="M201" s="154">
        <f t="shared" si="14"/>
        <v>0</v>
      </c>
      <c r="N201" s="154">
        <f t="shared" si="14"/>
        <v>0</v>
      </c>
      <c r="O201" s="154">
        <f t="shared" si="14"/>
        <v>0</v>
      </c>
      <c r="P201" s="154">
        <f t="shared" si="14"/>
        <v>0</v>
      </c>
      <c r="Q201" s="154">
        <f t="shared" si="14"/>
        <v>0</v>
      </c>
      <c r="R201" s="154">
        <f t="shared" si="14"/>
        <v>0</v>
      </c>
      <c r="S201" s="154">
        <f t="shared" si="14"/>
        <v>0</v>
      </c>
      <c r="T201" s="154">
        <f t="shared" si="14"/>
        <v>0</v>
      </c>
      <c r="U201" s="154">
        <f t="shared" si="14"/>
        <v>0</v>
      </c>
      <c r="V201" s="154">
        <f t="shared" si="14"/>
        <v>0</v>
      </c>
      <c r="W201" s="154">
        <f t="shared" si="14"/>
        <v>0</v>
      </c>
      <c r="X201" s="154">
        <f t="shared" si="14"/>
        <v>0</v>
      </c>
      <c r="Y201" s="154">
        <f t="shared" si="14"/>
        <v>0</v>
      </c>
      <c r="Z201" s="154">
        <f t="shared" si="14"/>
        <v>0</v>
      </c>
      <c r="AA201" s="1"/>
      <c r="AB201" s="3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  <c r="AU201" s="158"/>
      <c r="AV201" s="158"/>
      <c r="AW201" s="158"/>
      <c r="AX201" s="158"/>
      <c r="AY201" s="158"/>
      <c r="AZ201" s="158"/>
      <c r="BA201" s="159"/>
      <c r="BB201" s="159"/>
      <c r="BC201" s="159"/>
      <c r="BD201" s="159"/>
      <c r="BE201" s="159"/>
      <c r="BF201" s="158"/>
      <c r="BG201" s="158"/>
      <c r="BH201" s="158"/>
      <c r="BI201" s="158"/>
      <c r="BJ201" s="158"/>
      <c r="BK201" s="158"/>
      <c r="BL201" s="158"/>
      <c r="BM201" s="158"/>
      <c r="BN201" s="158"/>
      <c r="BO201" s="158"/>
      <c r="BP201" s="158"/>
      <c r="BQ201" s="158"/>
      <c r="BR201" s="158"/>
      <c r="BS201" s="158"/>
      <c r="BT201" s="158"/>
      <c r="BU201" s="158"/>
    </row>
    <row r="202" spans="1:73" x14ac:dyDescent="0.15">
      <c r="A202" s="1"/>
      <c r="B202" s="20"/>
      <c r="C202" s="156">
        <f>Eksist!C202</f>
        <v>18</v>
      </c>
      <c r="D202" s="2" t="s">
        <v>99</v>
      </c>
      <c r="E202" s="175">
        <f>Eksist!E202</f>
        <v>650</v>
      </c>
      <c r="F202" s="156">
        <f t="shared" si="12"/>
        <v>289.96125599999999</v>
      </c>
      <c r="G202" s="154">
        <f t="shared" si="11"/>
        <v>0</v>
      </c>
      <c r="H202" s="154">
        <f t="shared" si="14"/>
        <v>130.77979200000001</v>
      </c>
      <c r="I202" s="154">
        <f t="shared" si="14"/>
        <v>159.18146399999998</v>
      </c>
      <c r="J202" s="154">
        <f t="shared" si="14"/>
        <v>0</v>
      </c>
      <c r="K202" s="154">
        <f t="shared" si="14"/>
        <v>0</v>
      </c>
      <c r="L202" s="154">
        <f t="shared" si="14"/>
        <v>0</v>
      </c>
      <c r="M202" s="154">
        <f t="shared" si="14"/>
        <v>0</v>
      </c>
      <c r="N202" s="154">
        <f t="shared" si="14"/>
        <v>0</v>
      </c>
      <c r="O202" s="154">
        <f t="shared" si="14"/>
        <v>0</v>
      </c>
      <c r="P202" s="154">
        <f t="shared" si="14"/>
        <v>0</v>
      </c>
      <c r="Q202" s="154">
        <f t="shared" si="14"/>
        <v>0</v>
      </c>
      <c r="R202" s="154">
        <f t="shared" si="14"/>
        <v>0</v>
      </c>
      <c r="S202" s="154">
        <f t="shared" si="14"/>
        <v>0</v>
      </c>
      <c r="T202" s="154">
        <f t="shared" si="14"/>
        <v>0</v>
      </c>
      <c r="U202" s="154">
        <f t="shared" si="14"/>
        <v>0</v>
      </c>
      <c r="V202" s="154">
        <f t="shared" si="14"/>
        <v>0</v>
      </c>
      <c r="W202" s="154">
        <f t="shared" si="14"/>
        <v>0</v>
      </c>
      <c r="X202" s="154">
        <f t="shared" si="14"/>
        <v>0</v>
      </c>
      <c r="Y202" s="154">
        <f t="shared" si="14"/>
        <v>0</v>
      </c>
      <c r="Z202" s="154">
        <f t="shared" si="14"/>
        <v>0</v>
      </c>
      <c r="AA202" s="1"/>
      <c r="AB202" s="3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  <c r="AU202" s="158"/>
      <c r="AV202" s="158"/>
      <c r="AW202" s="158"/>
      <c r="AX202" s="158"/>
      <c r="AY202" s="158"/>
      <c r="AZ202" s="158"/>
      <c r="BA202" s="159"/>
      <c r="BB202" s="159"/>
      <c r="BC202" s="159"/>
      <c r="BD202" s="159"/>
      <c r="BE202" s="159"/>
      <c r="BF202" s="158"/>
      <c r="BG202" s="158"/>
      <c r="BH202" s="158"/>
      <c r="BI202" s="158"/>
      <c r="BJ202" s="158"/>
      <c r="BK202" s="158"/>
      <c r="BL202" s="158"/>
      <c r="BM202" s="158"/>
      <c r="BN202" s="158"/>
      <c r="BO202" s="158"/>
      <c r="BP202" s="158"/>
      <c r="BQ202" s="158"/>
      <c r="BR202" s="158"/>
      <c r="BS202" s="158"/>
      <c r="BT202" s="158"/>
      <c r="BU202" s="158"/>
    </row>
    <row r="203" spans="1:73" x14ac:dyDescent="0.15">
      <c r="A203" s="1"/>
      <c r="B203" s="20"/>
      <c r="C203" s="156">
        <f>Eksist!C203</f>
        <v>19</v>
      </c>
      <c r="D203" s="2" t="s">
        <v>99</v>
      </c>
      <c r="E203" s="175">
        <f>Eksist!E203</f>
        <v>650</v>
      </c>
      <c r="F203" s="156">
        <f t="shared" si="12"/>
        <v>289.96125599999999</v>
      </c>
      <c r="G203" s="154">
        <f t="shared" si="11"/>
        <v>0</v>
      </c>
      <c r="H203" s="154">
        <f t="shared" si="14"/>
        <v>130.77979200000001</v>
      </c>
      <c r="I203" s="154">
        <f t="shared" si="14"/>
        <v>159.18146399999998</v>
      </c>
      <c r="J203" s="154">
        <f t="shared" si="14"/>
        <v>0</v>
      </c>
      <c r="K203" s="154">
        <f t="shared" si="14"/>
        <v>0</v>
      </c>
      <c r="L203" s="154">
        <f t="shared" si="14"/>
        <v>0</v>
      </c>
      <c r="M203" s="154">
        <f t="shared" si="14"/>
        <v>0</v>
      </c>
      <c r="N203" s="154">
        <f t="shared" si="14"/>
        <v>0</v>
      </c>
      <c r="O203" s="154">
        <f t="shared" si="14"/>
        <v>0</v>
      </c>
      <c r="P203" s="154">
        <f t="shared" si="14"/>
        <v>0</v>
      </c>
      <c r="Q203" s="154">
        <f t="shared" si="14"/>
        <v>0</v>
      </c>
      <c r="R203" s="154">
        <f t="shared" si="14"/>
        <v>0</v>
      </c>
      <c r="S203" s="154">
        <f t="shared" si="14"/>
        <v>0</v>
      </c>
      <c r="T203" s="154">
        <f t="shared" si="14"/>
        <v>0</v>
      </c>
      <c r="U203" s="154">
        <f t="shared" si="14"/>
        <v>0</v>
      </c>
      <c r="V203" s="154">
        <f t="shared" si="14"/>
        <v>0</v>
      </c>
      <c r="W203" s="154">
        <f t="shared" si="14"/>
        <v>0</v>
      </c>
      <c r="X203" s="154">
        <f t="shared" si="14"/>
        <v>0</v>
      </c>
      <c r="Y203" s="154">
        <f t="shared" si="14"/>
        <v>0</v>
      </c>
      <c r="Z203" s="154">
        <f t="shared" si="14"/>
        <v>0</v>
      </c>
      <c r="AA203" s="1"/>
      <c r="AB203" s="3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  <c r="AU203" s="158"/>
      <c r="AV203" s="158"/>
      <c r="AW203" s="158"/>
      <c r="AX203" s="158"/>
      <c r="AY203" s="158"/>
      <c r="AZ203" s="158"/>
      <c r="BA203" s="159"/>
      <c r="BB203" s="159"/>
      <c r="BC203" s="159"/>
      <c r="BD203" s="159"/>
      <c r="BE203" s="159"/>
      <c r="BF203" s="158"/>
      <c r="BG203" s="158"/>
      <c r="BH203" s="158"/>
      <c r="BI203" s="158"/>
      <c r="BJ203" s="158"/>
      <c r="BK203" s="158"/>
      <c r="BL203" s="158"/>
      <c r="BM203" s="158"/>
      <c r="BN203" s="158"/>
      <c r="BO203" s="158"/>
      <c r="BP203" s="158"/>
      <c r="BQ203" s="158"/>
      <c r="BR203" s="158"/>
      <c r="BS203" s="158"/>
      <c r="BT203" s="158"/>
      <c r="BU203" s="158"/>
    </row>
    <row r="204" spans="1:73" x14ac:dyDescent="0.15">
      <c r="A204" s="1"/>
      <c r="B204" s="20" t="s">
        <v>188</v>
      </c>
      <c r="C204" s="156">
        <f>Eksist!C204</f>
        <v>20</v>
      </c>
      <c r="D204" s="2" t="s">
        <v>99</v>
      </c>
      <c r="E204" s="175">
        <f>Eksist!E204</f>
        <v>650</v>
      </c>
      <c r="F204" s="156">
        <f t="shared" si="12"/>
        <v>289.96125599999999</v>
      </c>
      <c r="G204" s="154">
        <f t="shared" si="11"/>
        <v>0</v>
      </c>
      <c r="H204" s="154">
        <f t="shared" si="14"/>
        <v>130.77979200000001</v>
      </c>
      <c r="I204" s="154">
        <f t="shared" si="14"/>
        <v>159.18146399999998</v>
      </c>
      <c r="J204" s="154">
        <f t="shared" si="14"/>
        <v>0</v>
      </c>
      <c r="K204" s="154">
        <f t="shared" si="14"/>
        <v>0</v>
      </c>
      <c r="L204" s="154">
        <f t="shared" si="14"/>
        <v>0</v>
      </c>
      <c r="M204" s="154">
        <f t="shared" si="14"/>
        <v>0</v>
      </c>
      <c r="N204" s="154">
        <f t="shared" si="14"/>
        <v>0</v>
      </c>
      <c r="O204" s="154">
        <f t="shared" si="14"/>
        <v>0</v>
      </c>
      <c r="P204" s="154">
        <f t="shared" si="14"/>
        <v>0</v>
      </c>
      <c r="Q204" s="154">
        <f t="shared" si="14"/>
        <v>0</v>
      </c>
      <c r="R204" s="154">
        <f t="shared" si="14"/>
        <v>0</v>
      </c>
      <c r="S204" s="154">
        <f t="shared" si="14"/>
        <v>0</v>
      </c>
      <c r="T204" s="154">
        <f t="shared" si="14"/>
        <v>0</v>
      </c>
      <c r="U204" s="154">
        <f t="shared" si="14"/>
        <v>0</v>
      </c>
      <c r="V204" s="154">
        <f t="shared" si="14"/>
        <v>0</v>
      </c>
      <c r="W204" s="154">
        <f t="shared" si="14"/>
        <v>0</v>
      </c>
      <c r="X204" s="154">
        <f t="shared" si="14"/>
        <v>0</v>
      </c>
      <c r="Y204" s="154">
        <f t="shared" si="14"/>
        <v>0</v>
      </c>
      <c r="Z204" s="154">
        <f t="shared" si="14"/>
        <v>0</v>
      </c>
      <c r="AA204" s="1"/>
      <c r="AB204" s="3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  <c r="AU204" s="158"/>
      <c r="AV204" s="158"/>
      <c r="AW204" s="158"/>
      <c r="AX204" s="158"/>
      <c r="AY204" s="158"/>
      <c r="AZ204" s="158"/>
      <c r="BA204" s="159"/>
      <c r="BB204" s="159"/>
      <c r="BC204" s="159"/>
      <c r="BD204" s="159"/>
      <c r="BE204" s="159"/>
      <c r="BF204" s="158"/>
      <c r="BG204" s="158"/>
      <c r="BH204" s="158"/>
      <c r="BI204" s="158"/>
      <c r="BJ204" s="158"/>
      <c r="BK204" s="158"/>
      <c r="BL204" s="158"/>
      <c r="BM204" s="158"/>
      <c r="BN204" s="158"/>
      <c r="BO204" s="158"/>
      <c r="BP204" s="158"/>
      <c r="BQ204" s="158"/>
      <c r="BR204" s="158"/>
      <c r="BS204" s="158"/>
      <c r="BT204" s="158"/>
      <c r="BU204" s="158"/>
    </row>
    <row r="205" spans="1:73" x14ac:dyDescent="0.15">
      <c r="A205" s="1"/>
      <c r="B205" s="20"/>
      <c r="C205" s="156">
        <f>Eksist!C205</f>
        <v>21</v>
      </c>
      <c r="D205" s="2" t="s">
        <v>99</v>
      </c>
      <c r="E205" s="175">
        <f>Eksist!E205</f>
        <v>650</v>
      </c>
      <c r="F205" s="156">
        <f t="shared" si="12"/>
        <v>289.96125599999999</v>
      </c>
      <c r="G205" s="154">
        <f t="shared" si="11"/>
        <v>0</v>
      </c>
      <c r="H205" s="154">
        <f t="shared" si="14"/>
        <v>130.77979200000001</v>
      </c>
      <c r="I205" s="154">
        <f t="shared" si="14"/>
        <v>159.18146399999998</v>
      </c>
      <c r="J205" s="154">
        <f t="shared" si="14"/>
        <v>0</v>
      </c>
      <c r="K205" s="154">
        <f t="shared" si="14"/>
        <v>0</v>
      </c>
      <c r="L205" s="154">
        <f t="shared" si="14"/>
        <v>0</v>
      </c>
      <c r="M205" s="154">
        <f t="shared" si="14"/>
        <v>0</v>
      </c>
      <c r="N205" s="154">
        <f t="shared" si="14"/>
        <v>0</v>
      </c>
      <c r="O205" s="154">
        <f t="shared" si="14"/>
        <v>0</v>
      </c>
      <c r="P205" s="154">
        <f t="shared" si="14"/>
        <v>0</v>
      </c>
      <c r="Q205" s="154">
        <f t="shared" si="14"/>
        <v>0</v>
      </c>
      <c r="R205" s="154">
        <f t="shared" si="14"/>
        <v>0</v>
      </c>
      <c r="S205" s="154">
        <f t="shared" si="14"/>
        <v>0</v>
      </c>
      <c r="T205" s="154">
        <f t="shared" si="14"/>
        <v>0</v>
      </c>
      <c r="U205" s="154">
        <f t="shared" si="14"/>
        <v>0</v>
      </c>
      <c r="V205" s="154">
        <f t="shared" si="14"/>
        <v>0</v>
      </c>
      <c r="W205" s="154">
        <f t="shared" si="14"/>
        <v>0</v>
      </c>
      <c r="X205" s="154">
        <f t="shared" si="14"/>
        <v>0</v>
      </c>
      <c r="Y205" s="154">
        <f t="shared" si="14"/>
        <v>0</v>
      </c>
      <c r="Z205" s="154">
        <f t="shared" si="14"/>
        <v>0</v>
      </c>
      <c r="AA205" s="1"/>
      <c r="AB205" s="3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  <c r="AU205" s="158"/>
      <c r="AV205" s="158"/>
      <c r="AW205" s="158"/>
      <c r="AX205" s="158"/>
      <c r="AY205" s="158"/>
      <c r="AZ205" s="158"/>
      <c r="BA205" s="159"/>
      <c r="BB205" s="159"/>
      <c r="BC205" s="159"/>
      <c r="BD205" s="159"/>
      <c r="BE205" s="159"/>
      <c r="BF205" s="158"/>
      <c r="BG205" s="158"/>
      <c r="BH205" s="158"/>
      <c r="BI205" s="158"/>
      <c r="BJ205" s="158"/>
      <c r="BK205" s="158"/>
      <c r="BL205" s="158"/>
      <c r="BM205" s="158"/>
      <c r="BN205" s="158"/>
      <c r="BO205" s="158"/>
      <c r="BP205" s="158"/>
      <c r="BQ205" s="158"/>
      <c r="BR205" s="158"/>
      <c r="BS205" s="158"/>
      <c r="BT205" s="158"/>
      <c r="BU205" s="158"/>
    </row>
    <row r="206" spans="1:73" x14ac:dyDescent="0.15">
      <c r="A206" s="1"/>
      <c r="B206" s="20"/>
      <c r="C206" s="156">
        <f>Eksist!C206</f>
        <v>22</v>
      </c>
      <c r="D206" s="2" t="s">
        <v>99</v>
      </c>
      <c r="E206" s="175">
        <f>Eksist!E206</f>
        <v>650</v>
      </c>
      <c r="F206" s="156">
        <f t="shared" si="12"/>
        <v>289.96125599999999</v>
      </c>
      <c r="G206" s="154">
        <f t="shared" si="11"/>
        <v>0</v>
      </c>
      <c r="H206" s="154">
        <f t="shared" si="14"/>
        <v>130.77979200000001</v>
      </c>
      <c r="I206" s="154">
        <f t="shared" si="14"/>
        <v>159.18146399999998</v>
      </c>
      <c r="J206" s="154">
        <f t="shared" si="14"/>
        <v>0</v>
      </c>
      <c r="K206" s="154">
        <f t="shared" si="14"/>
        <v>0</v>
      </c>
      <c r="L206" s="154">
        <f t="shared" si="14"/>
        <v>0</v>
      </c>
      <c r="M206" s="154">
        <f t="shared" si="14"/>
        <v>0</v>
      </c>
      <c r="N206" s="154">
        <f t="shared" si="14"/>
        <v>0</v>
      </c>
      <c r="O206" s="154">
        <f t="shared" si="14"/>
        <v>0</v>
      </c>
      <c r="P206" s="154">
        <f t="shared" si="14"/>
        <v>0</v>
      </c>
      <c r="Q206" s="154">
        <f t="shared" si="14"/>
        <v>0</v>
      </c>
      <c r="R206" s="154">
        <f t="shared" si="14"/>
        <v>0</v>
      </c>
      <c r="S206" s="154">
        <f t="shared" si="14"/>
        <v>0</v>
      </c>
      <c r="T206" s="154">
        <f t="shared" si="14"/>
        <v>0</v>
      </c>
      <c r="U206" s="154">
        <f t="shared" si="14"/>
        <v>0</v>
      </c>
      <c r="V206" s="154">
        <f t="shared" si="14"/>
        <v>0</v>
      </c>
      <c r="W206" s="154">
        <f t="shared" si="14"/>
        <v>0</v>
      </c>
      <c r="X206" s="154">
        <f t="shared" si="14"/>
        <v>0</v>
      </c>
      <c r="Y206" s="154">
        <f t="shared" si="14"/>
        <v>0</v>
      </c>
      <c r="Z206" s="154">
        <f t="shared" si="14"/>
        <v>0</v>
      </c>
      <c r="AA206" s="1"/>
      <c r="AB206" s="3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  <c r="AU206" s="158"/>
      <c r="AV206" s="158"/>
      <c r="AW206" s="158"/>
      <c r="AX206" s="158"/>
      <c r="AY206" s="158"/>
      <c r="AZ206" s="158"/>
      <c r="BA206" s="159"/>
      <c r="BB206" s="159"/>
      <c r="BC206" s="159"/>
      <c r="BD206" s="159"/>
      <c r="BE206" s="159"/>
      <c r="BF206" s="158"/>
      <c r="BG206" s="158"/>
      <c r="BH206" s="158"/>
      <c r="BI206" s="158"/>
      <c r="BJ206" s="158"/>
      <c r="BK206" s="158"/>
      <c r="BL206" s="158"/>
      <c r="BM206" s="158"/>
      <c r="BN206" s="158"/>
      <c r="BO206" s="158"/>
      <c r="BP206" s="158"/>
      <c r="BQ206" s="158"/>
      <c r="BR206" s="158"/>
      <c r="BS206" s="158"/>
      <c r="BT206" s="158"/>
      <c r="BU206" s="158"/>
    </row>
    <row r="207" spans="1:73" x14ac:dyDescent="0.15">
      <c r="A207" s="1"/>
      <c r="B207" s="20"/>
      <c r="C207" s="156">
        <f>Eksist!C207</f>
        <v>23</v>
      </c>
      <c r="D207" s="2" t="s">
        <v>99</v>
      </c>
      <c r="E207" s="175">
        <f>Eksist!E207</f>
        <v>650</v>
      </c>
      <c r="F207" s="156">
        <f t="shared" si="12"/>
        <v>289.96125599999999</v>
      </c>
      <c r="G207" s="154">
        <f t="shared" si="11"/>
        <v>0</v>
      </c>
      <c r="H207" s="154">
        <f t="shared" si="14"/>
        <v>130.77979200000001</v>
      </c>
      <c r="I207" s="154">
        <f t="shared" si="14"/>
        <v>159.18146399999998</v>
      </c>
      <c r="J207" s="154">
        <f t="shared" si="14"/>
        <v>0</v>
      </c>
      <c r="K207" s="154">
        <f t="shared" si="14"/>
        <v>0</v>
      </c>
      <c r="L207" s="154">
        <f t="shared" si="14"/>
        <v>0</v>
      </c>
      <c r="M207" s="154">
        <f t="shared" si="14"/>
        <v>0</v>
      </c>
      <c r="N207" s="154">
        <f t="shared" si="14"/>
        <v>0</v>
      </c>
      <c r="O207" s="154">
        <f t="shared" si="14"/>
        <v>0</v>
      </c>
      <c r="P207" s="154">
        <f t="shared" si="14"/>
        <v>0</v>
      </c>
      <c r="Q207" s="154">
        <f t="shared" si="14"/>
        <v>0</v>
      </c>
      <c r="R207" s="154">
        <f t="shared" si="14"/>
        <v>0</v>
      </c>
      <c r="S207" s="154">
        <f t="shared" si="14"/>
        <v>0</v>
      </c>
      <c r="T207" s="154">
        <f t="shared" si="14"/>
        <v>0</v>
      </c>
      <c r="U207" s="154">
        <f t="shared" si="14"/>
        <v>0</v>
      </c>
      <c r="V207" s="154">
        <f t="shared" si="14"/>
        <v>0</v>
      </c>
      <c r="W207" s="154">
        <f t="shared" si="14"/>
        <v>0</v>
      </c>
      <c r="X207" s="154">
        <f t="shared" si="14"/>
        <v>0</v>
      </c>
      <c r="Y207" s="154">
        <f t="shared" si="14"/>
        <v>0</v>
      </c>
      <c r="Z207" s="154">
        <f t="shared" si="14"/>
        <v>0</v>
      </c>
      <c r="AA207" s="1"/>
      <c r="AB207" s="3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  <c r="AU207" s="158"/>
      <c r="AV207" s="158"/>
      <c r="AW207" s="158"/>
      <c r="AX207" s="158"/>
      <c r="AY207" s="158"/>
      <c r="AZ207" s="158"/>
      <c r="BA207" s="159"/>
      <c r="BB207" s="159"/>
      <c r="BC207" s="159"/>
      <c r="BD207" s="159"/>
      <c r="BE207" s="159"/>
      <c r="BF207" s="158"/>
      <c r="BG207" s="158"/>
      <c r="BH207" s="158"/>
      <c r="BI207" s="158"/>
      <c r="BJ207" s="158"/>
      <c r="BK207" s="158"/>
      <c r="BL207" s="158"/>
      <c r="BM207" s="158"/>
      <c r="BN207" s="158"/>
      <c r="BO207" s="158"/>
      <c r="BP207" s="158"/>
      <c r="BQ207" s="158"/>
      <c r="BR207" s="158"/>
      <c r="BS207" s="158"/>
      <c r="BT207" s="158"/>
      <c r="BU207" s="158"/>
    </row>
    <row r="208" spans="1:73" x14ac:dyDescent="0.15">
      <c r="A208" s="1"/>
      <c r="B208" s="20"/>
      <c r="C208" s="156">
        <f>Eksist!C208</f>
        <v>24</v>
      </c>
      <c r="D208" s="2" t="s">
        <v>99</v>
      </c>
      <c r="E208" s="175">
        <f>Eksist!E208</f>
        <v>650</v>
      </c>
      <c r="F208" s="156">
        <f t="shared" si="12"/>
        <v>289.96125599999999</v>
      </c>
      <c r="G208" s="154">
        <f t="shared" si="11"/>
        <v>0</v>
      </c>
      <c r="H208" s="154">
        <f t="shared" si="14"/>
        <v>130.77979200000001</v>
      </c>
      <c r="I208" s="154">
        <f t="shared" si="14"/>
        <v>159.18146399999998</v>
      </c>
      <c r="J208" s="154">
        <f t="shared" si="14"/>
        <v>0</v>
      </c>
      <c r="K208" s="154">
        <f t="shared" si="14"/>
        <v>0</v>
      </c>
      <c r="L208" s="154">
        <f t="shared" si="14"/>
        <v>0</v>
      </c>
      <c r="M208" s="154">
        <f t="shared" si="14"/>
        <v>0</v>
      </c>
      <c r="N208" s="154">
        <f t="shared" si="14"/>
        <v>0</v>
      </c>
      <c r="O208" s="154">
        <f t="shared" si="14"/>
        <v>0</v>
      </c>
      <c r="P208" s="154">
        <f t="shared" si="14"/>
        <v>0</v>
      </c>
      <c r="Q208" s="154">
        <f t="shared" si="14"/>
        <v>0</v>
      </c>
      <c r="R208" s="154">
        <f t="shared" si="14"/>
        <v>0</v>
      </c>
      <c r="S208" s="154">
        <f t="shared" si="14"/>
        <v>0</v>
      </c>
      <c r="T208" s="154">
        <f t="shared" si="14"/>
        <v>0</v>
      </c>
      <c r="U208" s="154">
        <f t="shared" si="14"/>
        <v>0</v>
      </c>
      <c r="V208" s="154">
        <f t="shared" si="14"/>
        <v>0</v>
      </c>
      <c r="W208" s="154">
        <f t="shared" si="14"/>
        <v>0</v>
      </c>
      <c r="X208" s="154">
        <f t="shared" si="14"/>
        <v>0</v>
      </c>
      <c r="Y208" s="154">
        <f t="shared" si="14"/>
        <v>0</v>
      </c>
      <c r="Z208" s="154">
        <f t="shared" si="14"/>
        <v>0</v>
      </c>
      <c r="AA208" s="1"/>
      <c r="AB208" s="3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  <c r="AU208" s="158"/>
      <c r="AV208" s="158"/>
      <c r="AW208" s="158"/>
      <c r="AX208" s="158"/>
      <c r="AY208" s="158"/>
      <c r="AZ208" s="158"/>
      <c r="BA208" s="159"/>
      <c r="BB208" s="159"/>
      <c r="BC208" s="159"/>
      <c r="BD208" s="159"/>
      <c r="BE208" s="159"/>
      <c r="BF208" s="158"/>
      <c r="BG208" s="158"/>
      <c r="BH208" s="158"/>
      <c r="BI208" s="158"/>
      <c r="BJ208" s="158"/>
      <c r="BK208" s="158"/>
      <c r="BL208" s="158"/>
      <c r="BM208" s="158"/>
      <c r="BN208" s="158"/>
      <c r="BO208" s="158"/>
      <c r="BP208" s="158"/>
      <c r="BQ208" s="158"/>
      <c r="BR208" s="158"/>
      <c r="BS208" s="158"/>
      <c r="BT208" s="158"/>
      <c r="BU208" s="158"/>
    </row>
    <row r="209" spans="1:73" x14ac:dyDescent="0.15">
      <c r="A209" s="1"/>
      <c r="B209" s="20"/>
      <c r="C209" s="156">
        <f>Eksist!C209</f>
        <v>25</v>
      </c>
      <c r="D209" s="2" t="s">
        <v>99</v>
      </c>
      <c r="E209" s="175">
        <f>Eksist!E209</f>
        <v>650</v>
      </c>
      <c r="F209" s="156">
        <f t="shared" si="12"/>
        <v>289.96125599999999</v>
      </c>
      <c r="G209" s="154">
        <f t="shared" si="11"/>
        <v>0</v>
      </c>
      <c r="H209" s="154">
        <f t="shared" si="14"/>
        <v>130.77979200000001</v>
      </c>
      <c r="I209" s="154">
        <f t="shared" si="14"/>
        <v>159.18146399999998</v>
      </c>
      <c r="J209" s="154">
        <f t="shared" si="14"/>
        <v>0</v>
      </c>
      <c r="K209" s="154">
        <f t="shared" si="14"/>
        <v>0</v>
      </c>
      <c r="L209" s="154">
        <f t="shared" si="14"/>
        <v>0</v>
      </c>
      <c r="M209" s="154">
        <f t="shared" si="14"/>
        <v>0</v>
      </c>
      <c r="N209" s="154">
        <f t="shared" si="14"/>
        <v>0</v>
      </c>
      <c r="O209" s="154">
        <f t="shared" si="14"/>
        <v>0</v>
      </c>
      <c r="P209" s="154">
        <f t="shared" si="14"/>
        <v>0</v>
      </c>
      <c r="Q209" s="154">
        <f t="shared" si="14"/>
        <v>0</v>
      </c>
      <c r="R209" s="154">
        <f t="shared" si="14"/>
        <v>0</v>
      </c>
      <c r="S209" s="154">
        <f t="shared" si="14"/>
        <v>0</v>
      </c>
      <c r="T209" s="154">
        <f t="shared" si="14"/>
        <v>0</v>
      </c>
      <c r="U209" s="154">
        <f t="shared" si="14"/>
        <v>0</v>
      </c>
      <c r="V209" s="154">
        <f t="shared" si="14"/>
        <v>0</v>
      </c>
      <c r="W209" s="154">
        <f t="shared" si="14"/>
        <v>0</v>
      </c>
      <c r="X209" s="154">
        <f t="shared" si="14"/>
        <v>0</v>
      </c>
      <c r="Y209" s="154">
        <f t="shared" si="14"/>
        <v>0</v>
      </c>
      <c r="Z209" s="154">
        <f t="shared" si="14"/>
        <v>0</v>
      </c>
      <c r="AA209" s="1"/>
      <c r="AB209" s="3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  <c r="AU209" s="158"/>
      <c r="AV209" s="158"/>
      <c r="AW209" s="158"/>
      <c r="AX209" s="158"/>
      <c r="AY209" s="158"/>
      <c r="AZ209" s="158"/>
      <c r="BA209" s="159"/>
      <c r="BB209" s="159"/>
      <c r="BC209" s="159"/>
      <c r="BD209" s="159"/>
      <c r="BE209" s="159"/>
      <c r="BF209" s="158"/>
      <c r="BG209" s="158"/>
      <c r="BH209" s="158"/>
      <c r="BI209" s="158"/>
      <c r="BJ209" s="158"/>
      <c r="BK209" s="158"/>
      <c r="BL209" s="158"/>
      <c r="BM209" s="158"/>
      <c r="BN209" s="158"/>
      <c r="BO209" s="158"/>
      <c r="BP209" s="158"/>
      <c r="BQ209" s="158"/>
      <c r="BR209" s="158"/>
      <c r="BS209" s="158"/>
      <c r="BT209" s="158"/>
      <c r="BU209" s="158"/>
    </row>
    <row r="210" spans="1:73" x14ac:dyDescent="0.15">
      <c r="A210" s="1"/>
      <c r="B210" s="20"/>
      <c r="C210" s="156">
        <f>Eksist!C210</f>
        <v>26</v>
      </c>
      <c r="D210" s="2" t="s">
        <v>99</v>
      </c>
      <c r="E210" s="175">
        <f>Eksist!E210</f>
        <v>650</v>
      </c>
      <c r="F210" s="156">
        <f t="shared" si="12"/>
        <v>289.96125599999999</v>
      </c>
      <c r="G210" s="154">
        <f t="shared" si="11"/>
        <v>0</v>
      </c>
      <c r="H210" s="154">
        <f t="shared" si="14"/>
        <v>130.77979200000001</v>
      </c>
      <c r="I210" s="154">
        <f t="shared" si="14"/>
        <v>159.18146399999998</v>
      </c>
      <c r="J210" s="154">
        <f t="shared" si="14"/>
        <v>0</v>
      </c>
      <c r="K210" s="154">
        <f t="shared" si="14"/>
        <v>0</v>
      </c>
      <c r="L210" s="154">
        <f t="shared" si="14"/>
        <v>0</v>
      </c>
      <c r="M210" s="154">
        <f t="shared" si="14"/>
        <v>0</v>
      </c>
      <c r="N210" s="154">
        <f t="shared" si="14"/>
        <v>0</v>
      </c>
      <c r="O210" s="154">
        <f t="shared" si="14"/>
        <v>0</v>
      </c>
      <c r="P210" s="154">
        <f t="shared" si="14"/>
        <v>0</v>
      </c>
      <c r="Q210" s="154">
        <f t="shared" si="14"/>
        <v>0</v>
      </c>
      <c r="R210" s="154">
        <f t="shared" si="14"/>
        <v>0</v>
      </c>
      <c r="S210" s="154">
        <f t="shared" si="14"/>
        <v>0</v>
      </c>
      <c r="T210" s="154">
        <f t="shared" si="14"/>
        <v>0</v>
      </c>
      <c r="U210" s="154">
        <f t="shared" si="14"/>
        <v>0</v>
      </c>
      <c r="V210" s="154">
        <f t="shared" si="14"/>
        <v>0</v>
      </c>
      <c r="W210" s="154">
        <f t="shared" si="14"/>
        <v>0</v>
      </c>
      <c r="X210" s="154">
        <f t="shared" si="14"/>
        <v>0</v>
      </c>
      <c r="Y210" s="154">
        <f t="shared" si="14"/>
        <v>0</v>
      </c>
      <c r="Z210" s="154">
        <f t="shared" si="14"/>
        <v>0</v>
      </c>
      <c r="AA210" s="1"/>
      <c r="AB210" s="3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  <c r="AU210" s="158"/>
      <c r="AV210" s="158"/>
      <c r="AW210" s="158"/>
      <c r="AX210" s="158"/>
      <c r="AY210" s="158"/>
      <c r="AZ210" s="158"/>
      <c r="BA210" s="159"/>
      <c r="BB210" s="159"/>
      <c r="BC210" s="159"/>
      <c r="BD210" s="159"/>
      <c r="BE210" s="159"/>
      <c r="BF210" s="158"/>
      <c r="BG210" s="158"/>
      <c r="BH210" s="158"/>
      <c r="BI210" s="158"/>
      <c r="BJ210" s="158"/>
      <c r="BK210" s="158"/>
      <c r="BL210" s="158"/>
      <c r="BM210" s="158"/>
      <c r="BN210" s="158"/>
      <c r="BO210" s="158"/>
      <c r="BP210" s="158"/>
      <c r="BQ210" s="158"/>
      <c r="BR210" s="158"/>
      <c r="BS210" s="158"/>
      <c r="BT210" s="158"/>
      <c r="BU210" s="158"/>
    </row>
    <row r="211" spans="1:73" x14ac:dyDescent="0.15">
      <c r="A211" s="1"/>
      <c r="B211" s="20"/>
      <c r="C211" s="156">
        <f>Eksist!C211</f>
        <v>27</v>
      </c>
      <c r="D211" s="2" t="s">
        <v>99</v>
      </c>
      <c r="E211" s="175">
        <f>Eksist!E211</f>
        <v>650</v>
      </c>
      <c r="F211" s="156">
        <f t="shared" si="12"/>
        <v>289.96125599999999</v>
      </c>
      <c r="G211" s="154">
        <f t="shared" si="11"/>
        <v>0</v>
      </c>
      <c r="H211" s="154">
        <f t="shared" si="14"/>
        <v>130.77979200000001</v>
      </c>
      <c r="I211" s="154">
        <f t="shared" si="14"/>
        <v>159.18146399999998</v>
      </c>
      <c r="J211" s="154">
        <f t="shared" si="14"/>
        <v>0</v>
      </c>
      <c r="K211" s="154">
        <f t="shared" si="14"/>
        <v>0</v>
      </c>
      <c r="L211" s="154">
        <f t="shared" si="14"/>
        <v>0</v>
      </c>
      <c r="M211" s="154">
        <f t="shared" si="14"/>
        <v>0</v>
      </c>
      <c r="N211" s="154">
        <f t="shared" si="14"/>
        <v>0</v>
      </c>
      <c r="O211" s="154">
        <f t="shared" si="14"/>
        <v>0</v>
      </c>
      <c r="P211" s="154">
        <f t="shared" ref="P211:Z211" si="15">$E211*P178/1000</f>
        <v>0</v>
      </c>
      <c r="Q211" s="154">
        <f t="shared" si="15"/>
        <v>0</v>
      </c>
      <c r="R211" s="154">
        <f t="shared" si="15"/>
        <v>0</v>
      </c>
      <c r="S211" s="154">
        <f t="shared" si="15"/>
        <v>0</v>
      </c>
      <c r="T211" s="154">
        <f t="shared" si="15"/>
        <v>0</v>
      </c>
      <c r="U211" s="154">
        <f t="shared" si="15"/>
        <v>0</v>
      </c>
      <c r="V211" s="154">
        <f t="shared" si="15"/>
        <v>0</v>
      </c>
      <c r="W211" s="154">
        <f t="shared" si="15"/>
        <v>0</v>
      </c>
      <c r="X211" s="154">
        <f t="shared" si="15"/>
        <v>0</v>
      </c>
      <c r="Y211" s="154">
        <f t="shared" si="15"/>
        <v>0</v>
      </c>
      <c r="Z211" s="154">
        <f t="shared" si="15"/>
        <v>0</v>
      </c>
      <c r="AA211" s="1"/>
      <c r="AB211" s="3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  <c r="AU211" s="158"/>
      <c r="AV211" s="158"/>
      <c r="AW211" s="158"/>
      <c r="AX211" s="158"/>
      <c r="AY211" s="158"/>
      <c r="AZ211" s="158"/>
      <c r="BA211" s="159"/>
      <c r="BB211" s="159"/>
      <c r="BC211" s="159"/>
      <c r="BD211" s="159"/>
      <c r="BE211" s="159"/>
      <c r="BF211" s="158"/>
      <c r="BG211" s="158"/>
      <c r="BH211" s="158"/>
      <c r="BI211" s="158"/>
      <c r="BJ211" s="158"/>
      <c r="BK211" s="158"/>
      <c r="BL211" s="158"/>
      <c r="BM211" s="158"/>
      <c r="BN211" s="158"/>
      <c r="BO211" s="158"/>
      <c r="BP211" s="158"/>
      <c r="BQ211" s="158"/>
      <c r="BR211" s="158"/>
      <c r="BS211" s="158"/>
      <c r="BT211" s="158"/>
      <c r="BU211" s="158"/>
    </row>
    <row r="212" spans="1:73" x14ac:dyDescent="0.15">
      <c r="A212" s="1"/>
      <c r="B212" s="20"/>
      <c r="C212" s="156">
        <f>Eksist!C212</f>
        <v>28</v>
      </c>
      <c r="D212" s="2" t="s">
        <v>99</v>
      </c>
      <c r="E212" s="175">
        <f>Eksist!E212</f>
        <v>650</v>
      </c>
      <c r="F212" s="156">
        <f t="shared" si="12"/>
        <v>289.96125599999999</v>
      </c>
      <c r="G212" s="154">
        <f t="shared" ref="G212" si="16">$E212*G179/1000</f>
        <v>0</v>
      </c>
      <c r="H212" s="154">
        <f t="shared" ref="H212:Z214" si="17">$E212*H179/1000</f>
        <v>130.77979200000001</v>
      </c>
      <c r="I212" s="154">
        <f t="shared" si="17"/>
        <v>159.18146399999998</v>
      </c>
      <c r="J212" s="154">
        <f t="shared" si="17"/>
        <v>0</v>
      </c>
      <c r="K212" s="154">
        <f t="shared" si="17"/>
        <v>0</v>
      </c>
      <c r="L212" s="154">
        <f t="shared" si="17"/>
        <v>0</v>
      </c>
      <c r="M212" s="154">
        <f t="shared" si="17"/>
        <v>0</v>
      </c>
      <c r="N212" s="154">
        <f t="shared" si="17"/>
        <v>0</v>
      </c>
      <c r="O212" s="154">
        <f t="shared" si="17"/>
        <v>0</v>
      </c>
      <c r="P212" s="154">
        <f t="shared" si="17"/>
        <v>0</v>
      </c>
      <c r="Q212" s="154">
        <f t="shared" si="17"/>
        <v>0</v>
      </c>
      <c r="R212" s="154">
        <f t="shared" si="17"/>
        <v>0</v>
      </c>
      <c r="S212" s="154">
        <f t="shared" si="17"/>
        <v>0</v>
      </c>
      <c r="T212" s="154">
        <f t="shared" si="17"/>
        <v>0</v>
      </c>
      <c r="U212" s="154">
        <f t="shared" si="17"/>
        <v>0</v>
      </c>
      <c r="V212" s="154">
        <f t="shared" si="17"/>
        <v>0</v>
      </c>
      <c r="W212" s="154">
        <f t="shared" si="17"/>
        <v>0</v>
      </c>
      <c r="X212" s="154">
        <f t="shared" si="17"/>
        <v>0</v>
      </c>
      <c r="Y212" s="154">
        <f t="shared" si="17"/>
        <v>0</v>
      </c>
      <c r="Z212" s="154">
        <f t="shared" si="17"/>
        <v>0</v>
      </c>
      <c r="AA212" s="1"/>
      <c r="AB212" s="3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  <c r="AU212" s="158"/>
      <c r="AV212" s="158"/>
      <c r="AW212" s="158"/>
      <c r="AX212" s="158"/>
      <c r="AY212" s="158"/>
      <c r="AZ212" s="158"/>
      <c r="BA212" s="159"/>
      <c r="BB212" s="159"/>
      <c r="BC212" s="159"/>
      <c r="BD212" s="159"/>
      <c r="BE212" s="159"/>
      <c r="BF212" s="158"/>
      <c r="BG212" s="158"/>
      <c r="BH212" s="158"/>
      <c r="BI212" s="158"/>
      <c r="BJ212" s="158"/>
      <c r="BK212" s="158"/>
      <c r="BL212" s="158"/>
      <c r="BM212" s="158"/>
      <c r="BN212" s="158"/>
      <c r="BO212" s="158"/>
      <c r="BP212" s="158"/>
      <c r="BQ212" s="158"/>
      <c r="BR212" s="158"/>
      <c r="BS212" s="158"/>
      <c r="BT212" s="158"/>
      <c r="BU212" s="158"/>
    </row>
    <row r="213" spans="1:73" x14ac:dyDescent="0.15">
      <c r="A213" s="1"/>
      <c r="B213" s="20"/>
      <c r="C213" s="156">
        <f>Eksist!C213</f>
        <v>29</v>
      </c>
      <c r="D213" s="2" t="s">
        <v>99</v>
      </c>
      <c r="E213" s="175">
        <f>Eksist!E213</f>
        <v>650</v>
      </c>
      <c r="F213" s="156">
        <f t="shared" si="12"/>
        <v>289.96125599999999</v>
      </c>
      <c r="G213" s="154">
        <f t="shared" ref="G213" si="18">$E213*G180/1000</f>
        <v>0</v>
      </c>
      <c r="H213" s="154">
        <f t="shared" si="17"/>
        <v>130.77979200000001</v>
      </c>
      <c r="I213" s="154">
        <f t="shared" si="17"/>
        <v>159.18146399999998</v>
      </c>
      <c r="J213" s="154">
        <f t="shared" si="17"/>
        <v>0</v>
      </c>
      <c r="K213" s="154">
        <f t="shared" si="17"/>
        <v>0</v>
      </c>
      <c r="L213" s="154">
        <f t="shared" si="17"/>
        <v>0</v>
      </c>
      <c r="M213" s="154">
        <f t="shared" si="17"/>
        <v>0</v>
      </c>
      <c r="N213" s="154">
        <f t="shared" si="17"/>
        <v>0</v>
      </c>
      <c r="O213" s="154">
        <f t="shared" si="17"/>
        <v>0</v>
      </c>
      <c r="P213" s="154">
        <f t="shared" si="17"/>
        <v>0</v>
      </c>
      <c r="Q213" s="154">
        <f t="shared" si="17"/>
        <v>0</v>
      </c>
      <c r="R213" s="154">
        <f t="shared" si="17"/>
        <v>0</v>
      </c>
      <c r="S213" s="154">
        <f t="shared" si="17"/>
        <v>0</v>
      </c>
      <c r="T213" s="154">
        <f t="shared" si="17"/>
        <v>0</v>
      </c>
      <c r="U213" s="154">
        <f t="shared" si="17"/>
        <v>0</v>
      </c>
      <c r="V213" s="154">
        <f t="shared" si="17"/>
        <v>0</v>
      </c>
      <c r="W213" s="154">
        <f t="shared" si="17"/>
        <v>0</v>
      </c>
      <c r="X213" s="154">
        <f t="shared" si="17"/>
        <v>0</v>
      </c>
      <c r="Y213" s="154">
        <f t="shared" si="17"/>
        <v>0</v>
      </c>
      <c r="Z213" s="154">
        <f t="shared" si="17"/>
        <v>0</v>
      </c>
      <c r="AA213" s="1"/>
      <c r="AB213" s="3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  <c r="AU213" s="158"/>
      <c r="AV213" s="158"/>
      <c r="AW213" s="158"/>
      <c r="AX213" s="158"/>
      <c r="AY213" s="158"/>
      <c r="AZ213" s="158"/>
      <c r="BA213" s="159"/>
      <c r="BB213" s="159"/>
      <c r="BC213" s="159"/>
      <c r="BD213" s="159"/>
      <c r="BE213" s="159"/>
      <c r="BF213" s="158"/>
      <c r="BG213" s="158"/>
      <c r="BH213" s="158"/>
      <c r="BI213" s="158"/>
      <c r="BJ213" s="158"/>
      <c r="BK213" s="158"/>
      <c r="BL213" s="158"/>
      <c r="BM213" s="158"/>
      <c r="BN213" s="158"/>
      <c r="BO213" s="158"/>
      <c r="BP213" s="158"/>
      <c r="BQ213" s="158"/>
      <c r="BR213" s="158"/>
      <c r="BS213" s="158"/>
      <c r="BT213" s="158"/>
      <c r="BU213" s="158"/>
    </row>
    <row r="214" spans="1:73" x14ac:dyDescent="0.15">
      <c r="A214" s="1"/>
      <c r="B214" s="20" t="s">
        <v>189</v>
      </c>
      <c r="C214" s="156">
        <f>Eksist!C214</f>
        <v>30</v>
      </c>
      <c r="D214" s="2" t="s">
        <v>99</v>
      </c>
      <c r="E214" s="175">
        <f>Eksist!E214</f>
        <v>650</v>
      </c>
      <c r="F214" s="156">
        <f t="shared" si="12"/>
        <v>289.96125599999999</v>
      </c>
      <c r="G214" s="154">
        <f t="shared" ref="G214" si="19">$E214*G181/1000</f>
        <v>0</v>
      </c>
      <c r="H214" s="154">
        <f t="shared" si="17"/>
        <v>130.77979200000001</v>
      </c>
      <c r="I214" s="154">
        <f t="shared" si="17"/>
        <v>159.18146399999998</v>
      </c>
      <c r="J214" s="154">
        <f t="shared" si="17"/>
        <v>0</v>
      </c>
      <c r="K214" s="154">
        <f t="shared" si="17"/>
        <v>0</v>
      </c>
      <c r="L214" s="154">
        <f t="shared" si="17"/>
        <v>0</v>
      </c>
      <c r="M214" s="154">
        <f t="shared" si="17"/>
        <v>0</v>
      </c>
      <c r="N214" s="154">
        <f t="shared" si="17"/>
        <v>0</v>
      </c>
      <c r="O214" s="154">
        <f t="shared" si="17"/>
        <v>0</v>
      </c>
      <c r="P214" s="154">
        <f t="shared" si="17"/>
        <v>0</v>
      </c>
      <c r="Q214" s="154">
        <f t="shared" si="17"/>
        <v>0</v>
      </c>
      <c r="R214" s="154">
        <f t="shared" si="17"/>
        <v>0</v>
      </c>
      <c r="S214" s="154">
        <f t="shared" si="17"/>
        <v>0</v>
      </c>
      <c r="T214" s="154">
        <f t="shared" si="17"/>
        <v>0</v>
      </c>
      <c r="U214" s="154">
        <f t="shared" si="17"/>
        <v>0</v>
      </c>
      <c r="V214" s="154">
        <f t="shared" si="17"/>
        <v>0</v>
      </c>
      <c r="W214" s="154">
        <f t="shared" si="17"/>
        <v>0</v>
      </c>
      <c r="X214" s="154">
        <f t="shared" si="17"/>
        <v>0</v>
      </c>
      <c r="Y214" s="154">
        <f t="shared" si="17"/>
        <v>0</v>
      </c>
      <c r="Z214" s="154">
        <f t="shared" si="17"/>
        <v>0</v>
      </c>
      <c r="AA214" s="1"/>
      <c r="AB214" s="3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  <c r="AU214" s="158"/>
      <c r="AV214" s="158"/>
      <c r="AW214" s="158"/>
      <c r="AX214" s="158"/>
      <c r="AY214" s="158"/>
      <c r="AZ214" s="158"/>
      <c r="BA214" s="159"/>
      <c r="BB214" s="159"/>
      <c r="BC214" s="159"/>
      <c r="BD214" s="159"/>
      <c r="BE214" s="159"/>
      <c r="BF214" s="158"/>
      <c r="BG214" s="158"/>
      <c r="BH214" s="158"/>
      <c r="BI214" s="158"/>
      <c r="BJ214" s="158"/>
      <c r="BK214" s="158"/>
      <c r="BL214" s="158"/>
      <c r="BM214" s="158"/>
      <c r="BN214" s="158"/>
      <c r="BO214" s="158"/>
      <c r="BP214" s="158"/>
      <c r="BQ214" s="158"/>
      <c r="BR214" s="158"/>
      <c r="BS214" s="158"/>
      <c r="BT214" s="158"/>
      <c r="BU214" s="158"/>
    </row>
    <row r="215" spans="1:73" x14ac:dyDescent="0.15">
      <c r="A215" s="1"/>
      <c r="B215" s="20"/>
      <c r="C215" s="2"/>
      <c r="D215" s="2"/>
      <c r="E215" s="2"/>
      <c r="F215" s="1"/>
      <c r="G215" s="1"/>
      <c r="H215" s="2"/>
      <c r="I215" s="2"/>
      <c r="J215" s="2"/>
      <c r="K215" s="2"/>
      <c r="L215" s="2"/>
      <c r="M215" s="2"/>
      <c r="N215" s="2"/>
      <c r="O215" s="2"/>
      <c r="P215" s="135"/>
      <c r="Q215" s="2"/>
      <c r="R215" s="2"/>
      <c r="S215" s="2"/>
      <c r="T215" s="2"/>
      <c r="U215" s="2"/>
      <c r="V215" s="2"/>
      <c r="W215" s="1"/>
      <c r="X215" s="1"/>
      <c r="Y215" s="1"/>
      <c r="Z215" s="3"/>
      <c r="AA215" s="1"/>
      <c r="AB215" s="3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  <c r="AU215" s="158"/>
      <c r="AV215" s="158"/>
      <c r="AW215" s="158"/>
      <c r="AX215" s="158"/>
      <c r="AY215" s="158"/>
      <c r="AZ215" s="158"/>
      <c r="BA215" s="159"/>
      <c r="BB215" s="159"/>
      <c r="BC215" s="159"/>
      <c r="BD215" s="159"/>
      <c r="BE215" s="159"/>
      <c r="BF215" s="158"/>
      <c r="BG215" s="158"/>
      <c r="BH215" s="158"/>
      <c r="BI215" s="158"/>
      <c r="BJ215" s="158"/>
      <c r="BK215" s="158"/>
      <c r="BL215" s="158"/>
      <c r="BM215" s="158"/>
      <c r="BN215" s="158"/>
      <c r="BO215" s="158"/>
      <c r="BP215" s="158"/>
      <c r="BQ215" s="158"/>
      <c r="BR215" s="158"/>
      <c r="BS215" s="158"/>
      <c r="BT215" s="158"/>
      <c r="BU215" s="158"/>
    </row>
    <row r="216" spans="1:73" x14ac:dyDescent="0.15">
      <c r="A216" s="1"/>
      <c r="B216" s="170" t="s">
        <v>195</v>
      </c>
      <c r="C216" s="171"/>
      <c r="D216" s="171"/>
      <c r="E216" s="172"/>
      <c r="F216" s="168"/>
      <c r="G216" s="168"/>
      <c r="H216" s="172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"/>
      <c r="AB216" s="3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  <c r="AU216" s="158"/>
      <c r="AV216" s="158"/>
      <c r="AW216" s="158"/>
      <c r="AX216" s="158"/>
      <c r="AY216" s="158"/>
      <c r="AZ216" s="158"/>
      <c r="BA216" s="159"/>
      <c r="BB216" s="159"/>
      <c r="BC216" s="159"/>
      <c r="BD216" s="159"/>
      <c r="BE216" s="159"/>
      <c r="BF216" s="158"/>
      <c r="BG216" s="158"/>
      <c r="BH216" s="158"/>
      <c r="BI216" s="158"/>
      <c r="BJ216" s="158"/>
      <c r="BK216" s="158"/>
      <c r="BL216" s="158"/>
      <c r="BM216" s="158"/>
      <c r="BN216" s="158"/>
      <c r="BO216" s="158"/>
      <c r="BP216" s="158"/>
      <c r="BQ216" s="158"/>
      <c r="BR216" s="158"/>
      <c r="BS216" s="158"/>
      <c r="BT216" s="158"/>
      <c r="BU216" s="158"/>
    </row>
    <row r="217" spans="1:73" x14ac:dyDescent="0.15">
      <c r="A217" s="1"/>
      <c r="B217" s="20"/>
      <c r="C217" s="2"/>
      <c r="D217" s="2"/>
      <c r="E217" s="2"/>
      <c r="F217" s="1"/>
      <c r="G217" s="1"/>
      <c r="H217" s="2"/>
      <c r="I217" s="2"/>
      <c r="J217" s="2"/>
      <c r="K217" s="2"/>
      <c r="L217" s="2"/>
      <c r="M217" s="2"/>
      <c r="N217" s="2"/>
      <c r="O217" s="2"/>
      <c r="P217" s="135"/>
      <c r="Q217" s="2"/>
      <c r="R217" s="2"/>
      <c r="S217" s="2"/>
      <c r="T217" s="2"/>
      <c r="U217" s="2"/>
      <c r="V217" s="2"/>
      <c r="W217" s="1"/>
      <c r="X217" s="1"/>
      <c r="Y217" s="1"/>
      <c r="Z217" s="3"/>
      <c r="AA217" s="1"/>
      <c r="AB217" s="3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  <c r="AU217" s="158"/>
      <c r="AV217" s="158"/>
      <c r="AW217" s="158"/>
      <c r="AX217" s="158"/>
      <c r="AY217" s="158"/>
      <c r="AZ217" s="158"/>
      <c r="BA217" s="159"/>
      <c r="BB217" s="159"/>
      <c r="BC217" s="159"/>
      <c r="BD217" s="159"/>
      <c r="BE217" s="159"/>
      <c r="BF217" s="158"/>
      <c r="BG217" s="158"/>
      <c r="BH217" s="158"/>
      <c r="BI217" s="158"/>
      <c r="BJ217" s="158"/>
      <c r="BK217" s="158"/>
      <c r="BL217" s="158"/>
      <c r="BM217" s="158"/>
      <c r="BN217" s="158"/>
      <c r="BO217" s="158"/>
      <c r="BP217" s="158"/>
      <c r="BQ217" s="158"/>
      <c r="BR217" s="158"/>
      <c r="BS217" s="158"/>
      <c r="BT217" s="158"/>
      <c r="BU217" s="158"/>
    </row>
    <row r="218" spans="1:73" x14ac:dyDescent="0.15">
      <c r="A218" s="1"/>
      <c r="B218" s="1" t="s">
        <v>210</v>
      </c>
      <c r="C218" s="2"/>
      <c r="D218" s="2"/>
      <c r="E218" s="1"/>
      <c r="F218" s="156" t="s">
        <v>11</v>
      </c>
      <c r="G218" s="156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3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  <c r="AU218" s="158"/>
      <c r="AV218" s="158"/>
      <c r="AW218" s="158"/>
      <c r="AX218" s="158"/>
      <c r="AY218" s="158"/>
      <c r="AZ218" s="158"/>
      <c r="BA218" s="159"/>
      <c r="BB218" s="159"/>
      <c r="BC218" s="159"/>
      <c r="BD218" s="159"/>
      <c r="BE218" s="159"/>
      <c r="BF218" s="158"/>
      <c r="BG218" s="158"/>
      <c r="BH218" s="158"/>
      <c r="BI218" s="158"/>
      <c r="BJ218" s="158"/>
      <c r="BK218" s="158"/>
      <c r="BL218" s="158"/>
      <c r="BM218" s="158"/>
      <c r="BN218" s="158"/>
      <c r="BO218" s="158"/>
      <c r="BP218" s="158"/>
      <c r="BQ218" s="158"/>
      <c r="BR218" s="158"/>
      <c r="BS218" s="158"/>
      <c r="BT218" s="158"/>
      <c r="BU218" s="158"/>
    </row>
    <row r="219" spans="1:73" x14ac:dyDescent="0.15">
      <c r="A219" s="1"/>
      <c r="B219" s="20" t="s">
        <v>187</v>
      </c>
      <c r="C219" s="156">
        <f>Eksist!C219</f>
        <v>0</v>
      </c>
      <c r="D219" s="2" t="s">
        <v>193</v>
      </c>
      <c r="E219" s="161"/>
      <c r="F219" s="156">
        <f>SUM(G219:Z219)</f>
        <v>730</v>
      </c>
      <c r="G219" s="173">
        <f>IF($C219&lt;Input!$D$48,VLOOKUP($C219,Eksist!$C$219:'Eksist'!$Z$249,G$3), VLOOKUP($C219,Muffe!$C$219:'Muffe'!$Z$249,G$3)*Muffe!$E$2+VLOOKUP($C219,Eksist!$C$219:'Eksist'!$Z$249,G$3)*Eksist!$E$2)</f>
        <v>0</v>
      </c>
      <c r="H219" s="173">
        <f>IF($C219&lt;Input!$D$48,VLOOKUP($C219,Eksist!$C$219:'Eksist'!$Z$249,H$3), VLOOKUP($C219,Muffe!$C$219:'Muffe'!$Z$249,H$3)*Muffe!$E$3+VLOOKUP($C219,Eksist!$C$219:'Eksist'!$Z$249,H$3)*Eksist!$E$3)</f>
        <v>365</v>
      </c>
      <c r="I219" s="173">
        <f>IF($C219&lt;Input!$D$48,VLOOKUP($C219,Eksist!$C$219:'Eksist'!$Z$249,I$3), VLOOKUP($C219,Muffe!$C$219:'Muffe'!$Z$249,I$3)*Muffe!$E$3+VLOOKUP($C219,Eksist!$C$219:'Eksist'!$Z$249,I$3)*Eksist!$E$3)</f>
        <v>365</v>
      </c>
      <c r="J219" s="173">
        <f>IF($C219&lt;Input!$D$48,VLOOKUP($C219,Eksist!$C$219:'Eksist'!$Z$249,J$3), VLOOKUP($C219,Muffe!$C$219:'Muffe'!$Z$249,J$3)*Muffe!$E$3+VLOOKUP($C219,Eksist!$C$219:'Eksist'!$Z$249,J$3)*Eksist!$E$3)</f>
        <v>0</v>
      </c>
      <c r="K219" s="173">
        <f>IF($C219&lt;Input!$D$48,VLOOKUP($C219,Eksist!$C$219:'Eksist'!$Z$249,K$3), VLOOKUP($C219,Muffe!$C$219:'Muffe'!$Z$249,K$3)*Muffe!$E$3+VLOOKUP($C219,Eksist!$C$219:'Eksist'!$Z$249,K$3)*Eksist!$E$3)</f>
        <v>0</v>
      </c>
      <c r="L219" s="173">
        <f>IF($C219&lt;Input!$D$48,VLOOKUP($C219,Eksist!$C$219:'Eksist'!$Z$249,L$3), VLOOKUP($C219,Muffe!$C$219:'Muffe'!$Z$249,L$3)*Muffe!$E$3+VLOOKUP($C219,Eksist!$C$219:'Eksist'!$Z$249,L$3)*Eksist!$E$3)</f>
        <v>0</v>
      </c>
      <c r="M219" s="173">
        <f>IF($C219&lt;Input!$D$48,VLOOKUP($C219,Eksist!$C$219:'Eksist'!$Z$249,M$3), VLOOKUP($C219,Muffe!$C$219:'Muffe'!$Z$249,M$3)*Muffe!$E$3+VLOOKUP($C219,Eksist!$C$219:'Eksist'!$Z$249,M$3)*Eksist!$E$3)</f>
        <v>0</v>
      </c>
      <c r="N219" s="173">
        <f>IF($C219&lt;Input!$D$48,VLOOKUP($C219,Eksist!$C$219:'Eksist'!$Z$249,N$3), VLOOKUP($C219,Muffe!$C$219:'Muffe'!$Z$249,N$3)*Muffe!$E$3+VLOOKUP($C219,Eksist!$C$219:'Eksist'!$Z$249,N$3)*Eksist!$E$3)</f>
        <v>0</v>
      </c>
      <c r="O219" s="173">
        <f>IF($C219&lt;Input!$D$48,VLOOKUP($C219,Eksist!$C$219:'Eksist'!$Z$249,O$3), VLOOKUP($C219,Muffe!$C$219:'Muffe'!$Z$249,O$3)*Muffe!$E$3+VLOOKUP($C219,Eksist!$C$219:'Eksist'!$Z$249,O$3)*Eksist!$E$3)</f>
        <v>0</v>
      </c>
      <c r="P219" s="173">
        <f>IF($C219&lt;Input!$D$48,VLOOKUP($C219,Eksist!$C$219:'Eksist'!$Z$249,P$3), VLOOKUP($C219,Muffe!$C$219:'Muffe'!$Z$249,P$3)*Muffe!$E$3+VLOOKUP($C219,Eksist!$C$219:'Eksist'!$Z$249,P$3)*Eksist!$E$3)</f>
        <v>0</v>
      </c>
      <c r="Q219" s="173">
        <f>IF($C219&lt;Input!$D$48,VLOOKUP($C219,Eksist!$C$219:'Eksist'!$Z$249,Q$3), VLOOKUP($C219,Muffe!$C$219:'Muffe'!$Z$249,Q$3)*Muffe!$E$3+VLOOKUP($C219,Eksist!$C$219:'Eksist'!$Z$249,Q$3)*Eksist!$E$3)</f>
        <v>0</v>
      </c>
      <c r="R219" s="173">
        <f>IF($C219&lt;Input!$D$48,VLOOKUP($C219,Eksist!$C$219:'Eksist'!$Z$249,R$3), VLOOKUP($C219,Muffe!$C$219:'Muffe'!$Z$249,R$3)*Muffe!$E$3+VLOOKUP($C219,Eksist!$C$219:'Eksist'!$Z$249,R$3)*Eksist!$E$3)</f>
        <v>0</v>
      </c>
      <c r="S219" s="173">
        <f>IF($C219&lt;Input!$D$48,VLOOKUP($C219,Eksist!$C$219:'Eksist'!$Z$249,S$3), VLOOKUP($C219,Muffe!$C$219:'Muffe'!$Z$249,S$3)*Muffe!$E$3+VLOOKUP($C219,Eksist!$C$219:'Eksist'!$Z$249,S$3)*Eksist!$E$3)</f>
        <v>0</v>
      </c>
      <c r="T219" s="173">
        <f>IF($C219&lt;Input!$D$48,VLOOKUP($C219,Eksist!$C$219:'Eksist'!$Z$249,T$3), VLOOKUP($C219,Muffe!$C$219:'Muffe'!$Z$249,T$3)*Muffe!$E$3+VLOOKUP($C219,Eksist!$C$219:'Eksist'!$Z$249,T$3)*Eksist!$E$3)</f>
        <v>0</v>
      </c>
      <c r="U219" s="173">
        <f>IF($C219&lt;Input!$D$48,VLOOKUP($C219,Eksist!$C$219:'Eksist'!$Z$249,U$3), VLOOKUP($C219,Muffe!$C$219:'Muffe'!$Z$249,U$3)*Muffe!$E$3+VLOOKUP($C219,Eksist!$C$219:'Eksist'!$Z$249,U$3)*Eksist!$E$3)</f>
        <v>0</v>
      </c>
      <c r="V219" s="173">
        <f>IF($C219&lt;Input!$D$48,VLOOKUP($C219,Eksist!$C$219:'Eksist'!$Z$249,V$3), VLOOKUP($C219,Muffe!$C$219:'Muffe'!$Z$249,V$3)*Muffe!$E$3+VLOOKUP($C219,Eksist!$C$219:'Eksist'!$Z$249,V$3)*Eksist!$E$3)</f>
        <v>0</v>
      </c>
      <c r="W219" s="173">
        <f>IF($C219&lt;Input!$D$48,VLOOKUP($C219,Eksist!$C$219:'Eksist'!$Z$249,W$3), VLOOKUP($C219,Muffe!$C$219:'Muffe'!$Z$249,W$3)*Muffe!$E$3+VLOOKUP($C219,Eksist!$C$219:'Eksist'!$Z$249,W$3)*Eksist!$E$3)</f>
        <v>0</v>
      </c>
      <c r="X219" s="173">
        <f>IF($C219&lt;Input!$D$48,VLOOKUP($C219,Eksist!$C$219:'Eksist'!$Z$249,X$3), VLOOKUP($C219,Muffe!$C$219:'Muffe'!$Z$249,X$3)*Muffe!$E$3+VLOOKUP($C219,Eksist!$C$219:'Eksist'!$Z$249,X$3)*Eksist!$E$3)</f>
        <v>0</v>
      </c>
      <c r="Y219" s="173">
        <f>IF($C219&lt;Input!$D$48,VLOOKUP($C219,Eksist!$C$219:'Eksist'!$Z$249,Y$3), VLOOKUP($C219,Muffe!$C$219:'Muffe'!$Z$249,Y$3)*Muffe!$E$3+VLOOKUP($C219,Eksist!$C$219:'Eksist'!$Z$249,Y$3)*Eksist!$E$3)</f>
        <v>0</v>
      </c>
      <c r="Z219" s="173">
        <f>IF($C219&lt;Input!$D$48,VLOOKUP($C219,Eksist!$C$219:'Eksist'!$Z$249,Z$3), VLOOKUP($C219,Muffe!$C$219:'Muffe'!$Z$249,Z$3)*Muffe!$E$3+VLOOKUP($C219,Eksist!$C$219:'Eksist'!$Z$249,Z$3)*Eksist!$E$3)</f>
        <v>0</v>
      </c>
      <c r="AA219" s="1"/>
      <c r="AB219" s="3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  <c r="AU219" s="158"/>
      <c r="AV219" s="158"/>
      <c r="AW219" s="158"/>
      <c r="AX219" s="158"/>
      <c r="AY219" s="158"/>
      <c r="AZ219" s="158"/>
      <c r="BA219" s="159"/>
      <c r="BB219" s="159"/>
      <c r="BC219" s="159"/>
      <c r="BD219" s="159"/>
      <c r="BE219" s="159"/>
      <c r="BF219" s="158"/>
      <c r="BG219" s="158"/>
      <c r="BH219" s="158"/>
      <c r="BI219" s="158"/>
      <c r="BJ219" s="158"/>
      <c r="BK219" s="158"/>
      <c r="BL219" s="158"/>
      <c r="BM219" s="158"/>
      <c r="BN219" s="158"/>
      <c r="BO219" s="158"/>
      <c r="BP219" s="158"/>
      <c r="BQ219" s="158"/>
      <c r="BR219" s="158"/>
      <c r="BS219" s="158"/>
      <c r="BT219" s="158"/>
      <c r="BU219" s="158"/>
    </row>
    <row r="220" spans="1:73" x14ac:dyDescent="0.15">
      <c r="A220" s="1"/>
      <c r="B220" s="20"/>
      <c r="C220" s="156">
        <f>Eksist!C220</f>
        <v>1</v>
      </c>
      <c r="D220" s="2" t="s">
        <v>193</v>
      </c>
      <c r="E220" s="161"/>
      <c r="F220" s="156">
        <f>SUM(G220:Z220)</f>
        <v>744.6</v>
      </c>
      <c r="G220" s="173">
        <f>IF($C220&lt;Input!$D$48,VLOOKUP($C220,Eksist!$C$219:'Eksist'!$Z$249,G$3), VLOOKUP($C220,Muffe!$C$219:'Muffe'!$Z$249,G$3)*Muffe!$E$2+VLOOKUP($C220,Eksist!$C$219:'Eksist'!$Z$249,G$3)*Eksist!$E$2)</f>
        <v>0</v>
      </c>
      <c r="H220" s="173">
        <f>IF($C220&lt;Input!$D$48,VLOOKUP($C220,Eksist!$C$219:'Eksist'!$Z$249,H$3), VLOOKUP($C220,Muffe!$C$219:'Muffe'!$Z$249,H$3)*Muffe!$E$3+VLOOKUP($C220,Eksist!$C$219:'Eksist'!$Z$249,H$3)*Eksist!$E$3)</f>
        <v>372.3</v>
      </c>
      <c r="I220" s="173">
        <f>IF($C220&lt;Input!$D$48,VLOOKUP($C220,Eksist!$C$219:'Eksist'!$Z$249,I$3), VLOOKUP($C220,Muffe!$C$219:'Muffe'!$Z$249,I$3)*Muffe!$E$3+VLOOKUP($C220,Eksist!$C$219:'Eksist'!$Z$249,I$3)*Eksist!$E$3)</f>
        <v>372.3</v>
      </c>
      <c r="J220" s="173">
        <f>IF($C220&lt;Input!$D$48,VLOOKUP($C220,Eksist!$C$219:'Eksist'!$Z$249,J$3), VLOOKUP($C220,Muffe!$C$219:'Muffe'!$Z$249,J$3)*Muffe!$E$3+VLOOKUP($C220,Eksist!$C$219:'Eksist'!$Z$249,J$3)*Eksist!$E$3)</f>
        <v>0</v>
      </c>
      <c r="K220" s="173">
        <f>IF($C220&lt;Input!$D$48,VLOOKUP($C220,Eksist!$C$219:'Eksist'!$Z$249,K$3), VLOOKUP($C220,Muffe!$C$219:'Muffe'!$Z$249,K$3)*Muffe!$E$3+VLOOKUP($C220,Eksist!$C$219:'Eksist'!$Z$249,K$3)*Eksist!$E$3)</f>
        <v>0</v>
      </c>
      <c r="L220" s="173">
        <f>IF($C220&lt;Input!$D$48,VLOOKUP($C220,Eksist!$C$219:'Eksist'!$Z$249,L$3), VLOOKUP($C220,Muffe!$C$219:'Muffe'!$Z$249,L$3)*Muffe!$E$3+VLOOKUP($C220,Eksist!$C$219:'Eksist'!$Z$249,L$3)*Eksist!$E$3)</f>
        <v>0</v>
      </c>
      <c r="M220" s="173">
        <f>IF($C220&lt;Input!$D$48,VLOOKUP($C220,Eksist!$C$219:'Eksist'!$Z$249,M$3), VLOOKUP($C220,Muffe!$C$219:'Muffe'!$Z$249,M$3)*Muffe!$E$3+VLOOKUP($C220,Eksist!$C$219:'Eksist'!$Z$249,M$3)*Eksist!$E$3)</f>
        <v>0</v>
      </c>
      <c r="N220" s="173">
        <f>IF($C220&lt;Input!$D$48,VLOOKUP($C220,Eksist!$C$219:'Eksist'!$Z$249,N$3), VLOOKUP($C220,Muffe!$C$219:'Muffe'!$Z$249,N$3)*Muffe!$E$3+VLOOKUP($C220,Eksist!$C$219:'Eksist'!$Z$249,N$3)*Eksist!$E$3)</f>
        <v>0</v>
      </c>
      <c r="O220" s="173">
        <f>IF($C220&lt;Input!$D$48,VLOOKUP($C220,Eksist!$C$219:'Eksist'!$Z$249,O$3), VLOOKUP($C220,Muffe!$C$219:'Muffe'!$Z$249,O$3)*Muffe!$E$3+VLOOKUP($C220,Eksist!$C$219:'Eksist'!$Z$249,O$3)*Eksist!$E$3)</f>
        <v>0</v>
      </c>
      <c r="P220" s="173">
        <f>IF($C220&lt;Input!$D$48,VLOOKUP($C220,Eksist!$C$219:'Eksist'!$Z$249,P$3), VLOOKUP($C220,Muffe!$C$219:'Muffe'!$Z$249,P$3)*Muffe!$E$3+VLOOKUP($C220,Eksist!$C$219:'Eksist'!$Z$249,P$3)*Eksist!$E$3)</f>
        <v>0</v>
      </c>
      <c r="Q220" s="173">
        <f>IF($C220&lt;Input!$D$48,VLOOKUP($C220,Eksist!$C$219:'Eksist'!$Z$249,Q$3), VLOOKUP($C220,Muffe!$C$219:'Muffe'!$Z$249,Q$3)*Muffe!$E$3+VLOOKUP($C220,Eksist!$C$219:'Eksist'!$Z$249,Q$3)*Eksist!$E$3)</f>
        <v>0</v>
      </c>
      <c r="R220" s="173">
        <f>IF($C220&lt;Input!$D$48,VLOOKUP($C220,Eksist!$C$219:'Eksist'!$Z$249,R$3), VLOOKUP($C220,Muffe!$C$219:'Muffe'!$Z$249,R$3)*Muffe!$E$3+VLOOKUP($C220,Eksist!$C$219:'Eksist'!$Z$249,R$3)*Eksist!$E$3)</f>
        <v>0</v>
      </c>
      <c r="S220" s="173">
        <f>IF($C220&lt;Input!$D$48,VLOOKUP($C220,Eksist!$C$219:'Eksist'!$Z$249,S$3), VLOOKUP($C220,Muffe!$C$219:'Muffe'!$Z$249,S$3)*Muffe!$E$3+VLOOKUP($C220,Eksist!$C$219:'Eksist'!$Z$249,S$3)*Eksist!$E$3)</f>
        <v>0</v>
      </c>
      <c r="T220" s="173">
        <f>IF($C220&lt;Input!$D$48,VLOOKUP($C220,Eksist!$C$219:'Eksist'!$Z$249,T$3), VLOOKUP($C220,Muffe!$C$219:'Muffe'!$Z$249,T$3)*Muffe!$E$3+VLOOKUP($C220,Eksist!$C$219:'Eksist'!$Z$249,T$3)*Eksist!$E$3)</f>
        <v>0</v>
      </c>
      <c r="U220" s="173">
        <f>IF($C220&lt;Input!$D$48,VLOOKUP($C220,Eksist!$C$219:'Eksist'!$Z$249,U$3), VLOOKUP($C220,Muffe!$C$219:'Muffe'!$Z$249,U$3)*Muffe!$E$3+VLOOKUP($C220,Eksist!$C$219:'Eksist'!$Z$249,U$3)*Eksist!$E$3)</f>
        <v>0</v>
      </c>
      <c r="V220" s="173">
        <f>IF($C220&lt;Input!$D$48,VLOOKUP($C220,Eksist!$C$219:'Eksist'!$Z$249,V$3), VLOOKUP($C220,Muffe!$C$219:'Muffe'!$Z$249,V$3)*Muffe!$E$3+VLOOKUP($C220,Eksist!$C$219:'Eksist'!$Z$249,V$3)*Eksist!$E$3)</f>
        <v>0</v>
      </c>
      <c r="W220" s="173">
        <f>IF($C220&lt;Input!$D$48,VLOOKUP($C220,Eksist!$C$219:'Eksist'!$Z$249,W$3), VLOOKUP($C220,Muffe!$C$219:'Muffe'!$Z$249,W$3)*Muffe!$E$3+VLOOKUP($C220,Eksist!$C$219:'Eksist'!$Z$249,W$3)*Eksist!$E$3)</f>
        <v>0</v>
      </c>
      <c r="X220" s="173">
        <f>IF($C220&lt;Input!$D$48,VLOOKUP($C220,Eksist!$C$219:'Eksist'!$Z$249,X$3), VLOOKUP($C220,Muffe!$C$219:'Muffe'!$Z$249,X$3)*Muffe!$E$3+VLOOKUP($C220,Eksist!$C$219:'Eksist'!$Z$249,X$3)*Eksist!$E$3)</f>
        <v>0</v>
      </c>
      <c r="Y220" s="173">
        <f>IF($C220&lt;Input!$D$48,VLOOKUP($C220,Eksist!$C$219:'Eksist'!$Z$249,Y$3), VLOOKUP($C220,Muffe!$C$219:'Muffe'!$Z$249,Y$3)*Muffe!$E$3+VLOOKUP($C220,Eksist!$C$219:'Eksist'!$Z$249,Y$3)*Eksist!$E$3)</f>
        <v>0</v>
      </c>
      <c r="Z220" s="173">
        <f>IF($C220&lt;Input!$D$48,VLOOKUP($C220,Eksist!$C$219:'Eksist'!$Z$249,Z$3), VLOOKUP($C220,Muffe!$C$219:'Muffe'!$Z$249,Z$3)*Muffe!$E$3+VLOOKUP($C220,Eksist!$C$219:'Eksist'!$Z$249,Z$3)*Eksist!$E$3)</f>
        <v>0</v>
      </c>
      <c r="AA220" s="1"/>
      <c r="AB220" s="3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  <c r="AU220" s="158"/>
      <c r="AV220" s="158"/>
      <c r="AW220" s="158"/>
      <c r="AX220" s="158"/>
      <c r="AY220" s="158"/>
      <c r="AZ220" s="158"/>
      <c r="BA220" s="159"/>
      <c r="BB220" s="159"/>
      <c r="BC220" s="159"/>
      <c r="BD220" s="159"/>
      <c r="BE220" s="159"/>
      <c r="BF220" s="158"/>
      <c r="BG220" s="158"/>
      <c r="BH220" s="158"/>
      <c r="BI220" s="158"/>
      <c r="BJ220" s="158"/>
      <c r="BK220" s="158"/>
      <c r="BL220" s="158"/>
      <c r="BM220" s="158"/>
      <c r="BN220" s="158"/>
      <c r="BO220" s="158"/>
      <c r="BP220" s="158"/>
      <c r="BQ220" s="158"/>
      <c r="BR220" s="158"/>
      <c r="BS220" s="158"/>
      <c r="BT220" s="158"/>
      <c r="BU220" s="158"/>
    </row>
    <row r="221" spans="1:73" x14ac:dyDescent="0.15">
      <c r="A221" s="1"/>
      <c r="B221" s="20"/>
      <c r="C221" s="156">
        <f>Eksist!C221</f>
        <v>2</v>
      </c>
      <c r="D221" s="2" t="s">
        <v>193</v>
      </c>
      <c r="E221" s="161"/>
      <c r="F221" s="156">
        <f t="shared" ref="F221:F249" si="20">SUM(G221:Z221)</f>
        <v>759.2</v>
      </c>
      <c r="G221" s="173">
        <f>IF($C221&lt;Input!$D$48,VLOOKUP($C221,Eksist!$C$219:'Eksist'!$Z$249,G$3), VLOOKUP($C221,Muffe!$C$219:'Muffe'!$Z$249,G$3)*Muffe!$E$2+VLOOKUP($C221,Eksist!$C$219:'Eksist'!$Z$249,G$3)*Eksist!$E$2)</f>
        <v>0</v>
      </c>
      <c r="H221" s="173">
        <f>IF($C221&lt;Input!$D$48,VLOOKUP($C221,Eksist!$C$219:'Eksist'!$Z$249,H$3), VLOOKUP($C221,Muffe!$C$219:'Muffe'!$Z$249,H$3)*Muffe!$E$3+VLOOKUP($C221,Eksist!$C$219:'Eksist'!$Z$249,H$3)*Eksist!$E$3)</f>
        <v>379.6</v>
      </c>
      <c r="I221" s="173">
        <f>IF($C221&lt;Input!$D$48,VLOOKUP($C221,Eksist!$C$219:'Eksist'!$Z$249,I$3), VLOOKUP($C221,Muffe!$C$219:'Muffe'!$Z$249,I$3)*Muffe!$E$3+VLOOKUP($C221,Eksist!$C$219:'Eksist'!$Z$249,I$3)*Eksist!$E$3)</f>
        <v>379.6</v>
      </c>
      <c r="J221" s="173">
        <f>IF($C221&lt;Input!$D$48,VLOOKUP($C221,Eksist!$C$219:'Eksist'!$Z$249,J$3), VLOOKUP($C221,Muffe!$C$219:'Muffe'!$Z$249,J$3)*Muffe!$E$3+VLOOKUP($C221,Eksist!$C$219:'Eksist'!$Z$249,J$3)*Eksist!$E$3)</f>
        <v>0</v>
      </c>
      <c r="K221" s="173">
        <f>IF($C221&lt;Input!$D$48,VLOOKUP($C221,Eksist!$C$219:'Eksist'!$Z$249,K$3), VLOOKUP($C221,Muffe!$C$219:'Muffe'!$Z$249,K$3)*Muffe!$E$3+VLOOKUP($C221,Eksist!$C$219:'Eksist'!$Z$249,K$3)*Eksist!$E$3)</f>
        <v>0</v>
      </c>
      <c r="L221" s="173">
        <f>IF($C221&lt;Input!$D$48,VLOOKUP($C221,Eksist!$C$219:'Eksist'!$Z$249,L$3), VLOOKUP($C221,Muffe!$C$219:'Muffe'!$Z$249,L$3)*Muffe!$E$3+VLOOKUP($C221,Eksist!$C$219:'Eksist'!$Z$249,L$3)*Eksist!$E$3)</f>
        <v>0</v>
      </c>
      <c r="M221" s="173">
        <f>IF($C221&lt;Input!$D$48,VLOOKUP($C221,Eksist!$C$219:'Eksist'!$Z$249,M$3), VLOOKUP($C221,Muffe!$C$219:'Muffe'!$Z$249,M$3)*Muffe!$E$3+VLOOKUP($C221,Eksist!$C$219:'Eksist'!$Z$249,M$3)*Eksist!$E$3)</f>
        <v>0</v>
      </c>
      <c r="N221" s="173">
        <f>IF($C221&lt;Input!$D$48,VLOOKUP($C221,Eksist!$C$219:'Eksist'!$Z$249,N$3), VLOOKUP($C221,Muffe!$C$219:'Muffe'!$Z$249,N$3)*Muffe!$E$3+VLOOKUP($C221,Eksist!$C$219:'Eksist'!$Z$249,N$3)*Eksist!$E$3)</f>
        <v>0</v>
      </c>
      <c r="O221" s="173">
        <f>IF($C221&lt;Input!$D$48,VLOOKUP($C221,Eksist!$C$219:'Eksist'!$Z$249,O$3), VLOOKUP($C221,Muffe!$C$219:'Muffe'!$Z$249,O$3)*Muffe!$E$3+VLOOKUP($C221,Eksist!$C$219:'Eksist'!$Z$249,O$3)*Eksist!$E$3)</f>
        <v>0</v>
      </c>
      <c r="P221" s="173">
        <f>IF($C221&lt;Input!$D$48,VLOOKUP($C221,Eksist!$C$219:'Eksist'!$Z$249,P$3), VLOOKUP($C221,Muffe!$C$219:'Muffe'!$Z$249,P$3)*Muffe!$E$3+VLOOKUP($C221,Eksist!$C$219:'Eksist'!$Z$249,P$3)*Eksist!$E$3)</f>
        <v>0</v>
      </c>
      <c r="Q221" s="173">
        <f>IF($C221&lt;Input!$D$48,VLOOKUP($C221,Eksist!$C$219:'Eksist'!$Z$249,Q$3), VLOOKUP($C221,Muffe!$C$219:'Muffe'!$Z$249,Q$3)*Muffe!$E$3+VLOOKUP($C221,Eksist!$C$219:'Eksist'!$Z$249,Q$3)*Eksist!$E$3)</f>
        <v>0</v>
      </c>
      <c r="R221" s="173">
        <f>IF($C221&lt;Input!$D$48,VLOOKUP($C221,Eksist!$C$219:'Eksist'!$Z$249,R$3), VLOOKUP($C221,Muffe!$C$219:'Muffe'!$Z$249,R$3)*Muffe!$E$3+VLOOKUP($C221,Eksist!$C$219:'Eksist'!$Z$249,R$3)*Eksist!$E$3)</f>
        <v>0</v>
      </c>
      <c r="S221" s="173">
        <f>IF($C221&lt;Input!$D$48,VLOOKUP($C221,Eksist!$C$219:'Eksist'!$Z$249,S$3), VLOOKUP($C221,Muffe!$C$219:'Muffe'!$Z$249,S$3)*Muffe!$E$3+VLOOKUP($C221,Eksist!$C$219:'Eksist'!$Z$249,S$3)*Eksist!$E$3)</f>
        <v>0</v>
      </c>
      <c r="T221" s="173">
        <f>IF($C221&lt;Input!$D$48,VLOOKUP($C221,Eksist!$C$219:'Eksist'!$Z$249,T$3), VLOOKUP($C221,Muffe!$C$219:'Muffe'!$Z$249,T$3)*Muffe!$E$3+VLOOKUP($C221,Eksist!$C$219:'Eksist'!$Z$249,T$3)*Eksist!$E$3)</f>
        <v>0</v>
      </c>
      <c r="U221" s="173">
        <f>IF($C221&lt;Input!$D$48,VLOOKUP($C221,Eksist!$C$219:'Eksist'!$Z$249,U$3), VLOOKUP($C221,Muffe!$C$219:'Muffe'!$Z$249,U$3)*Muffe!$E$3+VLOOKUP($C221,Eksist!$C$219:'Eksist'!$Z$249,U$3)*Eksist!$E$3)</f>
        <v>0</v>
      </c>
      <c r="V221" s="173">
        <f>IF($C221&lt;Input!$D$48,VLOOKUP($C221,Eksist!$C$219:'Eksist'!$Z$249,V$3), VLOOKUP($C221,Muffe!$C$219:'Muffe'!$Z$249,V$3)*Muffe!$E$3+VLOOKUP($C221,Eksist!$C$219:'Eksist'!$Z$249,V$3)*Eksist!$E$3)</f>
        <v>0</v>
      </c>
      <c r="W221" s="173">
        <f>IF($C221&lt;Input!$D$48,VLOOKUP($C221,Eksist!$C$219:'Eksist'!$Z$249,W$3), VLOOKUP($C221,Muffe!$C$219:'Muffe'!$Z$249,W$3)*Muffe!$E$3+VLOOKUP($C221,Eksist!$C$219:'Eksist'!$Z$249,W$3)*Eksist!$E$3)</f>
        <v>0</v>
      </c>
      <c r="X221" s="173">
        <f>IF($C221&lt;Input!$D$48,VLOOKUP($C221,Eksist!$C$219:'Eksist'!$Z$249,X$3), VLOOKUP($C221,Muffe!$C$219:'Muffe'!$Z$249,X$3)*Muffe!$E$3+VLOOKUP($C221,Eksist!$C$219:'Eksist'!$Z$249,X$3)*Eksist!$E$3)</f>
        <v>0</v>
      </c>
      <c r="Y221" s="173">
        <f>IF($C221&lt;Input!$D$48,VLOOKUP($C221,Eksist!$C$219:'Eksist'!$Z$249,Y$3), VLOOKUP($C221,Muffe!$C$219:'Muffe'!$Z$249,Y$3)*Muffe!$E$3+VLOOKUP($C221,Eksist!$C$219:'Eksist'!$Z$249,Y$3)*Eksist!$E$3)</f>
        <v>0</v>
      </c>
      <c r="Z221" s="173">
        <f>IF($C221&lt;Input!$D$48,VLOOKUP($C221,Eksist!$C$219:'Eksist'!$Z$249,Z$3), VLOOKUP($C221,Muffe!$C$219:'Muffe'!$Z$249,Z$3)*Muffe!$E$3+VLOOKUP($C221,Eksist!$C$219:'Eksist'!$Z$249,Z$3)*Eksist!$E$3)</f>
        <v>0</v>
      </c>
      <c r="AA221" s="1"/>
      <c r="AB221" s="3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  <c r="AU221" s="158"/>
      <c r="AV221" s="158"/>
      <c r="AW221" s="158"/>
      <c r="AX221" s="158"/>
      <c r="AY221" s="158"/>
      <c r="AZ221" s="158"/>
      <c r="BA221" s="159"/>
      <c r="BB221" s="159"/>
      <c r="BC221" s="159"/>
      <c r="BD221" s="159"/>
      <c r="BE221" s="159"/>
      <c r="BF221" s="158"/>
      <c r="BG221" s="158"/>
      <c r="BH221" s="158"/>
      <c r="BI221" s="158"/>
      <c r="BJ221" s="158"/>
      <c r="BK221" s="158"/>
      <c r="BL221" s="158"/>
      <c r="BM221" s="158"/>
      <c r="BN221" s="158"/>
      <c r="BO221" s="158"/>
      <c r="BP221" s="158"/>
      <c r="BQ221" s="158"/>
      <c r="BR221" s="158"/>
      <c r="BS221" s="158"/>
      <c r="BT221" s="158"/>
      <c r="BU221" s="158"/>
    </row>
    <row r="222" spans="1:73" x14ac:dyDescent="0.15">
      <c r="A222" s="1"/>
      <c r="B222" s="20"/>
      <c r="C222" s="156">
        <f>Eksist!C222</f>
        <v>3</v>
      </c>
      <c r="D222" s="2" t="s">
        <v>193</v>
      </c>
      <c r="E222" s="161"/>
      <c r="F222" s="156">
        <f t="shared" si="20"/>
        <v>773.80000000000007</v>
      </c>
      <c r="G222" s="173">
        <f>IF($C222&lt;Input!$D$48,VLOOKUP($C222,Eksist!$C$219:'Eksist'!$Z$249,G$3), VLOOKUP($C222,Muffe!$C$219:'Muffe'!$Z$249,G$3)*Muffe!$E$2+VLOOKUP($C222,Eksist!$C$219:'Eksist'!$Z$249,G$3)*Eksist!$E$2)</f>
        <v>0</v>
      </c>
      <c r="H222" s="173">
        <f>IF($C222&lt;Input!$D$48,VLOOKUP($C222,Eksist!$C$219:'Eksist'!$Z$249,H$3), VLOOKUP($C222,Muffe!$C$219:'Muffe'!$Z$249,H$3)*Muffe!$E$3+VLOOKUP($C222,Eksist!$C$219:'Eksist'!$Z$249,H$3)*Eksist!$E$3)</f>
        <v>386.90000000000003</v>
      </c>
      <c r="I222" s="173">
        <f>IF($C222&lt;Input!$D$48,VLOOKUP($C222,Eksist!$C$219:'Eksist'!$Z$249,I$3), VLOOKUP($C222,Muffe!$C$219:'Muffe'!$Z$249,I$3)*Muffe!$E$3+VLOOKUP($C222,Eksist!$C$219:'Eksist'!$Z$249,I$3)*Eksist!$E$3)</f>
        <v>386.90000000000003</v>
      </c>
      <c r="J222" s="173">
        <f>IF($C222&lt;Input!$D$48,VLOOKUP($C222,Eksist!$C$219:'Eksist'!$Z$249,J$3), VLOOKUP($C222,Muffe!$C$219:'Muffe'!$Z$249,J$3)*Muffe!$E$3+VLOOKUP($C222,Eksist!$C$219:'Eksist'!$Z$249,J$3)*Eksist!$E$3)</f>
        <v>0</v>
      </c>
      <c r="K222" s="173">
        <f>IF($C222&lt;Input!$D$48,VLOOKUP($C222,Eksist!$C$219:'Eksist'!$Z$249,K$3), VLOOKUP($C222,Muffe!$C$219:'Muffe'!$Z$249,K$3)*Muffe!$E$3+VLOOKUP($C222,Eksist!$C$219:'Eksist'!$Z$249,K$3)*Eksist!$E$3)</f>
        <v>0</v>
      </c>
      <c r="L222" s="173">
        <f>IF($C222&lt;Input!$D$48,VLOOKUP($C222,Eksist!$C$219:'Eksist'!$Z$249,L$3), VLOOKUP($C222,Muffe!$C$219:'Muffe'!$Z$249,L$3)*Muffe!$E$3+VLOOKUP($C222,Eksist!$C$219:'Eksist'!$Z$249,L$3)*Eksist!$E$3)</f>
        <v>0</v>
      </c>
      <c r="M222" s="173">
        <f>IF($C222&lt;Input!$D$48,VLOOKUP($C222,Eksist!$C$219:'Eksist'!$Z$249,M$3), VLOOKUP($C222,Muffe!$C$219:'Muffe'!$Z$249,M$3)*Muffe!$E$3+VLOOKUP($C222,Eksist!$C$219:'Eksist'!$Z$249,M$3)*Eksist!$E$3)</f>
        <v>0</v>
      </c>
      <c r="N222" s="173">
        <f>IF($C222&lt;Input!$D$48,VLOOKUP($C222,Eksist!$C$219:'Eksist'!$Z$249,N$3), VLOOKUP($C222,Muffe!$C$219:'Muffe'!$Z$249,N$3)*Muffe!$E$3+VLOOKUP($C222,Eksist!$C$219:'Eksist'!$Z$249,N$3)*Eksist!$E$3)</f>
        <v>0</v>
      </c>
      <c r="O222" s="173">
        <f>IF($C222&lt;Input!$D$48,VLOOKUP($C222,Eksist!$C$219:'Eksist'!$Z$249,O$3), VLOOKUP($C222,Muffe!$C$219:'Muffe'!$Z$249,O$3)*Muffe!$E$3+VLOOKUP($C222,Eksist!$C$219:'Eksist'!$Z$249,O$3)*Eksist!$E$3)</f>
        <v>0</v>
      </c>
      <c r="P222" s="173">
        <f>IF($C222&lt;Input!$D$48,VLOOKUP($C222,Eksist!$C$219:'Eksist'!$Z$249,P$3), VLOOKUP($C222,Muffe!$C$219:'Muffe'!$Z$249,P$3)*Muffe!$E$3+VLOOKUP($C222,Eksist!$C$219:'Eksist'!$Z$249,P$3)*Eksist!$E$3)</f>
        <v>0</v>
      </c>
      <c r="Q222" s="173">
        <f>IF($C222&lt;Input!$D$48,VLOOKUP($C222,Eksist!$C$219:'Eksist'!$Z$249,Q$3), VLOOKUP($C222,Muffe!$C$219:'Muffe'!$Z$249,Q$3)*Muffe!$E$3+VLOOKUP($C222,Eksist!$C$219:'Eksist'!$Z$249,Q$3)*Eksist!$E$3)</f>
        <v>0</v>
      </c>
      <c r="R222" s="173">
        <f>IF($C222&lt;Input!$D$48,VLOOKUP($C222,Eksist!$C$219:'Eksist'!$Z$249,R$3), VLOOKUP($C222,Muffe!$C$219:'Muffe'!$Z$249,R$3)*Muffe!$E$3+VLOOKUP($C222,Eksist!$C$219:'Eksist'!$Z$249,R$3)*Eksist!$E$3)</f>
        <v>0</v>
      </c>
      <c r="S222" s="173">
        <f>IF($C222&lt;Input!$D$48,VLOOKUP($C222,Eksist!$C$219:'Eksist'!$Z$249,S$3), VLOOKUP($C222,Muffe!$C$219:'Muffe'!$Z$249,S$3)*Muffe!$E$3+VLOOKUP($C222,Eksist!$C$219:'Eksist'!$Z$249,S$3)*Eksist!$E$3)</f>
        <v>0</v>
      </c>
      <c r="T222" s="173">
        <f>IF($C222&lt;Input!$D$48,VLOOKUP($C222,Eksist!$C$219:'Eksist'!$Z$249,T$3), VLOOKUP($C222,Muffe!$C$219:'Muffe'!$Z$249,T$3)*Muffe!$E$3+VLOOKUP($C222,Eksist!$C$219:'Eksist'!$Z$249,T$3)*Eksist!$E$3)</f>
        <v>0</v>
      </c>
      <c r="U222" s="173">
        <f>IF($C222&lt;Input!$D$48,VLOOKUP($C222,Eksist!$C$219:'Eksist'!$Z$249,U$3), VLOOKUP($C222,Muffe!$C$219:'Muffe'!$Z$249,U$3)*Muffe!$E$3+VLOOKUP($C222,Eksist!$C$219:'Eksist'!$Z$249,U$3)*Eksist!$E$3)</f>
        <v>0</v>
      </c>
      <c r="V222" s="173">
        <f>IF($C222&lt;Input!$D$48,VLOOKUP($C222,Eksist!$C$219:'Eksist'!$Z$249,V$3), VLOOKUP($C222,Muffe!$C$219:'Muffe'!$Z$249,V$3)*Muffe!$E$3+VLOOKUP($C222,Eksist!$C$219:'Eksist'!$Z$249,V$3)*Eksist!$E$3)</f>
        <v>0</v>
      </c>
      <c r="W222" s="173">
        <f>IF($C222&lt;Input!$D$48,VLOOKUP($C222,Eksist!$C$219:'Eksist'!$Z$249,W$3), VLOOKUP($C222,Muffe!$C$219:'Muffe'!$Z$249,W$3)*Muffe!$E$3+VLOOKUP($C222,Eksist!$C$219:'Eksist'!$Z$249,W$3)*Eksist!$E$3)</f>
        <v>0</v>
      </c>
      <c r="X222" s="173">
        <f>IF($C222&lt;Input!$D$48,VLOOKUP($C222,Eksist!$C$219:'Eksist'!$Z$249,X$3), VLOOKUP($C222,Muffe!$C$219:'Muffe'!$Z$249,X$3)*Muffe!$E$3+VLOOKUP($C222,Eksist!$C$219:'Eksist'!$Z$249,X$3)*Eksist!$E$3)</f>
        <v>0</v>
      </c>
      <c r="Y222" s="173">
        <f>IF($C222&lt;Input!$D$48,VLOOKUP($C222,Eksist!$C$219:'Eksist'!$Z$249,Y$3), VLOOKUP($C222,Muffe!$C$219:'Muffe'!$Z$249,Y$3)*Muffe!$E$3+VLOOKUP($C222,Eksist!$C$219:'Eksist'!$Z$249,Y$3)*Eksist!$E$3)</f>
        <v>0</v>
      </c>
      <c r="Z222" s="173">
        <f>IF($C222&lt;Input!$D$48,VLOOKUP($C222,Eksist!$C$219:'Eksist'!$Z$249,Z$3), VLOOKUP($C222,Muffe!$C$219:'Muffe'!$Z$249,Z$3)*Muffe!$E$3+VLOOKUP($C222,Eksist!$C$219:'Eksist'!$Z$249,Z$3)*Eksist!$E$3)</f>
        <v>0</v>
      </c>
      <c r="AA222" s="1"/>
      <c r="AB222" s="3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  <c r="AU222" s="158"/>
      <c r="AV222" s="158"/>
      <c r="AW222" s="158"/>
      <c r="AX222" s="158"/>
      <c r="AY222" s="158"/>
      <c r="AZ222" s="158"/>
      <c r="BA222" s="159"/>
      <c r="BB222" s="159"/>
      <c r="BC222" s="159"/>
      <c r="BD222" s="159"/>
      <c r="BE222" s="159"/>
      <c r="BF222" s="158"/>
      <c r="BG222" s="158"/>
      <c r="BH222" s="158"/>
      <c r="BI222" s="158"/>
      <c r="BJ222" s="158"/>
      <c r="BK222" s="158"/>
      <c r="BL222" s="158"/>
      <c r="BM222" s="158"/>
      <c r="BN222" s="158"/>
      <c r="BO222" s="158"/>
      <c r="BP222" s="158"/>
      <c r="BQ222" s="158"/>
      <c r="BR222" s="158"/>
      <c r="BS222" s="158"/>
      <c r="BT222" s="158"/>
      <c r="BU222" s="158"/>
    </row>
    <row r="223" spans="1:73" x14ac:dyDescent="0.15">
      <c r="A223" s="1"/>
      <c r="B223" s="20"/>
      <c r="C223" s="156">
        <f>Eksist!C223</f>
        <v>4</v>
      </c>
      <c r="D223" s="2" t="s">
        <v>193</v>
      </c>
      <c r="E223" s="161"/>
      <c r="F223" s="156">
        <f t="shared" si="20"/>
        <v>788.40000000000009</v>
      </c>
      <c r="G223" s="173">
        <f>IF($C223&lt;Input!$D$48,VLOOKUP($C223,Eksist!$C$219:'Eksist'!$Z$249,G$3), VLOOKUP($C223,Muffe!$C$219:'Muffe'!$Z$249,G$3)*Muffe!$E$2+VLOOKUP($C223,Eksist!$C$219:'Eksist'!$Z$249,G$3)*Eksist!$E$2)</f>
        <v>0</v>
      </c>
      <c r="H223" s="173">
        <f>IF($C223&lt;Input!$D$48,VLOOKUP($C223,Eksist!$C$219:'Eksist'!$Z$249,H$3), VLOOKUP($C223,Muffe!$C$219:'Muffe'!$Z$249,H$3)*Muffe!$E$3+VLOOKUP($C223,Eksist!$C$219:'Eksist'!$Z$249,H$3)*Eksist!$E$3)</f>
        <v>394.20000000000005</v>
      </c>
      <c r="I223" s="173">
        <f>IF($C223&lt;Input!$D$48,VLOOKUP($C223,Eksist!$C$219:'Eksist'!$Z$249,I$3), VLOOKUP($C223,Muffe!$C$219:'Muffe'!$Z$249,I$3)*Muffe!$E$3+VLOOKUP($C223,Eksist!$C$219:'Eksist'!$Z$249,I$3)*Eksist!$E$3)</f>
        <v>394.20000000000005</v>
      </c>
      <c r="J223" s="173">
        <f>IF($C223&lt;Input!$D$48,VLOOKUP($C223,Eksist!$C$219:'Eksist'!$Z$249,J$3), VLOOKUP($C223,Muffe!$C$219:'Muffe'!$Z$249,J$3)*Muffe!$E$3+VLOOKUP($C223,Eksist!$C$219:'Eksist'!$Z$249,J$3)*Eksist!$E$3)</f>
        <v>0</v>
      </c>
      <c r="K223" s="173">
        <f>IF($C223&lt;Input!$D$48,VLOOKUP($C223,Eksist!$C$219:'Eksist'!$Z$249,K$3), VLOOKUP($C223,Muffe!$C$219:'Muffe'!$Z$249,K$3)*Muffe!$E$3+VLOOKUP($C223,Eksist!$C$219:'Eksist'!$Z$249,K$3)*Eksist!$E$3)</f>
        <v>0</v>
      </c>
      <c r="L223" s="173">
        <f>IF($C223&lt;Input!$D$48,VLOOKUP($C223,Eksist!$C$219:'Eksist'!$Z$249,L$3), VLOOKUP($C223,Muffe!$C$219:'Muffe'!$Z$249,L$3)*Muffe!$E$3+VLOOKUP($C223,Eksist!$C$219:'Eksist'!$Z$249,L$3)*Eksist!$E$3)</f>
        <v>0</v>
      </c>
      <c r="M223" s="173">
        <f>IF($C223&lt;Input!$D$48,VLOOKUP($C223,Eksist!$C$219:'Eksist'!$Z$249,M$3), VLOOKUP($C223,Muffe!$C$219:'Muffe'!$Z$249,M$3)*Muffe!$E$3+VLOOKUP($C223,Eksist!$C$219:'Eksist'!$Z$249,M$3)*Eksist!$E$3)</f>
        <v>0</v>
      </c>
      <c r="N223" s="173">
        <f>IF($C223&lt;Input!$D$48,VLOOKUP($C223,Eksist!$C$219:'Eksist'!$Z$249,N$3), VLOOKUP($C223,Muffe!$C$219:'Muffe'!$Z$249,N$3)*Muffe!$E$3+VLOOKUP($C223,Eksist!$C$219:'Eksist'!$Z$249,N$3)*Eksist!$E$3)</f>
        <v>0</v>
      </c>
      <c r="O223" s="173">
        <f>IF($C223&lt;Input!$D$48,VLOOKUP($C223,Eksist!$C$219:'Eksist'!$Z$249,O$3), VLOOKUP($C223,Muffe!$C$219:'Muffe'!$Z$249,O$3)*Muffe!$E$3+VLOOKUP($C223,Eksist!$C$219:'Eksist'!$Z$249,O$3)*Eksist!$E$3)</f>
        <v>0</v>
      </c>
      <c r="P223" s="173">
        <f>IF($C223&lt;Input!$D$48,VLOOKUP($C223,Eksist!$C$219:'Eksist'!$Z$249,P$3), VLOOKUP($C223,Muffe!$C$219:'Muffe'!$Z$249,P$3)*Muffe!$E$3+VLOOKUP($C223,Eksist!$C$219:'Eksist'!$Z$249,P$3)*Eksist!$E$3)</f>
        <v>0</v>
      </c>
      <c r="Q223" s="173">
        <f>IF($C223&lt;Input!$D$48,VLOOKUP($C223,Eksist!$C$219:'Eksist'!$Z$249,Q$3), VLOOKUP($C223,Muffe!$C$219:'Muffe'!$Z$249,Q$3)*Muffe!$E$3+VLOOKUP($C223,Eksist!$C$219:'Eksist'!$Z$249,Q$3)*Eksist!$E$3)</f>
        <v>0</v>
      </c>
      <c r="R223" s="173">
        <f>IF($C223&lt;Input!$D$48,VLOOKUP($C223,Eksist!$C$219:'Eksist'!$Z$249,R$3), VLOOKUP($C223,Muffe!$C$219:'Muffe'!$Z$249,R$3)*Muffe!$E$3+VLOOKUP($C223,Eksist!$C$219:'Eksist'!$Z$249,R$3)*Eksist!$E$3)</f>
        <v>0</v>
      </c>
      <c r="S223" s="173">
        <f>IF($C223&lt;Input!$D$48,VLOOKUP($C223,Eksist!$C$219:'Eksist'!$Z$249,S$3), VLOOKUP($C223,Muffe!$C$219:'Muffe'!$Z$249,S$3)*Muffe!$E$3+VLOOKUP($C223,Eksist!$C$219:'Eksist'!$Z$249,S$3)*Eksist!$E$3)</f>
        <v>0</v>
      </c>
      <c r="T223" s="173">
        <f>IF($C223&lt;Input!$D$48,VLOOKUP($C223,Eksist!$C$219:'Eksist'!$Z$249,T$3), VLOOKUP($C223,Muffe!$C$219:'Muffe'!$Z$249,T$3)*Muffe!$E$3+VLOOKUP($C223,Eksist!$C$219:'Eksist'!$Z$249,T$3)*Eksist!$E$3)</f>
        <v>0</v>
      </c>
      <c r="U223" s="173">
        <f>IF($C223&lt;Input!$D$48,VLOOKUP($C223,Eksist!$C$219:'Eksist'!$Z$249,U$3), VLOOKUP($C223,Muffe!$C$219:'Muffe'!$Z$249,U$3)*Muffe!$E$3+VLOOKUP($C223,Eksist!$C$219:'Eksist'!$Z$249,U$3)*Eksist!$E$3)</f>
        <v>0</v>
      </c>
      <c r="V223" s="173">
        <f>IF($C223&lt;Input!$D$48,VLOOKUP($C223,Eksist!$C$219:'Eksist'!$Z$249,V$3), VLOOKUP($C223,Muffe!$C$219:'Muffe'!$Z$249,V$3)*Muffe!$E$3+VLOOKUP($C223,Eksist!$C$219:'Eksist'!$Z$249,V$3)*Eksist!$E$3)</f>
        <v>0</v>
      </c>
      <c r="W223" s="173">
        <f>IF($C223&lt;Input!$D$48,VLOOKUP($C223,Eksist!$C$219:'Eksist'!$Z$249,W$3), VLOOKUP($C223,Muffe!$C$219:'Muffe'!$Z$249,W$3)*Muffe!$E$3+VLOOKUP($C223,Eksist!$C$219:'Eksist'!$Z$249,W$3)*Eksist!$E$3)</f>
        <v>0</v>
      </c>
      <c r="X223" s="173">
        <f>IF($C223&lt;Input!$D$48,VLOOKUP($C223,Eksist!$C$219:'Eksist'!$Z$249,X$3), VLOOKUP($C223,Muffe!$C$219:'Muffe'!$Z$249,X$3)*Muffe!$E$3+VLOOKUP($C223,Eksist!$C$219:'Eksist'!$Z$249,X$3)*Eksist!$E$3)</f>
        <v>0</v>
      </c>
      <c r="Y223" s="173">
        <f>IF($C223&lt;Input!$D$48,VLOOKUP($C223,Eksist!$C$219:'Eksist'!$Z$249,Y$3), VLOOKUP($C223,Muffe!$C$219:'Muffe'!$Z$249,Y$3)*Muffe!$E$3+VLOOKUP($C223,Eksist!$C$219:'Eksist'!$Z$249,Y$3)*Eksist!$E$3)</f>
        <v>0</v>
      </c>
      <c r="Z223" s="173">
        <f>IF($C223&lt;Input!$D$48,VLOOKUP($C223,Eksist!$C$219:'Eksist'!$Z$249,Z$3), VLOOKUP($C223,Muffe!$C$219:'Muffe'!$Z$249,Z$3)*Muffe!$E$3+VLOOKUP($C223,Eksist!$C$219:'Eksist'!$Z$249,Z$3)*Eksist!$E$3)</f>
        <v>0</v>
      </c>
      <c r="AA223" s="1"/>
      <c r="AB223" s="3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  <c r="AU223" s="158"/>
      <c r="AV223" s="158"/>
      <c r="AW223" s="158"/>
      <c r="AX223" s="158"/>
      <c r="AY223" s="158"/>
      <c r="AZ223" s="158"/>
      <c r="BA223" s="159"/>
      <c r="BB223" s="159"/>
      <c r="BC223" s="159"/>
      <c r="BD223" s="159"/>
      <c r="BE223" s="159"/>
      <c r="BF223" s="158"/>
      <c r="BG223" s="158"/>
      <c r="BH223" s="158"/>
      <c r="BI223" s="158"/>
      <c r="BJ223" s="158"/>
      <c r="BK223" s="158"/>
      <c r="BL223" s="158"/>
      <c r="BM223" s="158"/>
      <c r="BN223" s="158"/>
      <c r="BO223" s="158"/>
      <c r="BP223" s="158"/>
      <c r="BQ223" s="158"/>
      <c r="BR223" s="158"/>
      <c r="BS223" s="158"/>
      <c r="BT223" s="158"/>
      <c r="BU223" s="158"/>
    </row>
    <row r="224" spans="1:73" x14ac:dyDescent="0.15">
      <c r="A224" s="1"/>
      <c r="B224" s="20"/>
      <c r="C224" s="156">
        <f>Eksist!C224</f>
        <v>5</v>
      </c>
      <c r="D224" s="2" t="s">
        <v>193</v>
      </c>
      <c r="E224" s="161"/>
      <c r="F224" s="156">
        <f t="shared" si="20"/>
        <v>803.00000000000011</v>
      </c>
      <c r="G224" s="173">
        <f>IF($C224&lt;Input!$D$48,VLOOKUP($C224,Eksist!$C$219:'Eksist'!$Z$249,G$3), VLOOKUP($C224,Muffe!$C$219:'Muffe'!$Z$249,G$3)*Muffe!$E$2+VLOOKUP($C224,Eksist!$C$219:'Eksist'!$Z$249,G$3)*Eksist!$E$2)</f>
        <v>0</v>
      </c>
      <c r="H224" s="173">
        <f>IF($C224&lt;Input!$D$48,VLOOKUP($C224,Eksist!$C$219:'Eksist'!$Z$249,H$3), VLOOKUP($C224,Muffe!$C$219:'Muffe'!$Z$249,H$3)*Muffe!$E$3+VLOOKUP($C224,Eksist!$C$219:'Eksist'!$Z$249,H$3)*Eksist!$E$3)</f>
        <v>401.50000000000006</v>
      </c>
      <c r="I224" s="173">
        <f>IF($C224&lt;Input!$D$48,VLOOKUP($C224,Eksist!$C$219:'Eksist'!$Z$249,I$3), VLOOKUP($C224,Muffe!$C$219:'Muffe'!$Z$249,I$3)*Muffe!$E$3+VLOOKUP($C224,Eksist!$C$219:'Eksist'!$Z$249,I$3)*Eksist!$E$3)</f>
        <v>401.50000000000006</v>
      </c>
      <c r="J224" s="173">
        <f>IF($C224&lt;Input!$D$48,VLOOKUP($C224,Eksist!$C$219:'Eksist'!$Z$249,J$3), VLOOKUP($C224,Muffe!$C$219:'Muffe'!$Z$249,J$3)*Muffe!$E$3+VLOOKUP($C224,Eksist!$C$219:'Eksist'!$Z$249,J$3)*Eksist!$E$3)</f>
        <v>0</v>
      </c>
      <c r="K224" s="173">
        <f>IF($C224&lt;Input!$D$48,VLOOKUP($C224,Eksist!$C$219:'Eksist'!$Z$249,K$3), VLOOKUP($C224,Muffe!$C$219:'Muffe'!$Z$249,K$3)*Muffe!$E$3+VLOOKUP($C224,Eksist!$C$219:'Eksist'!$Z$249,K$3)*Eksist!$E$3)</f>
        <v>0</v>
      </c>
      <c r="L224" s="173">
        <f>IF($C224&lt;Input!$D$48,VLOOKUP($C224,Eksist!$C$219:'Eksist'!$Z$249,L$3), VLOOKUP($C224,Muffe!$C$219:'Muffe'!$Z$249,L$3)*Muffe!$E$3+VLOOKUP($C224,Eksist!$C$219:'Eksist'!$Z$249,L$3)*Eksist!$E$3)</f>
        <v>0</v>
      </c>
      <c r="M224" s="173">
        <f>IF($C224&lt;Input!$D$48,VLOOKUP($C224,Eksist!$C$219:'Eksist'!$Z$249,M$3), VLOOKUP($C224,Muffe!$C$219:'Muffe'!$Z$249,M$3)*Muffe!$E$3+VLOOKUP($C224,Eksist!$C$219:'Eksist'!$Z$249,M$3)*Eksist!$E$3)</f>
        <v>0</v>
      </c>
      <c r="N224" s="173">
        <f>IF($C224&lt;Input!$D$48,VLOOKUP($C224,Eksist!$C$219:'Eksist'!$Z$249,N$3), VLOOKUP($C224,Muffe!$C$219:'Muffe'!$Z$249,N$3)*Muffe!$E$3+VLOOKUP($C224,Eksist!$C$219:'Eksist'!$Z$249,N$3)*Eksist!$E$3)</f>
        <v>0</v>
      </c>
      <c r="O224" s="173">
        <f>IF($C224&lt;Input!$D$48,VLOOKUP($C224,Eksist!$C$219:'Eksist'!$Z$249,O$3), VLOOKUP($C224,Muffe!$C$219:'Muffe'!$Z$249,O$3)*Muffe!$E$3+VLOOKUP($C224,Eksist!$C$219:'Eksist'!$Z$249,O$3)*Eksist!$E$3)</f>
        <v>0</v>
      </c>
      <c r="P224" s="173">
        <f>IF($C224&lt;Input!$D$48,VLOOKUP($C224,Eksist!$C$219:'Eksist'!$Z$249,P$3), VLOOKUP($C224,Muffe!$C$219:'Muffe'!$Z$249,P$3)*Muffe!$E$3+VLOOKUP($C224,Eksist!$C$219:'Eksist'!$Z$249,P$3)*Eksist!$E$3)</f>
        <v>0</v>
      </c>
      <c r="Q224" s="173">
        <f>IF($C224&lt;Input!$D$48,VLOOKUP($C224,Eksist!$C$219:'Eksist'!$Z$249,Q$3), VLOOKUP($C224,Muffe!$C$219:'Muffe'!$Z$249,Q$3)*Muffe!$E$3+VLOOKUP($C224,Eksist!$C$219:'Eksist'!$Z$249,Q$3)*Eksist!$E$3)</f>
        <v>0</v>
      </c>
      <c r="R224" s="173">
        <f>IF($C224&lt;Input!$D$48,VLOOKUP($C224,Eksist!$C$219:'Eksist'!$Z$249,R$3), VLOOKUP($C224,Muffe!$C$219:'Muffe'!$Z$249,R$3)*Muffe!$E$3+VLOOKUP($C224,Eksist!$C$219:'Eksist'!$Z$249,R$3)*Eksist!$E$3)</f>
        <v>0</v>
      </c>
      <c r="S224" s="173">
        <f>IF($C224&lt;Input!$D$48,VLOOKUP($C224,Eksist!$C$219:'Eksist'!$Z$249,S$3), VLOOKUP($C224,Muffe!$C$219:'Muffe'!$Z$249,S$3)*Muffe!$E$3+VLOOKUP($C224,Eksist!$C$219:'Eksist'!$Z$249,S$3)*Eksist!$E$3)</f>
        <v>0</v>
      </c>
      <c r="T224" s="173">
        <f>IF($C224&lt;Input!$D$48,VLOOKUP($C224,Eksist!$C$219:'Eksist'!$Z$249,T$3), VLOOKUP($C224,Muffe!$C$219:'Muffe'!$Z$249,T$3)*Muffe!$E$3+VLOOKUP($C224,Eksist!$C$219:'Eksist'!$Z$249,T$3)*Eksist!$E$3)</f>
        <v>0</v>
      </c>
      <c r="U224" s="173">
        <f>IF($C224&lt;Input!$D$48,VLOOKUP($C224,Eksist!$C$219:'Eksist'!$Z$249,U$3), VLOOKUP($C224,Muffe!$C$219:'Muffe'!$Z$249,U$3)*Muffe!$E$3+VLOOKUP($C224,Eksist!$C$219:'Eksist'!$Z$249,U$3)*Eksist!$E$3)</f>
        <v>0</v>
      </c>
      <c r="V224" s="173">
        <f>IF($C224&lt;Input!$D$48,VLOOKUP($C224,Eksist!$C$219:'Eksist'!$Z$249,V$3), VLOOKUP($C224,Muffe!$C$219:'Muffe'!$Z$249,V$3)*Muffe!$E$3+VLOOKUP($C224,Eksist!$C$219:'Eksist'!$Z$249,V$3)*Eksist!$E$3)</f>
        <v>0</v>
      </c>
      <c r="W224" s="173">
        <f>IF($C224&lt;Input!$D$48,VLOOKUP($C224,Eksist!$C$219:'Eksist'!$Z$249,W$3), VLOOKUP($C224,Muffe!$C$219:'Muffe'!$Z$249,W$3)*Muffe!$E$3+VLOOKUP($C224,Eksist!$C$219:'Eksist'!$Z$249,W$3)*Eksist!$E$3)</f>
        <v>0</v>
      </c>
      <c r="X224" s="173">
        <f>IF($C224&lt;Input!$D$48,VLOOKUP($C224,Eksist!$C$219:'Eksist'!$Z$249,X$3), VLOOKUP($C224,Muffe!$C$219:'Muffe'!$Z$249,X$3)*Muffe!$E$3+VLOOKUP($C224,Eksist!$C$219:'Eksist'!$Z$249,X$3)*Eksist!$E$3)</f>
        <v>0</v>
      </c>
      <c r="Y224" s="173">
        <f>IF($C224&lt;Input!$D$48,VLOOKUP($C224,Eksist!$C$219:'Eksist'!$Z$249,Y$3), VLOOKUP($C224,Muffe!$C$219:'Muffe'!$Z$249,Y$3)*Muffe!$E$3+VLOOKUP($C224,Eksist!$C$219:'Eksist'!$Z$249,Y$3)*Eksist!$E$3)</f>
        <v>0</v>
      </c>
      <c r="Z224" s="173">
        <f>IF($C224&lt;Input!$D$48,VLOOKUP($C224,Eksist!$C$219:'Eksist'!$Z$249,Z$3), VLOOKUP($C224,Muffe!$C$219:'Muffe'!$Z$249,Z$3)*Muffe!$E$3+VLOOKUP($C224,Eksist!$C$219:'Eksist'!$Z$249,Z$3)*Eksist!$E$3)</f>
        <v>0</v>
      </c>
      <c r="AA224" s="1"/>
      <c r="AB224" s="3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  <c r="AU224" s="158"/>
      <c r="AV224" s="158"/>
      <c r="AW224" s="158"/>
      <c r="AX224" s="158"/>
      <c r="AY224" s="158"/>
      <c r="AZ224" s="158"/>
      <c r="BA224" s="159"/>
      <c r="BB224" s="159"/>
      <c r="BC224" s="159"/>
      <c r="BD224" s="159"/>
      <c r="BE224" s="159"/>
      <c r="BF224" s="158"/>
      <c r="BG224" s="158"/>
      <c r="BH224" s="158"/>
      <c r="BI224" s="158"/>
      <c r="BJ224" s="158"/>
      <c r="BK224" s="158"/>
      <c r="BL224" s="158"/>
      <c r="BM224" s="158"/>
      <c r="BN224" s="158"/>
      <c r="BO224" s="158"/>
      <c r="BP224" s="158"/>
      <c r="BQ224" s="158"/>
      <c r="BR224" s="158"/>
      <c r="BS224" s="158"/>
      <c r="BT224" s="158"/>
      <c r="BU224" s="158"/>
    </row>
    <row r="225" spans="1:73" x14ac:dyDescent="0.15">
      <c r="A225" s="1"/>
      <c r="B225" s="20"/>
      <c r="C225" s="156">
        <f>Eksist!C225</f>
        <v>6</v>
      </c>
      <c r="D225" s="2" t="s">
        <v>193</v>
      </c>
      <c r="E225" s="161"/>
      <c r="F225" s="156">
        <f t="shared" si="20"/>
        <v>817.60000000000014</v>
      </c>
      <c r="G225" s="173">
        <f>IF($C225&lt;Input!$D$48,VLOOKUP($C225,Eksist!$C$219:'Eksist'!$Z$249,G$3), VLOOKUP($C225,Muffe!$C$219:'Muffe'!$Z$249,G$3)*Muffe!$E$2+VLOOKUP($C225,Eksist!$C$219:'Eksist'!$Z$249,G$3)*Eksist!$E$2)</f>
        <v>0</v>
      </c>
      <c r="H225" s="173">
        <f>IF($C225&lt;Input!$D$48,VLOOKUP($C225,Eksist!$C$219:'Eksist'!$Z$249,H$3), VLOOKUP($C225,Muffe!$C$219:'Muffe'!$Z$249,H$3)*Muffe!$E$3+VLOOKUP($C225,Eksist!$C$219:'Eksist'!$Z$249,H$3)*Eksist!$E$3)</f>
        <v>408.80000000000007</v>
      </c>
      <c r="I225" s="173">
        <f>IF($C225&lt;Input!$D$48,VLOOKUP($C225,Eksist!$C$219:'Eksist'!$Z$249,I$3), VLOOKUP($C225,Muffe!$C$219:'Muffe'!$Z$249,I$3)*Muffe!$E$3+VLOOKUP($C225,Eksist!$C$219:'Eksist'!$Z$249,I$3)*Eksist!$E$3)</f>
        <v>408.80000000000007</v>
      </c>
      <c r="J225" s="173">
        <f>IF($C225&lt;Input!$D$48,VLOOKUP($C225,Eksist!$C$219:'Eksist'!$Z$249,J$3), VLOOKUP($C225,Muffe!$C$219:'Muffe'!$Z$249,J$3)*Muffe!$E$3+VLOOKUP($C225,Eksist!$C$219:'Eksist'!$Z$249,J$3)*Eksist!$E$3)</f>
        <v>0</v>
      </c>
      <c r="K225" s="173">
        <f>IF($C225&lt;Input!$D$48,VLOOKUP($C225,Eksist!$C$219:'Eksist'!$Z$249,K$3), VLOOKUP($C225,Muffe!$C$219:'Muffe'!$Z$249,K$3)*Muffe!$E$3+VLOOKUP($C225,Eksist!$C$219:'Eksist'!$Z$249,K$3)*Eksist!$E$3)</f>
        <v>0</v>
      </c>
      <c r="L225" s="173">
        <f>IF($C225&lt;Input!$D$48,VLOOKUP($C225,Eksist!$C$219:'Eksist'!$Z$249,L$3), VLOOKUP($C225,Muffe!$C$219:'Muffe'!$Z$249,L$3)*Muffe!$E$3+VLOOKUP($C225,Eksist!$C$219:'Eksist'!$Z$249,L$3)*Eksist!$E$3)</f>
        <v>0</v>
      </c>
      <c r="M225" s="173">
        <f>IF($C225&lt;Input!$D$48,VLOOKUP($C225,Eksist!$C$219:'Eksist'!$Z$249,M$3), VLOOKUP($C225,Muffe!$C$219:'Muffe'!$Z$249,M$3)*Muffe!$E$3+VLOOKUP($C225,Eksist!$C$219:'Eksist'!$Z$249,M$3)*Eksist!$E$3)</f>
        <v>0</v>
      </c>
      <c r="N225" s="173">
        <f>IF($C225&lt;Input!$D$48,VLOOKUP($C225,Eksist!$C$219:'Eksist'!$Z$249,N$3), VLOOKUP($C225,Muffe!$C$219:'Muffe'!$Z$249,N$3)*Muffe!$E$3+VLOOKUP($C225,Eksist!$C$219:'Eksist'!$Z$249,N$3)*Eksist!$E$3)</f>
        <v>0</v>
      </c>
      <c r="O225" s="173">
        <f>IF($C225&lt;Input!$D$48,VLOOKUP($C225,Eksist!$C$219:'Eksist'!$Z$249,O$3), VLOOKUP($C225,Muffe!$C$219:'Muffe'!$Z$249,O$3)*Muffe!$E$3+VLOOKUP($C225,Eksist!$C$219:'Eksist'!$Z$249,O$3)*Eksist!$E$3)</f>
        <v>0</v>
      </c>
      <c r="P225" s="173">
        <f>IF($C225&lt;Input!$D$48,VLOOKUP($C225,Eksist!$C$219:'Eksist'!$Z$249,P$3), VLOOKUP($C225,Muffe!$C$219:'Muffe'!$Z$249,P$3)*Muffe!$E$3+VLOOKUP($C225,Eksist!$C$219:'Eksist'!$Z$249,P$3)*Eksist!$E$3)</f>
        <v>0</v>
      </c>
      <c r="Q225" s="173">
        <f>IF($C225&lt;Input!$D$48,VLOOKUP($C225,Eksist!$C$219:'Eksist'!$Z$249,Q$3), VLOOKUP($C225,Muffe!$C$219:'Muffe'!$Z$249,Q$3)*Muffe!$E$3+VLOOKUP($C225,Eksist!$C$219:'Eksist'!$Z$249,Q$3)*Eksist!$E$3)</f>
        <v>0</v>
      </c>
      <c r="R225" s="173">
        <f>IF($C225&lt;Input!$D$48,VLOOKUP($C225,Eksist!$C$219:'Eksist'!$Z$249,R$3), VLOOKUP($C225,Muffe!$C$219:'Muffe'!$Z$249,R$3)*Muffe!$E$3+VLOOKUP($C225,Eksist!$C$219:'Eksist'!$Z$249,R$3)*Eksist!$E$3)</f>
        <v>0</v>
      </c>
      <c r="S225" s="173">
        <f>IF($C225&lt;Input!$D$48,VLOOKUP($C225,Eksist!$C$219:'Eksist'!$Z$249,S$3), VLOOKUP($C225,Muffe!$C$219:'Muffe'!$Z$249,S$3)*Muffe!$E$3+VLOOKUP($C225,Eksist!$C$219:'Eksist'!$Z$249,S$3)*Eksist!$E$3)</f>
        <v>0</v>
      </c>
      <c r="T225" s="173">
        <f>IF($C225&lt;Input!$D$48,VLOOKUP($C225,Eksist!$C$219:'Eksist'!$Z$249,T$3), VLOOKUP($C225,Muffe!$C$219:'Muffe'!$Z$249,T$3)*Muffe!$E$3+VLOOKUP($C225,Eksist!$C$219:'Eksist'!$Z$249,T$3)*Eksist!$E$3)</f>
        <v>0</v>
      </c>
      <c r="U225" s="173">
        <f>IF($C225&lt;Input!$D$48,VLOOKUP($C225,Eksist!$C$219:'Eksist'!$Z$249,U$3), VLOOKUP($C225,Muffe!$C$219:'Muffe'!$Z$249,U$3)*Muffe!$E$3+VLOOKUP($C225,Eksist!$C$219:'Eksist'!$Z$249,U$3)*Eksist!$E$3)</f>
        <v>0</v>
      </c>
      <c r="V225" s="173">
        <f>IF($C225&lt;Input!$D$48,VLOOKUP($C225,Eksist!$C$219:'Eksist'!$Z$249,V$3), VLOOKUP($C225,Muffe!$C$219:'Muffe'!$Z$249,V$3)*Muffe!$E$3+VLOOKUP($C225,Eksist!$C$219:'Eksist'!$Z$249,V$3)*Eksist!$E$3)</f>
        <v>0</v>
      </c>
      <c r="W225" s="173">
        <f>IF($C225&lt;Input!$D$48,VLOOKUP($C225,Eksist!$C$219:'Eksist'!$Z$249,W$3), VLOOKUP($C225,Muffe!$C$219:'Muffe'!$Z$249,W$3)*Muffe!$E$3+VLOOKUP($C225,Eksist!$C$219:'Eksist'!$Z$249,W$3)*Eksist!$E$3)</f>
        <v>0</v>
      </c>
      <c r="X225" s="173">
        <f>IF($C225&lt;Input!$D$48,VLOOKUP($C225,Eksist!$C$219:'Eksist'!$Z$249,X$3), VLOOKUP($C225,Muffe!$C$219:'Muffe'!$Z$249,X$3)*Muffe!$E$3+VLOOKUP($C225,Eksist!$C$219:'Eksist'!$Z$249,X$3)*Eksist!$E$3)</f>
        <v>0</v>
      </c>
      <c r="Y225" s="173">
        <f>IF($C225&lt;Input!$D$48,VLOOKUP($C225,Eksist!$C$219:'Eksist'!$Z$249,Y$3), VLOOKUP($C225,Muffe!$C$219:'Muffe'!$Z$249,Y$3)*Muffe!$E$3+VLOOKUP($C225,Eksist!$C$219:'Eksist'!$Z$249,Y$3)*Eksist!$E$3)</f>
        <v>0</v>
      </c>
      <c r="Z225" s="173">
        <f>IF($C225&lt;Input!$D$48,VLOOKUP($C225,Eksist!$C$219:'Eksist'!$Z$249,Z$3), VLOOKUP($C225,Muffe!$C$219:'Muffe'!$Z$249,Z$3)*Muffe!$E$3+VLOOKUP($C225,Eksist!$C$219:'Eksist'!$Z$249,Z$3)*Eksist!$E$3)</f>
        <v>0</v>
      </c>
      <c r="AA225" s="1"/>
      <c r="AB225" s="3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  <c r="AU225" s="158"/>
      <c r="AV225" s="158"/>
      <c r="AW225" s="158"/>
      <c r="AX225" s="158"/>
      <c r="AY225" s="158"/>
      <c r="AZ225" s="158"/>
      <c r="BA225" s="159"/>
      <c r="BB225" s="159"/>
      <c r="BC225" s="159"/>
      <c r="BD225" s="159"/>
      <c r="BE225" s="159"/>
      <c r="BF225" s="158"/>
      <c r="BG225" s="158"/>
      <c r="BH225" s="158"/>
      <c r="BI225" s="158"/>
      <c r="BJ225" s="158"/>
      <c r="BK225" s="158"/>
      <c r="BL225" s="158"/>
      <c r="BM225" s="158"/>
      <c r="BN225" s="158"/>
      <c r="BO225" s="158"/>
      <c r="BP225" s="158"/>
      <c r="BQ225" s="158"/>
      <c r="BR225" s="158"/>
      <c r="BS225" s="158"/>
      <c r="BT225" s="158"/>
      <c r="BU225" s="158"/>
    </row>
    <row r="226" spans="1:73" x14ac:dyDescent="0.15">
      <c r="A226" s="1"/>
      <c r="B226" s="20"/>
      <c r="C226" s="156">
        <f>Eksist!C226</f>
        <v>7</v>
      </c>
      <c r="D226" s="2" t="s">
        <v>193</v>
      </c>
      <c r="E226" s="161"/>
      <c r="F226" s="156">
        <f t="shared" si="20"/>
        <v>832.20000000000016</v>
      </c>
      <c r="G226" s="173">
        <f>IF($C226&lt;Input!$D$48,VLOOKUP($C226,Eksist!$C$219:'Eksist'!$Z$249,G$3), VLOOKUP($C226,Muffe!$C$219:'Muffe'!$Z$249,G$3)*Muffe!$E$2+VLOOKUP($C226,Eksist!$C$219:'Eksist'!$Z$249,G$3)*Eksist!$E$2)</f>
        <v>0</v>
      </c>
      <c r="H226" s="173">
        <f>IF($C226&lt;Input!$D$48,VLOOKUP($C226,Eksist!$C$219:'Eksist'!$Z$249,H$3), VLOOKUP($C226,Muffe!$C$219:'Muffe'!$Z$249,H$3)*Muffe!$E$3+VLOOKUP($C226,Eksist!$C$219:'Eksist'!$Z$249,H$3)*Eksist!$E$3)</f>
        <v>416.10000000000008</v>
      </c>
      <c r="I226" s="173">
        <f>IF($C226&lt;Input!$D$48,VLOOKUP($C226,Eksist!$C$219:'Eksist'!$Z$249,I$3), VLOOKUP($C226,Muffe!$C$219:'Muffe'!$Z$249,I$3)*Muffe!$E$3+VLOOKUP($C226,Eksist!$C$219:'Eksist'!$Z$249,I$3)*Eksist!$E$3)</f>
        <v>416.10000000000008</v>
      </c>
      <c r="J226" s="173">
        <f>IF($C226&lt;Input!$D$48,VLOOKUP($C226,Eksist!$C$219:'Eksist'!$Z$249,J$3), VLOOKUP($C226,Muffe!$C$219:'Muffe'!$Z$249,J$3)*Muffe!$E$3+VLOOKUP($C226,Eksist!$C$219:'Eksist'!$Z$249,J$3)*Eksist!$E$3)</f>
        <v>0</v>
      </c>
      <c r="K226" s="173">
        <f>IF($C226&lt;Input!$D$48,VLOOKUP($C226,Eksist!$C$219:'Eksist'!$Z$249,K$3), VLOOKUP($C226,Muffe!$C$219:'Muffe'!$Z$249,K$3)*Muffe!$E$3+VLOOKUP($C226,Eksist!$C$219:'Eksist'!$Z$249,K$3)*Eksist!$E$3)</f>
        <v>0</v>
      </c>
      <c r="L226" s="173">
        <f>IF($C226&lt;Input!$D$48,VLOOKUP($C226,Eksist!$C$219:'Eksist'!$Z$249,L$3), VLOOKUP($C226,Muffe!$C$219:'Muffe'!$Z$249,L$3)*Muffe!$E$3+VLOOKUP($C226,Eksist!$C$219:'Eksist'!$Z$249,L$3)*Eksist!$E$3)</f>
        <v>0</v>
      </c>
      <c r="M226" s="173">
        <f>IF($C226&lt;Input!$D$48,VLOOKUP($C226,Eksist!$C$219:'Eksist'!$Z$249,M$3), VLOOKUP($C226,Muffe!$C$219:'Muffe'!$Z$249,M$3)*Muffe!$E$3+VLOOKUP($C226,Eksist!$C$219:'Eksist'!$Z$249,M$3)*Eksist!$E$3)</f>
        <v>0</v>
      </c>
      <c r="N226" s="173">
        <f>IF($C226&lt;Input!$D$48,VLOOKUP($C226,Eksist!$C$219:'Eksist'!$Z$249,N$3), VLOOKUP($C226,Muffe!$C$219:'Muffe'!$Z$249,N$3)*Muffe!$E$3+VLOOKUP($C226,Eksist!$C$219:'Eksist'!$Z$249,N$3)*Eksist!$E$3)</f>
        <v>0</v>
      </c>
      <c r="O226" s="173">
        <f>IF($C226&lt;Input!$D$48,VLOOKUP($C226,Eksist!$C$219:'Eksist'!$Z$249,O$3), VLOOKUP($C226,Muffe!$C$219:'Muffe'!$Z$249,O$3)*Muffe!$E$3+VLOOKUP($C226,Eksist!$C$219:'Eksist'!$Z$249,O$3)*Eksist!$E$3)</f>
        <v>0</v>
      </c>
      <c r="P226" s="173">
        <f>IF($C226&lt;Input!$D$48,VLOOKUP($C226,Eksist!$C$219:'Eksist'!$Z$249,P$3), VLOOKUP($C226,Muffe!$C$219:'Muffe'!$Z$249,P$3)*Muffe!$E$3+VLOOKUP($C226,Eksist!$C$219:'Eksist'!$Z$249,P$3)*Eksist!$E$3)</f>
        <v>0</v>
      </c>
      <c r="Q226" s="173">
        <f>IF($C226&lt;Input!$D$48,VLOOKUP($C226,Eksist!$C$219:'Eksist'!$Z$249,Q$3), VLOOKUP($C226,Muffe!$C$219:'Muffe'!$Z$249,Q$3)*Muffe!$E$3+VLOOKUP($C226,Eksist!$C$219:'Eksist'!$Z$249,Q$3)*Eksist!$E$3)</f>
        <v>0</v>
      </c>
      <c r="R226" s="173">
        <f>IF($C226&lt;Input!$D$48,VLOOKUP($C226,Eksist!$C$219:'Eksist'!$Z$249,R$3), VLOOKUP($C226,Muffe!$C$219:'Muffe'!$Z$249,R$3)*Muffe!$E$3+VLOOKUP($C226,Eksist!$C$219:'Eksist'!$Z$249,R$3)*Eksist!$E$3)</f>
        <v>0</v>
      </c>
      <c r="S226" s="173">
        <f>IF($C226&lt;Input!$D$48,VLOOKUP($C226,Eksist!$C$219:'Eksist'!$Z$249,S$3), VLOOKUP($C226,Muffe!$C$219:'Muffe'!$Z$249,S$3)*Muffe!$E$3+VLOOKUP($C226,Eksist!$C$219:'Eksist'!$Z$249,S$3)*Eksist!$E$3)</f>
        <v>0</v>
      </c>
      <c r="T226" s="173">
        <f>IF($C226&lt;Input!$D$48,VLOOKUP($C226,Eksist!$C$219:'Eksist'!$Z$249,T$3), VLOOKUP($C226,Muffe!$C$219:'Muffe'!$Z$249,T$3)*Muffe!$E$3+VLOOKUP($C226,Eksist!$C$219:'Eksist'!$Z$249,T$3)*Eksist!$E$3)</f>
        <v>0</v>
      </c>
      <c r="U226" s="173">
        <f>IF($C226&lt;Input!$D$48,VLOOKUP($C226,Eksist!$C$219:'Eksist'!$Z$249,U$3), VLOOKUP($C226,Muffe!$C$219:'Muffe'!$Z$249,U$3)*Muffe!$E$3+VLOOKUP($C226,Eksist!$C$219:'Eksist'!$Z$249,U$3)*Eksist!$E$3)</f>
        <v>0</v>
      </c>
      <c r="V226" s="173">
        <f>IF($C226&lt;Input!$D$48,VLOOKUP($C226,Eksist!$C$219:'Eksist'!$Z$249,V$3), VLOOKUP($C226,Muffe!$C$219:'Muffe'!$Z$249,V$3)*Muffe!$E$3+VLOOKUP($C226,Eksist!$C$219:'Eksist'!$Z$249,V$3)*Eksist!$E$3)</f>
        <v>0</v>
      </c>
      <c r="W226" s="173">
        <f>IF($C226&lt;Input!$D$48,VLOOKUP($C226,Eksist!$C$219:'Eksist'!$Z$249,W$3), VLOOKUP($C226,Muffe!$C$219:'Muffe'!$Z$249,W$3)*Muffe!$E$3+VLOOKUP($C226,Eksist!$C$219:'Eksist'!$Z$249,W$3)*Eksist!$E$3)</f>
        <v>0</v>
      </c>
      <c r="X226" s="173">
        <f>IF($C226&lt;Input!$D$48,VLOOKUP($C226,Eksist!$C$219:'Eksist'!$Z$249,X$3), VLOOKUP($C226,Muffe!$C$219:'Muffe'!$Z$249,X$3)*Muffe!$E$3+VLOOKUP($C226,Eksist!$C$219:'Eksist'!$Z$249,X$3)*Eksist!$E$3)</f>
        <v>0</v>
      </c>
      <c r="Y226" s="173">
        <f>IF($C226&lt;Input!$D$48,VLOOKUP($C226,Eksist!$C$219:'Eksist'!$Z$249,Y$3), VLOOKUP($C226,Muffe!$C$219:'Muffe'!$Z$249,Y$3)*Muffe!$E$3+VLOOKUP($C226,Eksist!$C$219:'Eksist'!$Z$249,Y$3)*Eksist!$E$3)</f>
        <v>0</v>
      </c>
      <c r="Z226" s="173">
        <f>IF($C226&lt;Input!$D$48,VLOOKUP($C226,Eksist!$C$219:'Eksist'!$Z$249,Z$3), VLOOKUP($C226,Muffe!$C$219:'Muffe'!$Z$249,Z$3)*Muffe!$E$3+VLOOKUP($C226,Eksist!$C$219:'Eksist'!$Z$249,Z$3)*Eksist!$E$3)</f>
        <v>0</v>
      </c>
      <c r="AA226" s="1"/>
      <c r="AB226" s="3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  <c r="AU226" s="158"/>
      <c r="AV226" s="158"/>
      <c r="AW226" s="158"/>
      <c r="AX226" s="158"/>
      <c r="AY226" s="158"/>
      <c r="AZ226" s="158"/>
      <c r="BA226" s="159"/>
      <c r="BB226" s="159"/>
      <c r="BC226" s="159"/>
      <c r="BD226" s="159"/>
      <c r="BE226" s="159"/>
      <c r="BF226" s="158"/>
      <c r="BG226" s="158"/>
      <c r="BH226" s="158"/>
      <c r="BI226" s="158"/>
      <c r="BJ226" s="158"/>
      <c r="BK226" s="158"/>
      <c r="BL226" s="158"/>
      <c r="BM226" s="158"/>
      <c r="BN226" s="158"/>
      <c r="BO226" s="158"/>
      <c r="BP226" s="158"/>
      <c r="BQ226" s="158"/>
      <c r="BR226" s="158"/>
      <c r="BS226" s="158"/>
      <c r="BT226" s="158"/>
      <c r="BU226" s="158"/>
    </row>
    <row r="227" spans="1:73" x14ac:dyDescent="0.15">
      <c r="A227" s="1"/>
      <c r="B227" s="20"/>
      <c r="C227" s="156">
        <f>Eksist!C227</f>
        <v>8</v>
      </c>
      <c r="D227" s="2" t="s">
        <v>193</v>
      </c>
      <c r="E227" s="161"/>
      <c r="F227" s="156">
        <f t="shared" si="20"/>
        <v>846.80000000000018</v>
      </c>
      <c r="G227" s="173">
        <f>IF($C227&lt;Input!$D$48,VLOOKUP($C227,Eksist!$C$219:'Eksist'!$Z$249,G$3), VLOOKUP($C227,Muffe!$C$219:'Muffe'!$Z$249,G$3)*Muffe!$E$2+VLOOKUP($C227,Eksist!$C$219:'Eksist'!$Z$249,G$3)*Eksist!$E$2)</f>
        <v>0</v>
      </c>
      <c r="H227" s="173">
        <f>IF($C227&lt;Input!$D$48,VLOOKUP($C227,Eksist!$C$219:'Eksist'!$Z$249,H$3), VLOOKUP($C227,Muffe!$C$219:'Muffe'!$Z$249,H$3)*Muffe!$E$3+VLOOKUP($C227,Eksist!$C$219:'Eksist'!$Z$249,H$3)*Eksist!$E$3)</f>
        <v>423.40000000000009</v>
      </c>
      <c r="I227" s="173">
        <f>IF($C227&lt;Input!$D$48,VLOOKUP($C227,Eksist!$C$219:'Eksist'!$Z$249,I$3), VLOOKUP($C227,Muffe!$C$219:'Muffe'!$Z$249,I$3)*Muffe!$E$3+VLOOKUP($C227,Eksist!$C$219:'Eksist'!$Z$249,I$3)*Eksist!$E$3)</f>
        <v>423.40000000000009</v>
      </c>
      <c r="J227" s="173">
        <f>IF($C227&lt;Input!$D$48,VLOOKUP($C227,Eksist!$C$219:'Eksist'!$Z$249,J$3), VLOOKUP($C227,Muffe!$C$219:'Muffe'!$Z$249,J$3)*Muffe!$E$3+VLOOKUP($C227,Eksist!$C$219:'Eksist'!$Z$249,J$3)*Eksist!$E$3)</f>
        <v>0</v>
      </c>
      <c r="K227" s="173">
        <f>IF($C227&lt;Input!$D$48,VLOOKUP($C227,Eksist!$C$219:'Eksist'!$Z$249,K$3), VLOOKUP($C227,Muffe!$C$219:'Muffe'!$Z$249,K$3)*Muffe!$E$3+VLOOKUP($C227,Eksist!$C$219:'Eksist'!$Z$249,K$3)*Eksist!$E$3)</f>
        <v>0</v>
      </c>
      <c r="L227" s="173">
        <f>IF($C227&lt;Input!$D$48,VLOOKUP($C227,Eksist!$C$219:'Eksist'!$Z$249,L$3), VLOOKUP($C227,Muffe!$C$219:'Muffe'!$Z$249,L$3)*Muffe!$E$3+VLOOKUP($C227,Eksist!$C$219:'Eksist'!$Z$249,L$3)*Eksist!$E$3)</f>
        <v>0</v>
      </c>
      <c r="M227" s="173">
        <f>IF($C227&lt;Input!$D$48,VLOOKUP($C227,Eksist!$C$219:'Eksist'!$Z$249,M$3), VLOOKUP($C227,Muffe!$C$219:'Muffe'!$Z$249,M$3)*Muffe!$E$3+VLOOKUP($C227,Eksist!$C$219:'Eksist'!$Z$249,M$3)*Eksist!$E$3)</f>
        <v>0</v>
      </c>
      <c r="N227" s="173">
        <f>IF($C227&lt;Input!$D$48,VLOOKUP($C227,Eksist!$C$219:'Eksist'!$Z$249,N$3), VLOOKUP($C227,Muffe!$C$219:'Muffe'!$Z$249,N$3)*Muffe!$E$3+VLOOKUP($C227,Eksist!$C$219:'Eksist'!$Z$249,N$3)*Eksist!$E$3)</f>
        <v>0</v>
      </c>
      <c r="O227" s="173">
        <f>IF($C227&lt;Input!$D$48,VLOOKUP($C227,Eksist!$C$219:'Eksist'!$Z$249,O$3), VLOOKUP($C227,Muffe!$C$219:'Muffe'!$Z$249,O$3)*Muffe!$E$3+VLOOKUP($C227,Eksist!$C$219:'Eksist'!$Z$249,O$3)*Eksist!$E$3)</f>
        <v>0</v>
      </c>
      <c r="P227" s="173">
        <f>IF($C227&lt;Input!$D$48,VLOOKUP($C227,Eksist!$C$219:'Eksist'!$Z$249,P$3), VLOOKUP($C227,Muffe!$C$219:'Muffe'!$Z$249,P$3)*Muffe!$E$3+VLOOKUP($C227,Eksist!$C$219:'Eksist'!$Z$249,P$3)*Eksist!$E$3)</f>
        <v>0</v>
      </c>
      <c r="Q227" s="173">
        <f>IF($C227&lt;Input!$D$48,VLOOKUP($C227,Eksist!$C$219:'Eksist'!$Z$249,Q$3), VLOOKUP($C227,Muffe!$C$219:'Muffe'!$Z$249,Q$3)*Muffe!$E$3+VLOOKUP($C227,Eksist!$C$219:'Eksist'!$Z$249,Q$3)*Eksist!$E$3)</f>
        <v>0</v>
      </c>
      <c r="R227" s="173">
        <f>IF($C227&lt;Input!$D$48,VLOOKUP($C227,Eksist!$C$219:'Eksist'!$Z$249,R$3), VLOOKUP($C227,Muffe!$C$219:'Muffe'!$Z$249,R$3)*Muffe!$E$3+VLOOKUP($C227,Eksist!$C$219:'Eksist'!$Z$249,R$3)*Eksist!$E$3)</f>
        <v>0</v>
      </c>
      <c r="S227" s="173">
        <f>IF($C227&lt;Input!$D$48,VLOOKUP($C227,Eksist!$C$219:'Eksist'!$Z$249,S$3), VLOOKUP($C227,Muffe!$C$219:'Muffe'!$Z$249,S$3)*Muffe!$E$3+VLOOKUP($C227,Eksist!$C$219:'Eksist'!$Z$249,S$3)*Eksist!$E$3)</f>
        <v>0</v>
      </c>
      <c r="T227" s="173">
        <f>IF($C227&lt;Input!$D$48,VLOOKUP($C227,Eksist!$C$219:'Eksist'!$Z$249,T$3), VLOOKUP($C227,Muffe!$C$219:'Muffe'!$Z$249,T$3)*Muffe!$E$3+VLOOKUP($C227,Eksist!$C$219:'Eksist'!$Z$249,T$3)*Eksist!$E$3)</f>
        <v>0</v>
      </c>
      <c r="U227" s="173">
        <f>IF($C227&lt;Input!$D$48,VLOOKUP($C227,Eksist!$C$219:'Eksist'!$Z$249,U$3), VLOOKUP($C227,Muffe!$C$219:'Muffe'!$Z$249,U$3)*Muffe!$E$3+VLOOKUP($C227,Eksist!$C$219:'Eksist'!$Z$249,U$3)*Eksist!$E$3)</f>
        <v>0</v>
      </c>
      <c r="V227" s="173">
        <f>IF($C227&lt;Input!$D$48,VLOOKUP($C227,Eksist!$C$219:'Eksist'!$Z$249,V$3), VLOOKUP($C227,Muffe!$C$219:'Muffe'!$Z$249,V$3)*Muffe!$E$3+VLOOKUP($C227,Eksist!$C$219:'Eksist'!$Z$249,V$3)*Eksist!$E$3)</f>
        <v>0</v>
      </c>
      <c r="W227" s="173">
        <f>IF($C227&lt;Input!$D$48,VLOOKUP($C227,Eksist!$C$219:'Eksist'!$Z$249,W$3), VLOOKUP($C227,Muffe!$C$219:'Muffe'!$Z$249,W$3)*Muffe!$E$3+VLOOKUP($C227,Eksist!$C$219:'Eksist'!$Z$249,W$3)*Eksist!$E$3)</f>
        <v>0</v>
      </c>
      <c r="X227" s="173">
        <f>IF($C227&lt;Input!$D$48,VLOOKUP($C227,Eksist!$C$219:'Eksist'!$Z$249,X$3), VLOOKUP($C227,Muffe!$C$219:'Muffe'!$Z$249,X$3)*Muffe!$E$3+VLOOKUP($C227,Eksist!$C$219:'Eksist'!$Z$249,X$3)*Eksist!$E$3)</f>
        <v>0</v>
      </c>
      <c r="Y227" s="173">
        <f>IF($C227&lt;Input!$D$48,VLOOKUP($C227,Eksist!$C$219:'Eksist'!$Z$249,Y$3), VLOOKUP($C227,Muffe!$C$219:'Muffe'!$Z$249,Y$3)*Muffe!$E$3+VLOOKUP($C227,Eksist!$C$219:'Eksist'!$Z$249,Y$3)*Eksist!$E$3)</f>
        <v>0</v>
      </c>
      <c r="Z227" s="173">
        <f>IF($C227&lt;Input!$D$48,VLOOKUP($C227,Eksist!$C$219:'Eksist'!$Z$249,Z$3), VLOOKUP($C227,Muffe!$C$219:'Muffe'!$Z$249,Z$3)*Muffe!$E$3+VLOOKUP($C227,Eksist!$C$219:'Eksist'!$Z$249,Z$3)*Eksist!$E$3)</f>
        <v>0</v>
      </c>
      <c r="AA227" s="1"/>
      <c r="AB227" s="3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  <c r="AU227" s="158"/>
      <c r="AV227" s="158"/>
      <c r="AW227" s="158"/>
      <c r="AX227" s="158"/>
      <c r="AY227" s="158"/>
      <c r="AZ227" s="158"/>
      <c r="BA227" s="159"/>
      <c r="BB227" s="159"/>
      <c r="BC227" s="159"/>
      <c r="BD227" s="159"/>
      <c r="BE227" s="159"/>
      <c r="BF227" s="158"/>
      <c r="BG227" s="158"/>
      <c r="BH227" s="158"/>
      <c r="BI227" s="158"/>
      <c r="BJ227" s="158"/>
      <c r="BK227" s="158"/>
      <c r="BL227" s="158"/>
      <c r="BM227" s="158"/>
      <c r="BN227" s="158"/>
      <c r="BO227" s="158"/>
      <c r="BP227" s="158"/>
      <c r="BQ227" s="158"/>
      <c r="BR227" s="158"/>
      <c r="BS227" s="158"/>
      <c r="BT227" s="158"/>
      <c r="BU227" s="158"/>
    </row>
    <row r="228" spans="1:73" x14ac:dyDescent="0.15">
      <c r="A228" s="1"/>
      <c r="B228" s="20"/>
      <c r="C228" s="156">
        <f>Eksist!C228</f>
        <v>9</v>
      </c>
      <c r="D228" s="2" t="s">
        <v>193</v>
      </c>
      <c r="E228" s="161"/>
      <c r="F228" s="156">
        <f t="shared" si="20"/>
        <v>861.4000000000002</v>
      </c>
      <c r="G228" s="173">
        <f>IF($C228&lt;Input!$D$48,VLOOKUP($C228,Eksist!$C$219:'Eksist'!$Z$249,G$3), VLOOKUP($C228,Muffe!$C$219:'Muffe'!$Z$249,G$3)*Muffe!$E$2+VLOOKUP($C228,Eksist!$C$219:'Eksist'!$Z$249,G$3)*Eksist!$E$2)</f>
        <v>0</v>
      </c>
      <c r="H228" s="173">
        <f>IF($C228&lt;Input!$D$48,VLOOKUP($C228,Eksist!$C$219:'Eksist'!$Z$249,H$3), VLOOKUP($C228,Muffe!$C$219:'Muffe'!$Z$249,H$3)*Muffe!$E$3+VLOOKUP($C228,Eksist!$C$219:'Eksist'!$Z$249,H$3)*Eksist!$E$3)</f>
        <v>430.7000000000001</v>
      </c>
      <c r="I228" s="173">
        <f>IF($C228&lt;Input!$D$48,VLOOKUP($C228,Eksist!$C$219:'Eksist'!$Z$249,I$3), VLOOKUP($C228,Muffe!$C$219:'Muffe'!$Z$249,I$3)*Muffe!$E$3+VLOOKUP($C228,Eksist!$C$219:'Eksist'!$Z$249,I$3)*Eksist!$E$3)</f>
        <v>430.7000000000001</v>
      </c>
      <c r="J228" s="173">
        <f>IF($C228&lt;Input!$D$48,VLOOKUP($C228,Eksist!$C$219:'Eksist'!$Z$249,J$3), VLOOKUP($C228,Muffe!$C$219:'Muffe'!$Z$249,J$3)*Muffe!$E$3+VLOOKUP($C228,Eksist!$C$219:'Eksist'!$Z$249,J$3)*Eksist!$E$3)</f>
        <v>0</v>
      </c>
      <c r="K228" s="173">
        <f>IF($C228&lt;Input!$D$48,VLOOKUP($C228,Eksist!$C$219:'Eksist'!$Z$249,K$3), VLOOKUP($C228,Muffe!$C$219:'Muffe'!$Z$249,K$3)*Muffe!$E$3+VLOOKUP($C228,Eksist!$C$219:'Eksist'!$Z$249,K$3)*Eksist!$E$3)</f>
        <v>0</v>
      </c>
      <c r="L228" s="173">
        <f>IF($C228&lt;Input!$D$48,VLOOKUP($C228,Eksist!$C$219:'Eksist'!$Z$249,L$3), VLOOKUP($C228,Muffe!$C$219:'Muffe'!$Z$249,L$3)*Muffe!$E$3+VLOOKUP($C228,Eksist!$C$219:'Eksist'!$Z$249,L$3)*Eksist!$E$3)</f>
        <v>0</v>
      </c>
      <c r="M228" s="173">
        <f>IF($C228&lt;Input!$D$48,VLOOKUP($C228,Eksist!$C$219:'Eksist'!$Z$249,M$3), VLOOKUP($C228,Muffe!$C$219:'Muffe'!$Z$249,M$3)*Muffe!$E$3+VLOOKUP($C228,Eksist!$C$219:'Eksist'!$Z$249,M$3)*Eksist!$E$3)</f>
        <v>0</v>
      </c>
      <c r="N228" s="173">
        <f>IF($C228&lt;Input!$D$48,VLOOKUP($C228,Eksist!$C$219:'Eksist'!$Z$249,N$3), VLOOKUP($C228,Muffe!$C$219:'Muffe'!$Z$249,N$3)*Muffe!$E$3+VLOOKUP($C228,Eksist!$C$219:'Eksist'!$Z$249,N$3)*Eksist!$E$3)</f>
        <v>0</v>
      </c>
      <c r="O228" s="173">
        <f>IF($C228&lt;Input!$D$48,VLOOKUP($C228,Eksist!$C$219:'Eksist'!$Z$249,O$3), VLOOKUP($C228,Muffe!$C$219:'Muffe'!$Z$249,O$3)*Muffe!$E$3+VLOOKUP($C228,Eksist!$C$219:'Eksist'!$Z$249,O$3)*Eksist!$E$3)</f>
        <v>0</v>
      </c>
      <c r="P228" s="173">
        <f>IF($C228&lt;Input!$D$48,VLOOKUP($C228,Eksist!$C$219:'Eksist'!$Z$249,P$3), VLOOKUP($C228,Muffe!$C$219:'Muffe'!$Z$249,P$3)*Muffe!$E$3+VLOOKUP($C228,Eksist!$C$219:'Eksist'!$Z$249,P$3)*Eksist!$E$3)</f>
        <v>0</v>
      </c>
      <c r="Q228" s="173">
        <f>IF($C228&lt;Input!$D$48,VLOOKUP($C228,Eksist!$C$219:'Eksist'!$Z$249,Q$3), VLOOKUP($C228,Muffe!$C$219:'Muffe'!$Z$249,Q$3)*Muffe!$E$3+VLOOKUP($C228,Eksist!$C$219:'Eksist'!$Z$249,Q$3)*Eksist!$E$3)</f>
        <v>0</v>
      </c>
      <c r="R228" s="173">
        <f>IF($C228&lt;Input!$D$48,VLOOKUP($C228,Eksist!$C$219:'Eksist'!$Z$249,R$3), VLOOKUP($C228,Muffe!$C$219:'Muffe'!$Z$249,R$3)*Muffe!$E$3+VLOOKUP($C228,Eksist!$C$219:'Eksist'!$Z$249,R$3)*Eksist!$E$3)</f>
        <v>0</v>
      </c>
      <c r="S228" s="173">
        <f>IF($C228&lt;Input!$D$48,VLOOKUP($C228,Eksist!$C$219:'Eksist'!$Z$249,S$3), VLOOKUP($C228,Muffe!$C$219:'Muffe'!$Z$249,S$3)*Muffe!$E$3+VLOOKUP($C228,Eksist!$C$219:'Eksist'!$Z$249,S$3)*Eksist!$E$3)</f>
        <v>0</v>
      </c>
      <c r="T228" s="173">
        <f>IF($C228&lt;Input!$D$48,VLOOKUP($C228,Eksist!$C$219:'Eksist'!$Z$249,T$3), VLOOKUP($C228,Muffe!$C$219:'Muffe'!$Z$249,T$3)*Muffe!$E$3+VLOOKUP($C228,Eksist!$C$219:'Eksist'!$Z$249,T$3)*Eksist!$E$3)</f>
        <v>0</v>
      </c>
      <c r="U228" s="173">
        <f>IF($C228&lt;Input!$D$48,VLOOKUP($C228,Eksist!$C$219:'Eksist'!$Z$249,U$3), VLOOKUP($C228,Muffe!$C$219:'Muffe'!$Z$249,U$3)*Muffe!$E$3+VLOOKUP($C228,Eksist!$C$219:'Eksist'!$Z$249,U$3)*Eksist!$E$3)</f>
        <v>0</v>
      </c>
      <c r="V228" s="173">
        <f>IF($C228&lt;Input!$D$48,VLOOKUP($C228,Eksist!$C$219:'Eksist'!$Z$249,V$3), VLOOKUP($C228,Muffe!$C$219:'Muffe'!$Z$249,V$3)*Muffe!$E$3+VLOOKUP($C228,Eksist!$C$219:'Eksist'!$Z$249,V$3)*Eksist!$E$3)</f>
        <v>0</v>
      </c>
      <c r="W228" s="173">
        <f>IF($C228&lt;Input!$D$48,VLOOKUP($C228,Eksist!$C$219:'Eksist'!$Z$249,W$3), VLOOKUP($C228,Muffe!$C$219:'Muffe'!$Z$249,W$3)*Muffe!$E$3+VLOOKUP($C228,Eksist!$C$219:'Eksist'!$Z$249,W$3)*Eksist!$E$3)</f>
        <v>0</v>
      </c>
      <c r="X228" s="173">
        <f>IF($C228&lt;Input!$D$48,VLOOKUP($C228,Eksist!$C$219:'Eksist'!$Z$249,X$3), VLOOKUP($C228,Muffe!$C$219:'Muffe'!$Z$249,X$3)*Muffe!$E$3+VLOOKUP($C228,Eksist!$C$219:'Eksist'!$Z$249,X$3)*Eksist!$E$3)</f>
        <v>0</v>
      </c>
      <c r="Y228" s="173">
        <f>IF($C228&lt;Input!$D$48,VLOOKUP($C228,Eksist!$C$219:'Eksist'!$Z$249,Y$3), VLOOKUP($C228,Muffe!$C$219:'Muffe'!$Z$249,Y$3)*Muffe!$E$3+VLOOKUP($C228,Eksist!$C$219:'Eksist'!$Z$249,Y$3)*Eksist!$E$3)</f>
        <v>0</v>
      </c>
      <c r="Z228" s="173">
        <f>IF($C228&lt;Input!$D$48,VLOOKUP($C228,Eksist!$C$219:'Eksist'!$Z$249,Z$3), VLOOKUP($C228,Muffe!$C$219:'Muffe'!$Z$249,Z$3)*Muffe!$E$3+VLOOKUP($C228,Eksist!$C$219:'Eksist'!$Z$249,Z$3)*Eksist!$E$3)</f>
        <v>0</v>
      </c>
      <c r="AA228" s="1"/>
      <c r="AB228" s="3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  <c r="AU228" s="158"/>
      <c r="AV228" s="158"/>
      <c r="AW228" s="158"/>
      <c r="AX228" s="158"/>
      <c r="AY228" s="158"/>
      <c r="AZ228" s="158"/>
      <c r="BA228" s="159"/>
      <c r="BB228" s="159"/>
      <c r="BC228" s="159"/>
      <c r="BD228" s="159"/>
      <c r="BE228" s="159"/>
      <c r="BF228" s="158"/>
      <c r="BG228" s="158"/>
      <c r="BH228" s="158"/>
      <c r="BI228" s="158"/>
      <c r="BJ228" s="158"/>
      <c r="BK228" s="158"/>
      <c r="BL228" s="158"/>
      <c r="BM228" s="158"/>
      <c r="BN228" s="158"/>
      <c r="BO228" s="158"/>
      <c r="BP228" s="158"/>
      <c r="BQ228" s="158"/>
      <c r="BR228" s="158"/>
      <c r="BS228" s="158"/>
      <c r="BT228" s="158"/>
      <c r="BU228" s="158"/>
    </row>
    <row r="229" spans="1:73" x14ac:dyDescent="0.15">
      <c r="A229" s="1"/>
      <c r="B229" s="20" t="s">
        <v>186</v>
      </c>
      <c r="C229" s="156">
        <f>Eksist!C229</f>
        <v>10</v>
      </c>
      <c r="D229" s="2" t="s">
        <v>193</v>
      </c>
      <c r="E229" s="161"/>
      <c r="F229" s="156">
        <f t="shared" si="20"/>
        <v>876</v>
      </c>
      <c r="G229" s="173">
        <f>IF($C229&lt;Input!$D$48,VLOOKUP($C229,Eksist!$C$219:'Eksist'!$Z$249,G$3), VLOOKUP($C229,Muffe!$C$219:'Muffe'!$Z$249,G$3)*Muffe!$E$2+VLOOKUP($C229,Eksist!$C$219:'Eksist'!$Z$249,G$3)*Eksist!$E$2)</f>
        <v>0</v>
      </c>
      <c r="H229" s="173">
        <f>IF($C229&lt;Input!$D$48,VLOOKUP($C229,Eksist!$C$219:'Eksist'!$Z$249,H$3), VLOOKUP($C229,Muffe!$C$219:'Muffe'!$Z$249,H$3)*Muffe!$E$3+VLOOKUP($C229,Eksist!$C$219:'Eksist'!$Z$249,H$3)*Eksist!$E$3)</f>
        <v>438</v>
      </c>
      <c r="I229" s="173">
        <f>IF($C229&lt;Input!$D$48,VLOOKUP($C229,Eksist!$C$219:'Eksist'!$Z$249,I$3), VLOOKUP($C229,Muffe!$C$219:'Muffe'!$Z$249,I$3)*Muffe!$E$3+VLOOKUP($C229,Eksist!$C$219:'Eksist'!$Z$249,I$3)*Eksist!$E$3)</f>
        <v>438</v>
      </c>
      <c r="J229" s="173">
        <f>IF($C229&lt;Input!$D$48,VLOOKUP($C229,Eksist!$C$219:'Eksist'!$Z$249,J$3), VLOOKUP($C229,Muffe!$C$219:'Muffe'!$Z$249,J$3)*Muffe!$E$3+VLOOKUP($C229,Eksist!$C$219:'Eksist'!$Z$249,J$3)*Eksist!$E$3)</f>
        <v>0</v>
      </c>
      <c r="K229" s="173">
        <f>IF($C229&lt;Input!$D$48,VLOOKUP($C229,Eksist!$C$219:'Eksist'!$Z$249,K$3), VLOOKUP($C229,Muffe!$C$219:'Muffe'!$Z$249,K$3)*Muffe!$E$3+VLOOKUP($C229,Eksist!$C$219:'Eksist'!$Z$249,K$3)*Eksist!$E$3)</f>
        <v>0</v>
      </c>
      <c r="L229" s="173">
        <f>IF($C229&lt;Input!$D$48,VLOOKUP($C229,Eksist!$C$219:'Eksist'!$Z$249,L$3), VLOOKUP($C229,Muffe!$C$219:'Muffe'!$Z$249,L$3)*Muffe!$E$3+VLOOKUP($C229,Eksist!$C$219:'Eksist'!$Z$249,L$3)*Eksist!$E$3)</f>
        <v>0</v>
      </c>
      <c r="M229" s="173">
        <f>IF($C229&lt;Input!$D$48,VLOOKUP($C229,Eksist!$C$219:'Eksist'!$Z$249,M$3), VLOOKUP($C229,Muffe!$C$219:'Muffe'!$Z$249,M$3)*Muffe!$E$3+VLOOKUP($C229,Eksist!$C$219:'Eksist'!$Z$249,M$3)*Eksist!$E$3)</f>
        <v>0</v>
      </c>
      <c r="N229" s="173">
        <f>IF($C229&lt;Input!$D$48,VLOOKUP($C229,Eksist!$C$219:'Eksist'!$Z$249,N$3), VLOOKUP($C229,Muffe!$C$219:'Muffe'!$Z$249,N$3)*Muffe!$E$3+VLOOKUP($C229,Eksist!$C$219:'Eksist'!$Z$249,N$3)*Eksist!$E$3)</f>
        <v>0</v>
      </c>
      <c r="O229" s="173">
        <f>IF($C229&lt;Input!$D$48,VLOOKUP($C229,Eksist!$C$219:'Eksist'!$Z$249,O$3), VLOOKUP($C229,Muffe!$C$219:'Muffe'!$Z$249,O$3)*Muffe!$E$3+VLOOKUP($C229,Eksist!$C$219:'Eksist'!$Z$249,O$3)*Eksist!$E$3)</f>
        <v>0</v>
      </c>
      <c r="P229" s="173">
        <f>IF($C229&lt;Input!$D$48,VLOOKUP($C229,Eksist!$C$219:'Eksist'!$Z$249,P$3), VLOOKUP($C229,Muffe!$C$219:'Muffe'!$Z$249,P$3)*Muffe!$E$3+VLOOKUP($C229,Eksist!$C$219:'Eksist'!$Z$249,P$3)*Eksist!$E$3)</f>
        <v>0</v>
      </c>
      <c r="Q229" s="173">
        <f>IF($C229&lt;Input!$D$48,VLOOKUP($C229,Eksist!$C$219:'Eksist'!$Z$249,Q$3), VLOOKUP($C229,Muffe!$C$219:'Muffe'!$Z$249,Q$3)*Muffe!$E$3+VLOOKUP($C229,Eksist!$C$219:'Eksist'!$Z$249,Q$3)*Eksist!$E$3)</f>
        <v>0</v>
      </c>
      <c r="R229" s="173">
        <f>IF($C229&lt;Input!$D$48,VLOOKUP($C229,Eksist!$C$219:'Eksist'!$Z$249,R$3), VLOOKUP($C229,Muffe!$C$219:'Muffe'!$Z$249,R$3)*Muffe!$E$3+VLOOKUP($C229,Eksist!$C$219:'Eksist'!$Z$249,R$3)*Eksist!$E$3)</f>
        <v>0</v>
      </c>
      <c r="S229" s="173">
        <f>IF($C229&lt;Input!$D$48,VLOOKUP($C229,Eksist!$C$219:'Eksist'!$Z$249,S$3), VLOOKUP($C229,Muffe!$C$219:'Muffe'!$Z$249,S$3)*Muffe!$E$3+VLOOKUP($C229,Eksist!$C$219:'Eksist'!$Z$249,S$3)*Eksist!$E$3)</f>
        <v>0</v>
      </c>
      <c r="T229" s="173">
        <f>IF($C229&lt;Input!$D$48,VLOOKUP($C229,Eksist!$C$219:'Eksist'!$Z$249,T$3), VLOOKUP($C229,Muffe!$C$219:'Muffe'!$Z$249,T$3)*Muffe!$E$3+VLOOKUP($C229,Eksist!$C$219:'Eksist'!$Z$249,T$3)*Eksist!$E$3)</f>
        <v>0</v>
      </c>
      <c r="U229" s="173">
        <f>IF($C229&lt;Input!$D$48,VLOOKUP($C229,Eksist!$C$219:'Eksist'!$Z$249,U$3), VLOOKUP($C229,Muffe!$C$219:'Muffe'!$Z$249,U$3)*Muffe!$E$3+VLOOKUP($C229,Eksist!$C$219:'Eksist'!$Z$249,U$3)*Eksist!$E$3)</f>
        <v>0</v>
      </c>
      <c r="V229" s="173">
        <f>IF($C229&lt;Input!$D$48,VLOOKUP($C229,Eksist!$C$219:'Eksist'!$Z$249,V$3), VLOOKUP($C229,Muffe!$C$219:'Muffe'!$Z$249,V$3)*Muffe!$E$3+VLOOKUP($C229,Eksist!$C$219:'Eksist'!$Z$249,V$3)*Eksist!$E$3)</f>
        <v>0</v>
      </c>
      <c r="W229" s="173">
        <f>IF($C229&lt;Input!$D$48,VLOOKUP($C229,Eksist!$C$219:'Eksist'!$Z$249,W$3), VLOOKUP($C229,Muffe!$C$219:'Muffe'!$Z$249,W$3)*Muffe!$E$3+VLOOKUP($C229,Eksist!$C$219:'Eksist'!$Z$249,W$3)*Eksist!$E$3)</f>
        <v>0</v>
      </c>
      <c r="X229" s="173">
        <f>IF($C229&lt;Input!$D$48,VLOOKUP($C229,Eksist!$C$219:'Eksist'!$Z$249,X$3), VLOOKUP($C229,Muffe!$C$219:'Muffe'!$Z$249,X$3)*Muffe!$E$3+VLOOKUP($C229,Eksist!$C$219:'Eksist'!$Z$249,X$3)*Eksist!$E$3)</f>
        <v>0</v>
      </c>
      <c r="Y229" s="173">
        <f>IF($C229&lt;Input!$D$48,VLOOKUP($C229,Eksist!$C$219:'Eksist'!$Z$249,Y$3), VLOOKUP($C229,Muffe!$C$219:'Muffe'!$Z$249,Y$3)*Muffe!$E$3+VLOOKUP($C229,Eksist!$C$219:'Eksist'!$Z$249,Y$3)*Eksist!$E$3)</f>
        <v>0</v>
      </c>
      <c r="Z229" s="173">
        <f>IF($C229&lt;Input!$D$48,VLOOKUP($C229,Eksist!$C$219:'Eksist'!$Z$249,Z$3), VLOOKUP($C229,Muffe!$C$219:'Muffe'!$Z$249,Z$3)*Muffe!$E$3+VLOOKUP($C229,Eksist!$C$219:'Eksist'!$Z$249,Z$3)*Eksist!$E$3)</f>
        <v>0</v>
      </c>
      <c r="AA229" s="1"/>
      <c r="AB229" s="3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  <c r="AU229" s="158"/>
      <c r="AV229" s="158"/>
      <c r="AW229" s="158"/>
      <c r="AX229" s="158"/>
      <c r="AY229" s="158"/>
      <c r="AZ229" s="158"/>
      <c r="BA229" s="159"/>
      <c r="BB229" s="159"/>
      <c r="BC229" s="159"/>
      <c r="BD229" s="159"/>
      <c r="BE229" s="159"/>
      <c r="BF229" s="158"/>
      <c r="BG229" s="158"/>
      <c r="BH229" s="158"/>
      <c r="BI229" s="158"/>
      <c r="BJ229" s="158"/>
      <c r="BK229" s="158"/>
      <c r="BL229" s="158"/>
      <c r="BM229" s="158"/>
      <c r="BN229" s="158"/>
      <c r="BO229" s="158"/>
      <c r="BP229" s="158"/>
      <c r="BQ229" s="158"/>
      <c r="BR229" s="158"/>
      <c r="BS229" s="158"/>
      <c r="BT229" s="158"/>
      <c r="BU229" s="158"/>
    </row>
    <row r="230" spans="1:73" x14ac:dyDescent="0.15">
      <c r="A230" s="1"/>
      <c r="B230" s="20"/>
      <c r="C230" s="156">
        <f>Eksist!C230</f>
        <v>11</v>
      </c>
      <c r="D230" s="2" t="s">
        <v>193</v>
      </c>
      <c r="E230" s="161"/>
      <c r="F230" s="156">
        <f t="shared" si="20"/>
        <v>897.9</v>
      </c>
      <c r="G230" s="173">
        <f>IF($C230&lt;Input!$D$48,VLOOKUP($C230,Eksist!$C$219:'Eksist'!$Z$249,G$3), VLOOKUP($C230,Muffe!$C$219:'Muffe'!$Z$249,G$3)*Muffe!$E$2+VLOOKUP($C230,Eksist!$C$219:'Eksist'!$Z$249,G$3)*Eksist!$E$2)</f>
        <v>0</v>
      </c>
      <c r="H230" s="173">
        <f>IF($C230&lt;Input!$D$48,VLOOKUP($C230,Eksist!$C$219:'Eksist'!$Z$249,H$3), VLOOKUP($C230,Muffe!$C$219:'Muffe'!$Z$249,H$3)*Muffe!$E$3+VLOOKUP($C230,Eksist!$C$219:'Eksist'!$Z$249,H$3)*Eksist!$E$3)</f>
        <v>448.95</v>
      </c>
      <c r="I230" s="173">
        <f>IF($C230&lt;Input!$D$48,VLOOKUP($C230,Eksist!$C$219:'Eksist'!$Z$249,I$3), VLOOKUP($C230,Muffe!$C$219:'Muffe'!$Z$249,I$3)*Muffe!$E$3+VLOOKUP($C230,Eksist!$C$219:'Eksist'!$Z$249,I$3)*Eksist!$E$3)</f>
        <v>448.95</v>
      </c>
      <c r="J230" s="173">
        <f>IF($C230&lt;Input!$D$48,VLOOKUP($C230,Eksist!$C$219:'Eksist'!$Z$249,J$3), VLOOKUP($C230,Muffe!$C$219:'Muffe'!$Z$249,J$3)*Muffe!$E$3+VLOOKUP($C230,Eksist!$C$219:'Eksist'!$Z$249,J$3)*Eksist!$E$3)</f>
        <v>0</v>
      </c>
      <c r="K230" s="173">
        <f>IF($C230&lt;Input!$D$48,VLOOKUP($C230,Eksist!$C$219:'Eksist'!$Z$249,K$3), VLOOKUP($C230,Muffe!$C$219:'Muffe'!$Z$249,K$3)*Muffe!$E$3+VLOOKUP($C230,Eksist!$C$219:'Eksist'!$Z$249,K$3)*Eksist!$E$3)</f>
        <v>0</v>
      </c>
      <c r="L230" s="173">
        <f>IF($C230&lt;Input!$D$48,VLOOKUP($C230,Eksist!$C$219:'Eksist'!$Z$249,L$3), VLOOKUP($C230,Muffe!$C$219:'Muffe'!$Z$249,L$3)*Muffe!$E$3+VLOOKUP($C230,Eksist!$C$219:'Eksist'!$Z$249,L$3)*Eksist!$E$3)</f>
        <v>0</v>
      </c>
      <c r="M230" s="173">
        <f>IF($C230&lt;Input!$D$48,VLOOKUP($C230,Eksist!$C$219:'Eksist'!$Z$249,M$3), VLOOKUP($C230,Muffe!$C$219:'Muffe'!$Z$249,M$3)*Muffe!$E$3+VLOOKUP($C230,Eksist!$C$219:'Eksist'!$Z$249,M$3)*Eksist!$E$3)</f>
        <v>0</v>
      </c>
      <c r="N230" s="173">
        <f>IF($C230&lt;Input!$D$48,VLOOKUP($C230,Eksist!$C$219:'Eksist'!$Z$249,N$3), VLOOKUP($C230,Muffe!$C$219:'Muffe'!$Z$249,N$3)*Muffe!$E$3+VLOOKUP($C230,Eksist!$C$219:'Eksist'!$Z$249,N$3)*Eksist!$E$3)</f>
        <v>0</v>
      </c>
      <c r="O230" s="173">
        <f>IF($C230&lt;Input!$D$48,VLOOKUP($C230,Eksist!$C$219:'Eksist'!$Z$249,O$3), VLOOKUP($C230,Muffe!$C$219:'Muffe'!$Z$249,O$3)*Muffe!$E$3+VLOOKUP($C230,Eksist!$C$219:'Eksist'!$Z$249,O$3)*Eksist!$E$3)</f>
        <v>0</v>
      </c>
      <c r="P230" s="173">
        <f>IF($C230&lt;Input!$D$48,VLOOKUP($C230,Eksist!$C$219:'Eksist'!$Z$249,P$3), VLOOKUP($C230,Muffe!$C$219:'Muffe'!$Z$249,P$3)*Muffe!$E$3+VLOOKUP($C230,Eksist!$C$219:'Eksist'!$Z$249,P$3)*Eksist!$E$3)</f>
        <v>0</v>
      </c>
      <c r="Q230" s="173">
        <f>IF($C230&lt;Input!$D$48,VLOOKUP($C230,Eksist!$C$219:'Eksist'!$Z$249,Q$3), VLOOKUP($C230,Muffe!$C$219:'Muffe'!$Z$249,Q$3)*Muffe!$E$3+VLOOKUP($C230,Eksist!$C$219:'Eksist'!$Z$249,Q$3)*Eksist!$E$3)</f>
        <v>0</v>
      </c>
      <c r="R230" s="173">
        <f>IF($C230&lt;Input!$D$48,VLOOKUP($C230,Eksist!$C$219:'Eksist'!$Z$249,R$3), VLOOKUP($C230,Muffe!$C$219:'Muffe'!$Z$249,R$3)*Muffe!$E$3+VLOOKUP($C230,Eksist!$C$219:'Eksist'!$Z$249,R$3)*Eksist!$E$3)</f>
        <v>0</v>
      </c>
      <c r="S230" s="173">
        <f>IF($C230&lt;Input!$D$48,VLOOKUP($C230,Eksist!$C$219:'Eksist'!$Z$249,S$3), VLOOKUP($C230,Muffe!$C$219:'Muffe'!$Z$249,S$3)*Muffe!$E$3+VLOOKUP($C230,Eksist!$C$219:'Eksist'!$Z$249,S$3)*Eksist!$E$3)</f>
        <v>0</v>
      </c>
      <c r="T230" s="173">
        <f>IF($C230&lt;Input!$D$48,VLOOKUP($C230,Eksist!$C$219:'Eksist'!$Z$249,T$3), VLOOKUP($C230,Muffe!$C$219:'Muffe'!$Z$249,T$3)*Muffe!$E$3+VLOOKUP($C230,Eksist!$C$219:'Eksist'!$Z$249,T$3)*Eksist!$E$3)</f>
        <v>0</v>
      </c>
      <c r="U230" s="173">
        <f>IF($C230&lt;Input!$D$48,VLOOKUP($C230,Eksist!$C$219:'Eksist'!$Z$249,U$3), VLOOKUP($C230,Muffe!$C$219:'Muffe'!$Z$249,U$3)*Muffe!$E$3+VLOOKUP($C230,Eksist!$C$219:'Eksist'!$Z$249,U$3)*Eksist!$E$3)</f>
        <v>0</v>
      </c>
      <c r="V230" s="173">
        <f>IF($C230&lt;Input!$D$48,VLOOKUP($C230,Eksist!$C$219:'Eksist'!$Z$249,V$3), VLOOKUP($C230,Muffe!$C$219:'Muffe'!$Z$249,V$3)*Muffe!$E$3+VLOOKUP($C230,Eksist!$C$219:'Eksist'!$Z$249,V$3)*Eksist!$E$3)</f>
        <v>0</v>
      </c>
      <c r="W230" s="173">
        <f>IF($C230&lt;Input!$D$48,VLOOKUP($C230,Eksist!$C$219:'Eksist'!$Z$249,W$3), VLOOKUP($C230,Muffe!$C$219:'Muffe'!$Z$249,W$3)*Muffe!$E$3+VLOOKUP($C230,Eksist!$C$219:'Eksist'!$Z$249,W$3)*Eksist!$E$3)</f>
        <v>0</v>
      </c>
      <c r="X230" s="173">
        <f>IF($C230&lt;Input!$D$48,VLOOKUP($C230,Eksist!$C$219:'Eksist'!$Z$249,X$3), VLOOKUP($C230,Muffe!$C$219:'Muffe'!$Z$249,X$3)*Muffe!$E$3+VLOOKUP($C230,Eksist!$C$219:'Eksist'!$Z$249,X$3)*Eksist!$E$3)</f>
        <v>0</v>
      </c>
      <c r="Y230" s="173">
        <f>IF($C230&lt;Input!$D$48,VLOOKUP($C230,Eksist!$C$219:'Eksist'!$Z$249,Y$3), VLOOKUP($C230,Muffe!$C$219:'Muffe'!$Z$249,Y$3)*Muffe!$E$3+VLOOKUP($C230,Eksist!$C$219:'Eksist'!$Z$249,Y$3)*Eksist!$E$3)</f>
        <v>0</v>
      </c>
      <c r="Z230" s="173">
        <f>IF($C230&lt;Input!$D$48,VLOOKUP($C230,Eksist!$C$219:'Eksist'!$Z$249,Z$3), VLOOKUP($C230,Muffe!$C$219:'Muffe'!$Z$249,Z$3)*Muffe!$E$3+VLOOKUP($C230,Eksist!$C$219:'Eksist'!$Z$249,Z$3)*Eksist!$E$3)</f>
        <v>0</v>
      </c>
      <c r="AA230" s="1"/>
      <c r="AB230" s="3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  <c r="AU230" s="158"/>
      <c r="AV230" s="158"/>
      <c r="AW230" s="158"/>
      <c r="AX230" s="158"/>
      <c r="AY230" s="158"/>
      <c r="AZ230" s="158"/>
      <c r="BA230" s="159"/>
      <c r="BB230" s="159"/>
      <c r="BC230" s="159"/>
      <c r="BD230" s="159"/>
      <c r="BE230" s="159"/>
      <c r="BF230" s="158"/>
      <c r="BG230" s="158"/>
      <c r="BH230" s="158"/>
      <c r="BI230" s="158"/>
      <c r="BJ230" s="158"/>
      <c r="BK230" s="158"/>
      <c r="BL230" s="158"/>
      <c r="BM230" s="158"/>
      <c r="BN230" s="158"/>
      <c r="BO230" s="158"/>
      <c r="BP230" s="158"/>
      <c r="BQ230" s="158"/>
      <c r="BR230" s="158"/>
      <c r="BS230" s="158"/>
      <c r="BT230" s="158"/>
      <c r="BU230" s="158"/>
    </row>
    <row r="231" spans="1:73" x14ac:dyDescent="0.15">
      <c r="A231" s="1"/>
      <c r="B231" s="20"/>
      <c r="C231" s="156">
        <f>Eksist!C231</f>
        <v>12</v>
      </c>
      <c r="D231" s="2" t="s">
        <v>193</v>
      </c>
      <c r="E231" s="161"/>
      <c r="F231" s="156">
        <f t="shared" si="20"/>
        <v>919.8</v>
      </c>
      <c r="G231" s="173">
        <f>IF($C231&lt;Input!$D$48,VLOOKUP($C231,Eksist!$C$219:'Eksist'!$Z$249,G$3), VLOOKUP($C231,Muffe!$C$219:'Muffe'!$Z$249,G$3)*Muffe!$E$2+VLOOKUP($C231,Eksist!$C$219:'Eksist'!$Z$249,G$3)*Eksist!$E$2)</f>
        <v>0</v>
      </c>
      <c r="H231" s="173">
        <f>IF($C231&lt;Input!$D$48,VLOOKUP($C231,Eksist!$C$219:'Eksist'!$Z$249,H$3), VLOOKUP($C231,Muffe!$C$219:'Muffe'!$Z$249,H$3)*Muffe!$E$3+VLOOKUP($C231,Eksist!$C$219:'Eksist'!$Z$249,H$3)*Eksist!$E$3)</f>
        <v>459.9</v>
      </c>
      <c r="I231" s="173">
        <f>IF($C231&lt;Input!$D$48,VLOOKUP($C231,Eksist!$C$219:'Eksist'!$Z$249,I$3), VLOOKUP($C231,Muffe!$C$219:'Muffe'!$Z$249,I$3)*Muffe!$E$3+VLOOKUP($C231,Eksist!$C$219:'Eksist'!$Z$249,I$3)*Eksist!$E$3)</f>
        <v>459.9</v>
      </c>
      <c r="J231" s="173">
        <f>IF($C231&lt;Input!$D$48,VLOOKUP($C231,Eksist!$C$219:'Eksist'!$Z$249,J$3), VLOOKUP($C231,Muffe!$C$219:'Muffe'!$Z$249,J$3)*Muffe!$E$3+VLOOKUP($C231,Eksist!$C$219:'Eksist'!$Z$249,J$3)*Eksist!$E$3)</f>
        <v>0</v>
      </c>
      <c r="K231" s="173">
        <f>IF($C231&lt;Input!$D$48,VLOOKUP($C231,Eksist!$C$219:'Eksist'!$Z$249,K$3), VLOOKUP($C231,Muffe!$C$219:'Muffe'!$Z$249,K$3)*Muffe!$E$3+VLOOKUP($C231,Eksist!$C$219:'Eksist'!$Z$249,K$3)*Eksist!$E$3)</f>
        <v>0</v>
      </c>
      <c r="L231" s="173">
        <f>IF($C231&lt;Input!$D$48,VLOOKUP($C231,Eksist!$C$219:'Eksist'!$Z$249,L$3), VLOOKUP($C231,Muffe!$C$219:'Muffe'!$Z$249,L$3)*Muffe!$E$3+VLOOKUP($C231,Eksist!$C$219:'Eksist'!$Z$249,L$3)*Eksist!$E$3)</f>
        <v>0</v>
      </c>
      <c r="M231" s="173">
        <f>IF($C231&lt;Input!$D$48,VLOOKUP($C231,Eksist!$C$219:'Eksist'!$Z$249,M$3), VLOOKUP($C231,Muffe!$C$219:'Muffe'!$Z$249,M$3)*Muffe!$E$3+VLOOKUP($C231,Eksist!$C$219:'Eksist'!$Z$249,M$3)*Eksist!$E$3)</f>
        <v>0</v>
      </c>
      <c r="N231" s="173">
        <f>IF($C231&lt;Input!$D$48,VLOOKUP($C231,Eksist!$C$219:'Eksist'!$Z$249,N$3), VLOOKUP($C231,Muffe!$C$219:'Muffe'!$Z$249,N$3)*Muffe!$E$3+VLOOKUP($C231,Eksist!$C$219:'Eksist'!$Z$249,N$3)*Eksist!$E$3)</f>
        <v>0</v>
      </c>
      <c r="O231" s="173">
        <f>IF($C231&lt;Input!$D$48,VLOOKUP($C231,Eksist!$C$219:'Eksist'!$Z$249,O$3), VLOOKUP($C231,Muffe!$C$219:'Muffe'!$Z$249,O$3)*Muffe!$E$3+VLOOKUP($C231,Eksist!$C$219:'Eksist'!$Z$249,O$3)*Eksist!$E$3)</f>
        <v>0</v>
      </c>
      <c r="P231" s="173">
        <f>IF($C231&lt;Input!$D$48,VLOOKUP($C231,Eksist!$C$219:'Eksist'!$Z$249,P$3), VLOOKUP($C231,Muffe!$C$219:'Muffe'!$Z$249,P$3)*Muffe!$E$3+VLOOKUP($C231,Eksist!$C$219:'Eksist'!$Z$249,P$3)*Eksist!$E$3)</f>
        <v>0</v>
      </c>
      <c r="Q231" s="173">
        <f>IF($C231&lt;Input!$D$48,VLOOKUP($C231,Eksist!$C$219:'Eksist'!$Z$249,Q$3), VLOOKUP($C231,Muffe!$C$219:'Muffe'!$Z$249,Q$3)*Muffe!$E$3+VLOOKUP($C231,Eksist!$C$219:'Eksist'!$Z$249,Q$3)*Eksist!$E$3)</f>
        <v>0</v>
      </c>
      <c r="R231" s="173">
        <f>IF($C231&lt;Input!$D$48,VLOOKUP($C231,Eksist!$C$219:'Eksist'!$Z$249,R$3), VLOOKUP($C231,Muffe!$C$219:'Muffe'!$Z$249,R$3)*Muffe!$E$3+VLOOKUP($C231,Eksist!$C$219:'Eksist'!$Z$249,R$3)*Eksist!$E$3)</f>
        <v>0</v>
      </c>
      <c r="S231" s="173">
        <f>IF($C231&lt;Input!$D$48,VLOOKUP($C231,Eksist!$C$219:'Eksist'!$Z$249,S$3), VLOOKUP($C231,Muffe!$C$219:'Muffe'!$Z$249,S$3)*Muffe!$E$3+VLOOKUP($C231,Eksist!$C$219:'Eksist'!$Z$249,S$3)*Eksist!$E$3)</f>
        <v>0</v>
      </c>
      <c r="T231" s="173">
        <f>IF($C231&lt;Input!$D$48,VLOOKUP($C231,Eksist!$C$219:'Eksist'!$Z$249,T$3), VLOOKUP($C231,Muffe!$C$219:'Muffe'!$Z$249,T$3)*Muffe!$E$3+VLOOKUP($C231,Eksist!$C$219:'Eksist'!$Z$249,T$3)*Eksist!$E$3)</f>
        <v>0</v>
      </c>
      <c r="U231" s="173">
        <f>IF($C231&lt;Input!$D$48,VLOOKUP($C231,Eksist!$C$219:'Eksist'!$Z$249,U$3), VLOOKUP($C231,Muffe!$C$219:'Muffe'!$Z$249,U$3)*Muffe!$E$3+VLOOKUP($C231,Eksist!$C$219:'Eksist'!$Z$249,U$3)*Eksist!$E$3)</f>
        <v>0</v>
      </c>
      <c r="V231" s="173">
        <f>IF($C231&lt;Input!$D$48,VLOOKUP($C231,Eksist!$C$219:'Eksist'!$Z$249,V$3), VLOOKUP($C231,Muffe!$C$219:'Muffe'!$Z$249,V$3)*Muffe!$E$3+VLOOKUP($C231,Eksist!$C$219:'Eksist'!$Z$249,V$3)*Eksist!$E$3)</f>
        <v>0</v>
      </c>
      <c r="W231" s="173">
        <f>IF($C231&lt;Input!$D$48,VLOOKUP($C231,Eksist!$C$219:'Eksist'!$Z$249,W$3), VLOOKUP($C231,Muffe!$C$219:'Muffe'!$Z$249,W$3)*Muffe!$E$3+VLOOKUP($C231,Eksist!$C$219:'Eksist'!$Z$249,W$3)*Eksist!$E$3)</f>
        <v>0</v>
      </c>
      <c r="X231" s="173">
        <f>IF($C231&lt;Input!$D$48,VLOOKUP($C231,Eksist!$C$219:'Eksist'!$Z$249,X$3), VLOOKUP($C231,Muffe!$C$219:'Muffe'!$Z$249,X$3)*Muffe!$E$3+VLOOKUP($C231,Eksist!$C$219:'Eksist'!$Z$249,X$3)*Eksist!$E$3)</f>
        <v>0</v>
      </c>
      <c r="Y231" s="173">
        <f>IF($C231&lt;Input!$D$48,VLOOKUP($C231,Eksist!$C$219:'Eksist'!$Z$249,Y$3), VLOOKUP($C231,Muffe!$C$219:'Muffe'!$Z$249,Y$3)*Muffe!$E$3+VLOOKUP($C231,Eksist!$C$219:'Eksist'!$Z$249,Y$3)*Eksist!$E$3)</f>
        <v>0</v>
      </c>
      <c r="Z231" s="173">
        <f>IF($C231&lt;Input!$D$48,VLOOKUP($C231,Eksist!$C$219:'Eksist'!$Z$249,Z$3), VLOOKUP($C231,Muffe!$C$219:'Muffe'!$Z$249,Z$3)*Muffe!$E$3+VLOOKUP($C231,Eksist!$C$219:'Eksist'!$Z$249,Z$3)*Eksist!$E$3)</f>
        <v>0</v>
      </c>
      <c r="AA231" s="1"/>
      <c r="AB231" s="3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  <c r="AU231" s="158"/>
      <c r="AV231" s="158"/>
      <c r="AW231" s="158"/>
      <c r="AX231" s="158"/>
      <c r="AY231" s="158"/>
      <c r="AZ231" s="158"/>
      <c r="BA231" s="159"/>
      <c r="BB231" s="159"/>
      <c r="BC231" s="159"/>
      <c r="BD231" s="159"/>
      <c r="BE231" s="159"/>
      <c r="BF231" s="158"/>
      <c r="BG231" s="158"/>
      <c r="BH231" s="158"/>
      <c r="BI231" s="158"/>
      <c r="BJ231" s="158"/>
      <c r="BK231" s="158"/>
      <c r="BL231" s="158"/>
      <c r="BM231" s="158"/>
      <c r="BN231" s="158"/>
      <c r="BO231" s="158"/>
      <c r="BP231" s="158"/>
      <c r="BQ231" s="158"/>
      <c r="BR231" s="158"/>
      <c r="BS231" s="158"/>
      <c r="BT231" s="158"/>
      <c r="BU231" s="158"/>
    </row>
    <row r="232" spans="1:73" x14ac:dyDescent="0.15">
      <c r="A232" s="1"/>
      <c r="B232" s="20"/>
      <c r="C232" s="156">
        <f>Eksist!C232</f>
        <v>13</v>
      </c>
      <c r="D232" s="2" t="s">
        <v>193</v>
      </c>
      <c r="E232" s="161"/>
      <c r="F232" s="156">
        <f t="shared" si="20"/>
        <v>941.69999999999993</v>
      </c>
      <c r="G232" s="173">
        <f>IF($C232&lt;Input!$D$48,VLOOKUP($C232,Eksist!$C$219:'Eksist'!$Z$249,G$3), VLOOKUP($C232,Muffe!$C$219:'Muffe'!$Z$249,G$3)*Muffe!$E$2+VLOOKUP($C232,Eksist!$C$219:'Eksist'!$Z$249,G$3)*Eksist!$E$2)</f>
        <v>0</v>
      </c>
      <c r="H232" s="173">
        <f>IF($C232&lt;Input!$D$48,VLOOKUP($C232,Eksist!$C$219:'Eksist'!$Z$249,H$3), VLOOKUP($C232,Muffe!$C$219:'Muffe'!$Z$249,H$3)*Muffe!$E$3+VLOOKUP($C232,Eksist!$C$219:'Eksist'!$Z$249,H$3)*Eksist!$E$3)</f>
        <v>470.84999999999997</v>
      </c>
      <c r="I232" s="173">
        <f>IF($C232&lt;Input!$D$48,VLOOKUP($C232,Eksist!$C$219:'Eksist'!$Z$249,I$3), VLOOKUP($C232,Muffe!$C$219:'Muffe'!$Z$249,I$3)*Muffe!$E$3+VLOOKUP($C232,Eksist!$C$219:'Eksist'!$Z$249,I$3)*Eksist!$E$3)</f>
        <v>470.84999999999997</v>
      </c>
      <c r="J232" s="173">
        <f>IF($C232&lt;Input!$D$48,VLOOKUP($C232,Eksist!$C$219:'Eksist'!$Z$249,J$3), VLOOKUP($C232,Muffe!$C$219:'Muffe'!$Z$249,J$3)*Muffe!$E$3+VLOOKUP($C232,Eksist!$C$219:'Eksist'!$Z$249,J$3)*Eksist!$E$3)</f>
        <v>0</v>
      </c>
      <c r="K232" s="173">
        <f>IF($C232&lt;Input!$D$48,VLOOKUP($C232,Eksist!$C$219:'Eksist'!$Z$249,K$3), VLOOKUP($C232,Muffe!$C$219:'Muffe'!$Z$249,K$3)*Muffe!$E$3+VLOOKUP($C232,Eksist!$C$219:'Eksist'!$Z$249,K$3)*Eksist!$E$3)</f>
        <v>0</v>
      </c>
      <c r="L232" s="173">
        <f>IF($C232&lt;Input!$D$48,VLOOKUP($C232,Eksist!$C$219:'Eksist'!$Z$249,L$3), VLOOKUP($C232,Muffe!$C$219:'Muffe'!$Z$249,L$3)*Muffe!$E$3+VLOOKUP($C232,Eksist!$C$219:'Eksist'!$Z$249,L$3)*Eksist!$E$3)</f>
        <v>0</v>
      </c>
      <c r="M232" s="173">
        <f>IF($C232&lt;Input!$D$48,VLOOKUP($C232,Eksist!$C$219:'Eksist'!$Z$249,M$3), VLOOKUP($C232,Muffe!$C$219:'Muffe'!$Z$249,M$3)*Muffe!$E$3+VLOOKUP($C232,Eksist!$C$219:'Eksist'!$Z$249,M$3)*Eksist!$E$3)</f>
        <v>0</v>
      </c>
      <c r="N232" s="173">
        <f>IF($C232&lt;Input!$D$48,VLOOKUP($C232,Eksist!$C$219:'Eksist'!$Z$249,N$3), VLOOKUP($C232,Muffe!$C$219:'Muffe'!$Z$249,N$3)*Muffe!$E$3+VLOOKUP($C232,Eksist!$C$219:'Eksist'!$Z$249,N$3)*Eksist!$E$3)</f>
        <v>0</v>
      </c>
      <c r="O232" s="173">
        <f>IF($C232&lt;Input!$D$48,VLOOKUP($C232,Eksist!$C$219:'Eksist'!$Z$249,O$3), VLOOKUP($C232,Muffe!$C$219:'Muffe'!$Z$249,O$3)*Muffe!$E$3+VLOOKUP($C232,Eksist!$C$219:'Eksist'!$Z$249,O$3)*Eksist!$E$3)</f>
        <v>0</v>
      </c>
      <c r="P232" s="173">
        <f>IF($C232&lt;Input!$D$48,VLOOKUP($C232,Eksist!$C$219:'Eksist'!$Z$249,P$3), VLOOKUP($C232,Muffe!$C$219:'Muffe'!$Z$249,P$3)*Muffe!$E$3+VLOOKUP($C232,Eksist!$C$219:'Eksist'!$Z$249,P$3)*Eksist!$E$3)</f>
        <v>0</v>
      </c>
      <c r="Q232" s="173">
        <f>IF($C232&lt;Input!$D$48,VLOOKUP($C232,Eksist!$C$219:'Eksist'!$Z$249,Q$3), VLOOKUP($C232,Muffe!$C$219:'Muffe'!$Z$249,Q$3)*Muffe!$E$3+VLOOKUP($C232,Eksist!$C$219:'Eksist'!$Z$249,Q$3)*Eksist!$E$3)</f>
        <v>0</v>
      </c>
      <c r="R232" s="173">
        <f>IF($C232&lt;Input!$D$48,VLOOKUP($C232,Eksist!$C$219:'Eksist'!$Z$249,R$3), VLOOKUP($C232,Muffe!$C$219:'Muffe'!$Z$249,R$3)*Muffe!$E$3+VLOOKUP($C232,Eksist!$C$219:'Eksist'!$Z$249,R$3)*Eksist!$E$3)</f>
        <v>0</v>
      </c>
      <c r="S232" s="173">
        <f>IF($C232&lt;Input!$D$48,VLOOKUP($C232,Eksist!$C$219:'Eksist'!$Z$249,S$3), VLOOKUP($C232,Muffe!$C$219:'Muffe'!$Z$249,S$3)*Muffe!$E$3+VLOOKUP($C232,Eksist!$C$219:'Eksist'!$Z$249,S$3)*Eksist!$E$3)</f>
        <v>0</v>
      </c>
      <c r="T232" s="173">
        <f>IF($C232&lt;Input!$D$48,VLOOKUP($C232,Eksist!$C$219:'Eksist'!$Z$249,T$3), VLOOKUP($C232,Muffe!$C$219:'Muffe'!$Z$249,T$3)*Muffe!$E$3+VLOOKUP($C232,Eksist!$C$219:'Eksist'!$Z$249,T$3)*Eksist!$E$3)</f>
        <v>0</v>
      </c>
      <c r="U232" s="173">
        <f>IF($C232&lt;Input!$D$48,VLOOKUP($C232,Eksist!$C$219:'Eksist'!$Z$249,U$3), VLOOKUP($C232,Muffe!$C$219:'Muffe'!$Z$249,U$3)*Muffe!$E$3+VLOOKUP($C232,Eksist!$C$219:'Eksist'!$Z$249,U$3)*Eksist!$E$3)</f>
        <v>0</v>
      </c>
      <c r="V232" s="173">
        <f>IF($C232&lt;Input!$D$48,VLOOKUP($C232,Eksist!$C$219:'Eksist'!$Z$249,V$3), VLOOKUP($C232,Muffe!$C$219:'Muffe'!$Z$249,V$3)*Muffe!$E$3+VLOOKUP($C232,Eksist!$C$219:'Eksist'!$Z$249,V$3)*Eksist!$E$3)</f>
        <v>0</v>
      </c>
      <c r="W232" s="173">
        <f>IF($C232&lt;Input!$D$48,VLOOKUP($C232,Eksist!$C$219:'Eksist'!$Z$249,W$3), VLOOKUP($C232,Muffe!$C$219:'Muffe'!$Z$249,W$3)*Muffe!$E$3+VLOOKUP($C232,Eksist!$C$219:'Eksist'!$Z$249,W$3)*Eksist!$E$3)</f>
        <v>0</v>
      </c>
      <c r="X232" s="173">
        <f>IF($C232&lt;Input!$D$48,VLOOKUP($C232,Eksist!$C$219:'Eksist'!$Z$249,X$3), VLOOKUP($C232,Muffe!$C$219:'Muffe'!$Z$249,X$3)*Muffe!$E$3+VLOOKUP($C232,Eksist!$C$219:'Eksist'!$Z$249,X$3)*Eksist!$E$3)</f>
        <v>0</v>
      </c>
      <c r="Y232" s="173">
        <f>IF($C232&lt;Input!$D$48,VLOOKUP($C232,Eksist!$C$219:'Eksist'!$Z$249,Y$3), VLOOKUP($C232,Muffe!$C$219:'Muffe'!$Z$249,Y$3)*Muffe!$E$3+VLOOKUP($C232,Eksist!$C$219:'Eksist'!$Z$249,Y$3)*Eksist!$E$3)</f>
        <v>0</v>
      </c>
      <c r="Z232" s="173">
        <f>IF($C232&lt;Input!$D$48,VLOOKUP($C232,Eksist!$C$219:'Eksist'!$Z$249,Z$3), VLOOKUP($C232,Muffe!$C$219:'Muffe'!$Z$249,Z$3)*Muffe!$E$3+VLOOKUP($C232,Eksist!$C$219:'Eksist'!$Z$249,Z$3)*Eksist!$E$3)</f>
        <v>0</v>
      </c>
      <c r="AA232" s="1"/>
      <c r="AB232" s="3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  <c r="AU232" s="158"/>
      <c r="AV232" s="158"/>
      <c r="AW232" s="158"/>
      <c r="AX232" s="158"/>
      <c r="AY232" s="158"/>
      <c r="AZ232" s="158"/>
      <c r="BA232" s="159"/>
      <c r="BB232" s="159"/>
      <c r="BC232" s="159"/>
      <c r="BD232" s="159"/>
      <c r="BE232" s="159"/>
      <c r="BF232" s="158"/>
      <c r="BG232" s="158"/>
      <c r="BH232" s="158"/>
      <c r="BI232" s="158"/>
      <c r="BJ232" s="158"/>
      <c r="BK232" s="158"/>
      <c r="BL232" s="158"/>
      <c r="BM232" s="158"/>
      <c r="BN232" s="158"/>
      <c r="BO232" s="158"/>
      <c r="BP232" s="158"/>
      <c r="BQ232" s="158"/>
      <c r="BR232" s="158"/>
      <c r="BS232" s="158"/>
      <c r="BT232" s="158"/>
      <c r="BU232" s="158"/>
    </row>
    <row r="233" spans="1:73" x14ac:dyDescent="0.15">
      <c r="A233" s="1"/>
      <c r="B233" s="20"/>
      <c r="C233" s="156">
        <f>Eksist!C233</f>
        <v>14</v>
      </c>
      <c r="D233" s="2" t="s">
        <v>193</v>
      </c>
      <c r="E233" s="161"/>
      <c r="F233" s="156">
        <f t="shared" si="20"/>
        <v>963.59999999999991</v>
      </c>
      <c r="G233" s="173">
        <f>IF($C233&lt;Input!$D$48,VLOOKUP($C233,Eksist!$C$219:'Eksist'!$Z$249,G$3), VLOOKUP($C233,Muffe!$C$219:'Muffe'!$Z$249,G$3)*Muffe!$E$2+VLOOKUP($C233,Eksist!$C$219:'Eksist'!$Z$249,G$3)*Eksist!$E$2)</f>
        <v>0</v>
      </c>
      <c r="H233" s="173">
        <f>IF($C233&lt;Input!$D$48,VLOOKUP($C233,Eksist!$C$219:'Eksist'!$Z$249,H$3), VLOOKUP($C233,Muffe!$C$219:'Muffe'!$Z$249,H$3)*Muffe!$E$3+VLOOKUP($C233,Eksist!$C$219:'Eksist'!$Z$249,H$3)*Eksist!$E$3)</f>
        <v>481.79999999999995</v>
      </c>
      <c r="I233" s="173">
        <f>IF($C233&lt;Input!$D$48,VLOOKUP($C233,Eksist!$C$219:'Eksist'!$Z$249,I$3), VLOOKUP($C233,Muffe!$C$219:'Muffe'!$Z$249,I$3)*Muffe!$E$3+VLOOKUP($C233,Eksist!$C$219:'Eksist'!$Z$249,I$3)*Eksist!$E$3)</f>
        <v>481.79999999999995</v>
      </c>
      <c r="J233" s="173">
        <f>IF($C233&lt;Input!$D$48,VLOOKUP($C233,Eksist!$C$219:'Eksist'!$Z$249,J$3), VLOOKUP($C233,Muffe!$C$219:'Muffe'!$Z$249,J$3)*Muffe!$E$3+VLOOKUP($C233,Eksist!$C$219:'Eksist'!$Z$249,J$3)*Eksist!$E$3)</f>
        <v>0</v>
      </c>
      <c r="K233" s="173">
        <f>IF($C233&lt;Input!$D$48,VLOOKUP($C233,Eksist!$C$219:'Eksist'!$Z$249,K$3), VLOOKUP($C233,Muffe!$C$219:'Muffe'!$Z$249,K$3)*Muffe!$E$3+VLOOKUP($C233,Eksist!$C$219:'Eksist'!$Z$249,K$3)*Eksist!$E$3)</f>
        <v>0</v>
      </c>
      <c r="L233" s="173">
        <f>IF($C233&lt;Input!$D$48,VLOOKUP($C233,Eksist!$C$219:'Eksist'!$Z$249,L$3), VLOOKUP($C233,Muffe!$C$219:'Muffe'!$Z$249,L$3)*Muffe!$E$3+VLOOKUP($C233,Eksist!$C$219:'Eksist'!$Z$249,L$3)*Eksist!$E$3)</f>
        <v>0</v>
      </c>
      <c r="M233" s="173">
        <f>IF($C233&lt;Input!$D$48,VLOOKUP($C233,Eksist!$C$219:'Eksist'!$Z$249,M$3), VLOOKUP($C233,Muffe!$C$219:'Muffe'!$Z$249,M$3)*Muffe!$E$3+VLOOKUP($C233,Eksist!$C$219:'Eksist'!$Z$249,M$3)*Eksist!$E$3)</f>
        <v>0</v>
      </c>
      <c r="N233" s="173">
        <f>IF($C233&lt;Input!$D$48,VLOOKUP($C233,Eksist!$C$219:'Eksist'!$Z$249,N$3), VLOOKUP($C233,Muffe!$C$219:'Muffe'!$Z$249,N$3)*Muffe!$E$3+VLOOKUP($C233,Eksist!$C$219:'Eksist'!$Z$249,N$3)*Eksist!$E$3)</f>
        <v>0</v>
      </c>
      <c r="O233" s="173">
        <f>IF($C233&lt;Input!$D$48,VLOOKUP($C233,Eksist!$C$219:'Eksist'!$Z$249,O$3), VLOOKUP($C233,Muffe!$C$219:'Muffe'!$Z$249,O$3)*Muffe!$E$3+VLOOKUP($C233,Eksist!$C$219:'Eksist'!$Z$249,O$3)*Eksist!$E$3)</f>
        <v>0</v>
      </c>
      <c r="P233" s="173">
        <f>IF($C233&lt;Input!$D$48,VLOOKUP($C233,Eksist!$C$219:'Eksist'!$Z$249,P$3), VLOOKUP($C233,Muffe!$C$219:'Muffe'!$Z$249,P$3)*Muffe!$E$3+VLOOKUP($C233,Eksist!$C$219:'Eksist'!$Z$249,P$3)*Eksist!$E$3)</f>
        <v>0</v>
      </c>
      <c r="Q233" s="173">
        <f>IF($C233&lt;Input!$D$48,VLOOKUP($C233,Eksist!$C$219:'Eksist'!$Z$249,Q$3), VLOOKUP($C233,Muffe!$C$219:'Muffe'!$Z$249,Q$3)*Muffe!$E$3+VLOOKUP($C233,Eksist!$C$219:'Eksist'!$Z$249,Q$3)*Eksist!$E$3)</f>
        <v>0</v>
      </c>
      <c r="R233" s="173">
        <f>IF($C233&lt;Input!$D$48,VLOOKUP($C233,Eksist!$C$219:'Eksist'!$Z$249,R$3), VLOOKUP($C233,Muffe!$C$219:'Muffe'!$Z$249,R$3)*Muffe!$E$3+VLOOKUP($C233,Eksist!$C$219:'Eksist'!$Z$249,R$3)*Eksist!$E$3)</f>
        <v>0</v>
      </c>
      <c r="S233" s="173">
        <f>IF($C233&lt;Input!$D$48,VLOOKUP($C233,Eksist!$C$219:'Eksist'!$Z$249,S$3), VLOOKUP($C233,Muffe!$C$219:'Muffe'!$Z$249,S$3)*Muffe!$E$3+VLOOKUP($C233,Eksist!$C$219:'Eksist'!$Z$249,S$3)*Eksist!$E$3)</f>
        <v>0</v>
      </c>
      <c r="T233" s="173">
        <f>IF($C233&lt;Input!$D$48,VLOOKUP($C233,Eksist!$C$219:'Eksist'!$Z$249,T$3), VLOOKUP($C233,Muffe!$C$219:'Muffe'!$Z$249,T$3)*Muffe!$E$3+VLOOKUP($C233,Eksist!$C$219:'Eksist'!$Z$249,T$3)*Eksist!$E$3)</f>
        <v>0</v>
      </c>
      <c r="U233" s="173">
        <f>IF($C233&lt;Input!$D$48,VLOOKUP($C233,Eksist!$C$219:'Eksist'!$Z$249,U$3), VLOOKUP($C233,Muffe!$C$219:'Muffe'!$Z$249,U$3)*Muffe!$E$3+VLOOKUP($C233,Eksist!$C$219:'Eksist'!$Z$249,U$3)*Eksist!$E$3)</f>
        <v>0</v>
      </c>
      <c r="V233" s="173">
        <f>IF($C233&lt;Input!$D$48,VLOOKUP($C233,Eksist!$C$219:'Eksist'!$Z$249,V$3), VLOOKUP($C233,Muffe!$C$219:'Muffe'!$Z$249,V$3)*Muffe!$E$3+VLOOKUP($C233,Eksist!$C$219:'Eksist'!$Z$249,V$3)*Eksist!$E$3)</f>
        <v>0</v>
      </c>
      <c r="W233" s="173">
        <f>IF($C233&lt;Input!$D$48,VLOOKUP($C233,Eksist!$C$219:'Eksist'!$Z$249,W$3), VLOOKUP($C233,Muffe!$C$219:'Muffe'!$Z$249,W$3)*Muffe!$E$3+VLOOKUP($C233,Eksist!$C$219:'Eksist'!$Z$249,W$3)*Eksist!$E$3)</f>
        <v>0</v>
      </c>
      <c r="X233" s="173">
        <f>IF($C233&lt;Input!$D$48,VLOOKUP($C233,Eksist!$C$219:'Eksist'!$Z$249,X$3), VLOOKUP($C233,Muffe!$C$219:'Muffe'!$Z$249,X$3)*Muffe!$E$3+VLOOKUP($C233,Eksist!$C$219:'Eksist'!$Z$249,X$3)*Eksist!$E$3)</f>
        <v>0</v>
      </c>
      <c r="Y233" s="173">
        <f>IF($C233&lt;Input!$D$48,VLOOKUP($C233,Eksist!$C$219:'Eksist'!$Z$249,Y$3), VLOOKUP($C233,Muffe!$C$219:'Muffe'!$Z$249,Y$3)*Muffe!$E$3+VLOOKUP($C233,Eksist!$C$219:'Eksist'!$Z$249,Y$3)*Eksist!$E$3)</f>
        <v>0</v>
      </c>
      <c r="Z233" s="173">
        <f>IF($C233&lt;Input!$D$48,VLOOKUP($C233,Eksist!$C$219:'Eksist'!$Z$249,Z$3), VLOOKUP($C233,Muffe!$C$219:'Muffe'!$Z$249,Z$3)*Muffe!$E$3+VLOOKUP($C233,Eksist!$C$219:'Eksist'!$Z$249,Z$3)*Eksist!$E$3)</f>
        <v>0</v>
      </c>
      <c r="AA233" s="1"/>
      <c r="AB233" s="3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  <c r="AU233" s="158"/>
      <c r="AV233" s="158"/>
      <c r="AW233" s="158"/>
      <c r="AX233" s="158"/>
      <c r="AY233" s="158"/>
      <c r="AZ233" s="158"/>
      <c r="BA233" s="159"/>
      <c r="BB233" s="159"/>
      <c r="BC233" s="159"/>
      <c r="BD233" s="159"/>
      <c r="BE233" s="159"/>
      <c r="BF233" s="158"/>
      <c r="BG233" s="158"/>
      <c r="BH233" s="158"/>
      <c r="BI233" s="158"/>
      <c r="BJ233" s="158"/>
      <c r="BK233" s="158"/>
      <c r="BL233" s="158"/>
      <c r="BM233" s="158"/>
      <c r="BN233" s="158"/>
      <c r="BO233" s="158"/>
      <c r="BP233" s="158"/>
      <c r="BQ233" s="158"/>
      <c r="BR233" s="158"/>
      <c r="BS233" s="158"/>
      <c r="BT233" s="158"/>
      <c r="BU233" s="158"/>
    </row>
    <row r="234" spans="1:73" x14ac:dyDescent="0.15">
      <c r="A234" s="1"/>
      <c r="B234" s="20"/>
      <c r="C234" s="156">
        <f>Eksist!C234</f>
        <v>15</v>
      </c>
      <c r="D234" s="2" t="s">
        <v>193</v>
      </c>
      <c r="E234" s="161"/>
      <c r="F234" s="156">
        <f t="shared" si="20"/>
        <v>985.49999999999989</v>
      </c>
      <c r="G234" s="173">
        <f>IF($C234&lt;Input!$D$48,VLOOKUP($C234,Eksist!$C$219:'Eksist'!$Z$249,G$3), VLOOKUP($C234,Muffe!$C$219:'Muffe'!$Z$249,G$3)*Muffe!$E$2+VLOOKUP($C234,Eksist!$C$219:'Eksist'!$Z$249,G$3)*Eksist!$E$2)</f>
        <v>0</v>
      </c>
      <c r="H234" s="173">
        <f>IF($C234&lt;Input!$D$48,VLOOKUP($C234,Eksist!$C$219:'Eksist'!$Z$249,H$3), VLOOKUP($C234,Muffe!$C$219:'Muffe'!$Z$249,H$3)*Muffe!$E$3+VLOOKUP($C234,Eksist!$C$219:'Eksist'!$Z$249,H$3)*Eksist!$E$3)</f>
        <v>492.74999999999994</v>
      </c>
      <c r="I234" s="173">
        <f>IF($C234&lt;Input!$D$48,VLOOKUP($C234,Eksist!$C$219:'Eksist'!$Z$249,I$3), VLOOKUP($C234,Muffe!$C$219:'Muffe'!$Z$249,I$3)*Muffe!$E$3+VLOOKUP($C234,Eksist!$C$219:'Eksist'!$Z$249,I$3)*Eksist!$E$3)</f>
        <v>492.74999999999994</v>
      </c>
      <c r="J234" s="173">
        <f>IF($C234&lt;Input!$D$48,VLOOKUP($C234,Eksist!$C$219:'Eksist'!$Z$249,J$3), VLOOKUP($C234,Muffe!$C$219:'Muffe'!$Z$249,J$3)*Muffe!$E$3+VLOOKUP($C234,Eksist!$C$219:'Eksist'!$Z$249,J$3)*Eksist!$E$3)</f>
        <v>0</v>
      </c>
      <c r="K234" s="173">
        <f>IF($C234&lt;Input!$D$48,VLOOKUP($C234,Eksist!$C$219:'Eksist'!$Z$249,K$3), VLOOKUP($C234,Muffe!$C$219:'Muffe'!$Z$249,K$3)*Muffe!$E$3+VLOOKUP($C234,Eksist!$C$219:'Eksist'!$Z$249,K$3)*Eksist!$E$3)</f>
        <v>0</v>
      </c>
      <c r="L234" s="173">
        <f>IF($C234&lt;Input!$D$48,VLOOKUP($C234,Eksist!$C$219:'Eksist'!$Z$249,L$3), VLOOKUP($C234,Muffe!$C$219:'Muffe'!$Z$249,L$3)*Muffe!$E$3+VLOOKUP($C234,Eksist!$C$219:'Eksist'!$Z$249,L$3)*Eksist!$E$3)</f>
        <v>0</v>
      </c>
      <c r="M234" s="173">
        <f>IF($C234&lt;Input!$D$48,VLOOKUP($C234,Eksist!$C$219:'Eksist'!$Z$249,M$3), VLOOKUP($C234,Muffe!$C$219:'Muffe'!$Z$249,M$3)*Muffe!$E$3+VLOOKUP($C234,Eksist!$C$219:'Eksist'!$Z$249,M$3)*Eksist!$E$3)</f>
        <v>0</v>
      </c>
      <c r="N234" s="173">
        <f>IF($C234&lt;Input!$D$48,VLOOKUP($C234,Eksist!$C$219:'Eksist'!$Z$249,N$3), VLOOKUP($C234,Muffe!$C$219:'Muffe'!$Z$249,N$3)*Muffe!$E$3+VLOOKUP($C234,Eksist!$C$219:'Eksist'!$Z$249,N$3)*Eksist!$E$3)</f>
        <v>0</v>
      </c>
      <c r="O234" s="173">
        <f>IF($C234&lt;Input!$D$48,VLOOKUP($C234,Eksist!$C$219:'Eksist'!$Z$249,O$3), VLOOKUP($C234,Muffe!$C$219:'Muffe'!$Z$249,O$3)*Muffe!$E$3+VLOOKUP($C234,Eksist!$C$219:'Eksist'!$Z$249,O$3)*Eksist!$E$3)</f>
        <v>0</v>
      </c>
      <c r="P234" s="173">
        <f>IF($C234&lt;Input!$D$48,VLOOKUP($C234,Eksist!$C$219:'Eksist'!$Z$249,P$3), VLOOKUP($C234,Muffe!$C$219:'Muffe'!$Z$249,P$3)*Muffe!$E$3+VLOOKUP($C234,Eksist!$C$219:'Eksist'!$Z$249,P$3)*Eksist!$E$3)</f>
        <v>0</v>
      </c>
      <c r="Q234" s="173">
        <f>IF($C234&lt;Input!$D$48,VLOOKUP($C234,Eksist!$C$219:'Eksist'!$Z$249,Q$3), VLOOKUP($C234,Muffe!$C$219:'Muffe'!$Z$249,Q$3)*Muffe!$E$3+VLOOKUP($C234,Eksist!$C$219:'Eksist'!$Z$249,Q$3)*Eksist!$E$3)</f>
        <v>0</v>
      </c>
      <c r="R234" s="173">
        <f>IF($C234&lt;Input!$D$48,VLOOKUP($C234,Eksist!$C$219:'Eksist'!$Z$249,R$3), VLOOKUP($C234,Muffe!$C$219:'Muffe'!$Z$249,R$3)*Muffe!$E$3+VLOOKUP($C234,Eksist!$C$219:'Eksist'!$Z$249,R$3)*Eksist!$E$3)</f>
        <v>0</v>
      </c>
      <c r="S234" s="173">
        <f>IF($C234&lt;Input!$D$48,VLOOKUP($C234,Eksist!$C$219:'Eksist'!$Z$249,S$3), VLOOKUP($C234,Muffe!$C$219:'Muffe'!$Z$249,S$3)*Muffe!$E$3+VLOOKUP($C234,Eksist!$C$219:'Eksist'!$Z$249,S$3)*Eksist!$E$3)</f>
        <v>0</v>
      </c>
      <c r="T234" s="173">
        <f>IF($C234&lt;Input!$D$48,VLOOKUP($C234,Eksist!$C$219:'Eksist'!$Z$249,T$3), VLOOKUP($C234,Muffe!$C$219:'Muffe'!$Z$249,T$3)*Muffe!$E$3+VLOOKUP($C234,Eksist!$C$219:'Eksist'!$Z$249,T$3)*Eksist!$E$3)</f>
        <v>0</v>
      </c>
      <c r="U234" s="173">
        <f>IF($C234&lt;Input!$D$48,VLOOKUP($C234,Eksist!$C$219:'Eksist'!$Z$249,U$3), VLOOKUP($C234,Muffe!$C$219:'Muffe'!$Z$249,U$3)*Muffe!$E$3+VLOOKUP($C234,Eksist!$C$219:'Eksist'!$Z$249,U$3)*Eksist!$E$3)</f>
        <v>0</v>
      </c>
      <c r="V234" s="173">
        <f>IF($C234&lt;Input!$D$48,VLOOKUP($C234,Eksist!$C$219:'Eksist'!$Z$249,V$3), VLOOKUP($C234,Muffe!$C$219:'Muffe'!$Z$249,V$3)*Muffe!$E$3+VLOOKUP($C234,Eksist!$C$219:'Eksist'!$Z$249,V$3)*Eksist!$E$3)</f>
        <v>0</v>
      </c>
      <c r="W234" s="173">
        <f>IF($C234&lt;Input!$D$48,VLOOKUP($C234,Eksist!$C$219:'Eksist'!$Z$249,W$3), VLOOKUP($C234,Muffe!$C$219:'Muffe'!$Z$249,W$3)*Muffe!$E$3+VLOOKUP($C234,Eksist!$C$219:'Eksist'!$Z$249,W$3)*Eksist!$E$3)</f>
        <v>0</v>
      </c>
      <c r="X234" s="173">
        <f>IF($C234&lt;Input!$D$48,VLOOKUP($C234,Eksist!$C$219:'Eksist'!$Z$249,X$3), VLOOKUP($C234,Muffe!$C$219:'Muffe'!$Z$249,X$3)*Muffe!$E$3+VLOOKUP($C234,Eksist!$C$219:'Eksist'!$Z$249,X$3)*Eksist!$E$3)</f>
        <v>0</v>
      </c>
      <c r="Y234" s="173">
        <f>IF($C234&lt;Input!$D$48,VLOOKUP($C234,Eksist!$C$219:'Eksist'!$Z$249,Y$3), VLOOKUP($C234,Muffe!$C$219:'Muffe'!$Z$249,Y$3)*Muffe!$E$3+VLOOKUP($C234,Eksist!$C$219:'Eksist'!$Z$249,Y$3)*Eksist!$E$3)</f>
        <v>0</v>
      </c>
      <c r="Z234" s="173">
        <f>IF($C234&lt;Input!$D$48,VLOOKUP($C234,Eksist!$C$219:'Eksist'!$Z$249,Z$3), VLOOKUP($C234,Muffe!$C$219:'Muffe'!$Z$249,Z$3)*Muffe!$E$3+VLOOKUP($C234,Eksist!$C$219:'Eksist'!$Z$249,Z$3)*Eksist!$E$3)</f>
        <v>0</v>
      </c>
      <c r="AA234" s="1"/>
      <c r="AB234" s="3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  <c r="AU234" s="158"/>
      <c r="AV234" s="158"/>
      <c r="AW234" s="158"/>
      <c r="AX234" s="158"/>
      <c r="AY234" s="158"/>
      <c r="AZ234" s="158"/>
      <c r="BA234" s="159"/>
      <c r="BB234" s="159"/>
      <c r="BC234" s="159"/>
      <c r="BD234" s="159"/>
      <c r="BE234" s="159"/>
      <c r="BF234" s="158"/>
      <c r="BG234" s="158"/>
      <c r="BH234" s="158"/>
      <c r="BI234" s="158"/>
      <c r="BJ234" s="158"/>
      <c r="BK234" s="158"/>
      <c r="BL234" s="158"/>
      <c r="BM234" s="158"/>
      <c r="BN234" s="158"/>
      <c r="BO234" s="158"/>
      <c r="BP234" s="158"/>
      <c r="BQ234" s="158"/>
      <c r="BR234" s="158"/>
      <c r="BS234" s="158"/>
      <c r="BT234" s="158"/>
      <c r="BU234" s="158"/>
    </row>
    <row r="235" spans="1:73" x14ac:dyDescent="0.15">
      <c r="A235" s="1"/>
      <c r="B235" s="20"/>
      <c r="C235" s="156">
        <f>Eksist!C235</f>
        <v>16</v>
      </c>
      <c r="D235" s="2" t="s">
        <v>193</v>
      </c>
      <c r="E235" s="161"/>
      <c r="F235" s="156">
        <f t="shared" si="20"/>
        <v>1007.3999999999999</v>
      </c>
      <c r="G235" s="173">
        <f>IF($C235&lt;Input!$D$48,VLOOKUP($C235,Eksist!$C$219:'Eksist'!$Z$249,G$3), VLOOKUP($C235,Muffe!$C$219:'Muffe'!$Z$249,G$3)*Muffe!$E$2+VLOOKUP($C235,Eksist!$C$219:'Eksist'!$Z$249,G$3)*Eksist!$E$2)</f>
        <v>0</v>
      </c>
      <c r="H235" s="173">
        <f>IF($C235&lt;Input!$D$48,VLOOKUP($C235,Eksist!$C$219:'Eksist'!$Z$249,H$3), VLOOKUP($C235,Muffe!$C$219:'Muffe'!$Z$249,H$3)*Muffe!$E$3+VLOOKUP($C235,Eksist!$C$219:'Eksist'!$Z$249,H$3)*Eksist!$E$3)</f>
        <v>503.69999999999993</v>
      </c>
      <c r="I235" s="173">
        <f>IF($C235&lt;Input!$D$48,VLOOKUP($C235,Eksist!$C$219:'Eksist'!$Z$249,I$3), VLOOKUP($C235,Muffe!$C$219:'Muffe'!$Z$249,I$3)*Muffe!$E$3+VLOOKUP($C235,Eksist!$C$219:'Eksist'!$Z$249,I$3)*Eksist!$E$3)</f>
        <v>503.69999999999993</v>
      </c>
      <c r="J235" s="173">
        <f>IF($C235&lt;Input!$D$48,VLOOKUP($C235,Eksist!$C$219:'Eksist'!$Z$249,J$3), VLOOKUP($C235,Muffe!$C$219:'Muffe'!$Z$249,J$3)*Muffe!$E$3+VLOOKUP($C235,Eksist!$C$219:'Eksist'!$Z$249,J$3)*Eksist!$E$3)</f>
        <v>0</v>
      </c>
      <c r="K235" s="173">
        <f>IF($C235&lt;Input!$D$48,VLOOKUP($C235,Eksist!$C$219:'Eksist'!$Z$249,K$3), VLOOKUP($C235,Muffe!$C$219:'Muffe'!$Z$249,K$3)*Muffe!$E$3+VLOOKUP($C235,Eksist!$C$219:'Eksist'!$Z$249,K$3)*Eksist!$E$3)</f>
        <v>0</v>
      </c>
      <c r="L235" s="173">
        <f>IF($C235&lt;Input!$D$48,VLOOKUP($C235,Eksist!$C$219:'Eksist'!$Z$249,L$3), VLOOKUP($C235,Muffe!$C$219:'Muffe'!$Z$249,L$3)*Muffe!$E$3+VLOOKUP($C235,Eksist!$C$219:'Eksist'!$Z$249,L$3)*Eksist!$E$3)</f>
        <v>0</v>
      </c>
      <c r="M235" s="173">
        <f>IF($C235&lt;Input!$D$48,VLOOKUP($C235,Eksist!$C$219:'Eksist'!$Z$249,M$3), VLOOKUP($C235,Muffe!$C$219:'Muffe'!$Z$249,M$3)*Muffe!$E$3+VLOOKUP($C235,Eksist!$C$219:'Eksist'!$Z$249,M$3)*Eksist!$E$3)</f>
        <v>0</v>
      </c>
      <c r="N235" s="173">
        <f>IF($C235&lt;Input!$D$48,VLOOKUP($C235,Eksist!$C$219:'Eksist'!$Z$249,N$3), VLOOKUP($C235,Muffe!$C$219:'Muffe'!$Z$249,N$3)*Muffe!$E$3+VLOOKUP($C235,Eksist!$C$219:'Eksist'!$Z$249,N$3)*Eksist!$E$3)</f>
        <v>0</v>
      </c>
      <c r="O235" s="173">
        <f>IF($C235&lt;Input!$D$48,VLOOKUP($C235,Eksist!$C$219:'Eksist'!$Z$249,O$3), VLOOKUP($C235,Muffe!$C$219:'Muffe'!$Z$249,O$3)*Muffe!$E$3+VLOOKUP($C235,Eksist!$C$219:'Eksist'!$Z$249,O$3)*Eksist!$E$3)</f>
        <v>0</v>
      </c>
      <c r="P235" s="173">
        <f>IF($C235&lt;Input!$D$48,VLOOKUP($C235,Eksist!$C$219:'Eksist'!$Z$249,P$3), VLOOKUP($C235,Muffe!$C$219:'Muffe'!$Z$249,P$3)*Muffe!$E$3+VLOOKUP($C235,Eksist!$C$219:'Eksist'!$Z$249,P$3)*Eksist!$E$3)</f>
        <v>0</v>
      </c>
      <c r="Q235" s="173">
        <f>IF($C235&lt;Input!$D$48,VLOOKUP($C235,Eksist!$C$219:'Eksist'!$Z$249,Q$3), VLOOKUP($C235,Muffe!$C$219:'Muffe'!$Z$249,Q$3)*Muffe!$E$3+VLOOKUP($C235,Eksist!$C$219:'Eksist'!$Z$249,Q$3)*Eksist!$E$3)</f>
        <v>0</v>
      </c>
      <c r="R235" s="173">
        <f>IF($C235&lt;Input!$D$48,VLOOKUP($C235,Eksist!$C$219:'Eksist'!$Z$249,R$3), VLOOKUP($C235,Muffe!$C$219:'Muffe'!$Z$249,R$3)*Muffe!$E$3+VLOOKUP($C235,Eksist!$C$219:'Eksist'!$Z$249,R$3)*Eksist!$E$3)</f>
        <v>0</v>
      </c>
      <c r="S235" s="173">
        <f>IF($C235&lt;Input!$D$48,VLOOKUP($C235,Eksist!$C$219:'Eksist'!$Z$249,S$3), VLOOKUP($C235,Muffe!$C$219:'Muffe'!$Z$249,S$3)*Muffe!$E$3+VLOOKUP($C235,Eksist!$C$219:'Eksist'!$Z$249,S$3)*Eksist!$E$3)</f>
        <v>0</v>
      </c>
      <c r="T235" s="173">
        <f>IF($C235&lt;Input!$D$48,VLOOKUP($C235,Eksist!$C$219:'Eksist'!$Z$249,T$3), VLOOKUP($C235,Muffe!$C$219:'Muffe'!$Z$249,T$3)*Muffe!$E$3+VLOOKUP($C235,Eksist!$C$219:'Eksist'!$Z$249,T$3)*Eksist!$E$3)</f>
        <v>0</v>
      </c>
      <c r="U235" s="173">
        <f>IF($C235&lt;Input!$D$48,VLOOKUP($C235,Eksist!$C$219:'Eksist'!$Z$249,U$3), VLOOKUP($C235,Muffe!$C$219:'Muffe'!$Z$249,U$3)*Muffe!$E$3+VLOOKUP($C235,Eksist!$C$219:'Eksist'!$Z$249,U$3)*Eksist!$E$3)</f>
        <v>0</v>
      </c>
      <c r="V235" s="173">
        <f>IF($C235&lt;Input!$D$48,VLOOKUP($C235,Eksist!$C$219:'Eksist'!$Z$249,V$3), VLOOKUP($C235,Muffe!$C$219:'Muffe'!$Z$249,V$3)*Muffe!$E$3+VLOOKUP($C235,Eksist!$C$219:'Eksist'!$Z$249,V$3)*Eksist!$E$3)</f>
        <v>0</v>
      </c>
      <c r="W235" s="173">
        <f>IF($C235&lt;Input!$D$48,VLOOKUP($C235,Eksist!$C$219:'Eksist'!$Z$249,W$3), VLOOKUP($C235,Muffe!$C$219:'Muffe'!$Z$249,W$3)*Muffe!$E$3+VLOOKUP($C235,Eksist!$C$219:'Eksist'!$Z$249,W$3)*Eksist!$E$3)</f>
        <v>0</v>
      </c>
      <c r="X235" s="173">
        <f>IF($C235&lt;Input!$D$48,VLOOKUP($C235,Eksist!$C$219:'Eksist'!$Z$249,X$3), VLOOKUP($C235,Muffe!$C$219:'Muffe'!$Z$249,X$3)*Muffe!$E$3+VLOOKUP($C235,Eksist!$C$219:'Eksist'!$Z$249,X$3)*Eksist!$E$3)</f>
        <v>0</v>
      </c>
      <c r="Y235" s="173">
        <f>IF($C235&lt;Input!$D$48,VLOOKUP($C235,Eksist!$C$219:'Eksist'!$Z$249,Y$3), VLOOKUP($C235,Muffe!$C$219:'Muffe'!$Z$249,Y$3)*Muffe!$E$3+VLOOKUP($C235,Eksist!$C$219:'Eksist'!$Z$249,Y$3)*Eksist!$E$3)</f>
        <v>0</v>
      </c>
      <c r="Z235" s="173">
        <f>IF($C235&lt;Input!$D$48,VLOOKUP($C235,Eksist!$C$219:'Eksist'!$Z$249,Z$3), VLOOKUP($C235,Muffe!$C$219:'Muffe'!$Z$249,Z$3)*Muffe!$E$3+VLOOKUP($C235,Eksist!$C$219:'Eksist'!$Z$249,Z$3)*Eksist!$E$3)</f>
        <v>0</v>
      </c>
      <c r="AA235" s="1"/>
      <c r="AB235" s="3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  <c r="AU235" s="158"/>
      <c r="AV235" s="158"/>
      <c r="AW235" s="158"/>
      <c r="AX235" s="158"/>
      <c r="AY235" s="158"/>
      <c r="AZ235" s="158"/>
      <c r="BA235" s="159"/>
      <c r="BB235" s="159"/>
      <c r="BC235" s="159"/>
      <c r="BD235" s="159"/>
      <c r="BE235" s="159"/>
      <c r="BF235" s="158"/>
      <c r="BG235" s="158"/>
      <c r="BH235" s="158"/>
      <c r="BI235" s="158"/>
      <c r="BJ235" s="158"/>
      <c r="BK235" s="158"/>
      <c r="BL235" s="158"/>
      <c r="BM235" s="158"/>
      <c r="BN235" s="158"/>
      <c r="BO235" s="158"/>
      <c r="BP235" s="158"/>
      <c r="BQ235" s="158"/>
      <c r="BR235" s="158"/>
      <c r="BS235" s="158"/>
      <c r="BT235" s="158"/>
      <c r="BU235" s="158"/>
    </row>
    <row r="236" spans="1:73" x14ac:dyDescent="0.15">
      <c r="A236" s="1"/>
      <c r="B236" s="20"/>
      <c r="C236" s="156">
        <f>Eksist!C236</f>
        <v>17</v>
      </c>
      <c r="D236" s="2" t="s">
        <v>193</v>
      </c>
      <c r="E236" s="161"/>
      <c r="F236" s="156">
        <f t="shared" si="20"/>
        <v>1029.3</v>
      </c>
      <c r="G236" s="173">
        <f>IF($C236&lt;Input!$D$48,VLOOKUP($C236,Eksist!$C$219:'Eksist'!$Z$249,G$3), VLOOKUP($C236,Muffe!$C$219:'Muffe'!$Z$249,G$3)*Muffe!$E$2+VLOOKUP($C236,Eksist!$C$219:'Eksist'!$Z$249,G$3)*Eksist!$E$2)</f>
        <v>0</v>
      </c>
      <c r="H236" s="173">
        <f>IF($C236&lt;Input!$D$48,VLOOKUP($C236,Eksist!$C$219:'Eksist'!$Z$249,H$3), VLOOKUP($C236,Muffe!$C$219:'Muffe'!$Z$249,H$3)*Muffe!$E$3+VLOOKUP($C236,Eksist!$C$219:'Eksist'!$Z$249,H$3)*Eksist!$E$3)</f>
        <v>514.65</v>
      </c>
      <c r="I236" s="173">
        <f>IF($C236&lt;Input!$D$48,VLOOKUP($C236,Eksist!$C$219:'Eksist'!$Z$249,I$3), VLOOKUP($C236,Muffe!$C$219:'Muffe'!$Z$249,I$3)*Muffe!$E$3+VLOOKUP($C236,Eksist!$C$219:'Eksist'!$Z$249,I$3)*Eksist!$E$3)</f>
        <v>514.65</v>
      </c>
      <c r="J236" s="173">
        <f>IF($C236&lt;Input!$D$48,VLOOKUP($C236,Eksist!$C$219:'Eksist'!$Z$249,J$3), VLOOKUP($C236,Muffe!$C$219:'Muffe'!$Z$249,J$3)*Muffe!$E$3+VLOOKUP($C236,Eksist!$C$219:'Eksist'!$Z$249,J$3)*Eksist!$E$3)</f>
        <v>0</v>
      </c>
      <c r="K236" s="173">
        <f>IF($C236&lt;Input!$D$48,VLOOKUP($C236,Eksist!$C$219:'Eksist'!$Z$249,K$3), VLOOKUP($C236,Muffe!$C$219:'Muffe'!$Z$249,K$3)*Muffe!$E$3+VLOOKUP($C236,Eksist!$C$219:'Eksist'!$Z$249,K$3)*Eksist!$E$3)</f>
        <v>0</v>
      </c>
      <c r="L236" s="173">
        <f>IF($C236&lt;Input!$D$48,VLOOKUP($C236,Eksist!$C$219:'Eksist'!$Z$249,L$3), VLOOKUP($C236,Muffe!$C$219:'Muffe'!$Z$249,L$3)*Muffe!$E$3+VLOOKUP($C236,Eksist!$C$219:'Eksist'!$Z$249,L$3)*Eksist!$E$3)</f>
        <v>0</v>
      </c>
      <c r="M236" s="173">
        <f>IF($C236&lt;Input!$D$48,VLOOKUP($C236,Eksist!$C$219:'Eksist'!$Z$249,M$3), VLOOKUP($C236,Muffe!$C$219:'Muffe'!$Z$249,M$3)*Muffe!$E$3+VLOOKUP($C236,Eksist!$C$219:'Eksist'!$Z$249,M$3)*Eksist!$E$3)</f>
        <v>0</v>
      </c>
      <c r="N236" s="173">
        <f>IF($C236&lt;Input!$D$48,VLOOKUP($C236,Eksist!$C$219:'Eksist'!$Z$249,N$3), VLOOKUP($C236,Muffe!$C$219:'Muffe'!$Z$249,N$3)*Muffe!$E$3+VLOOKUP($C236,Eksist!$C$219:'Eksist'!$Z$249,N$3)*Eksist!$E$3)</f>
        <v>0</v>
      </c>
      <c r="O236" s="173">
        <f>IF($C236&lt;Input!$D$48,VLOOKUP($C236,Eksist!$C$219:'Eksist'!$Z$249,O$3), VLOOKUP($C236,Muffe!$C$219:'Muffe'!$Z$249,O$3)*Muffe!$E$3+VLOOKUP($C236,Eksist!$C$219:'Eksist'!$Z$249,O$3)*Eksist!$E$3)</f>
        <v>0</v>
      </c>
      <c r="P236" s="173">
        <f>IF($C236&lt;Input!$D$48,VLOOKUP($C236,Eksist!$C$219:'Eksist'!$Z$249,P$3), VLOOKUP($C236,Muffe!$C$219:'Muffe'!$Z$249,P$3)*Muffe!$E$3+VLOOKUP($C236,Eksist!$C$219:'Eksist'!$Z$249,P$3)*Eksist!$E$3)</f>
        <v>0</v>
      </c>
      <c r="Q236" s="173">
        <f>IF($C236&lt;Input!$D$48,VLOOKUP($C236,Eksist!$C$219:'Eksist'!$Z$249,Q$3), VLOOKUP($C236,Muffe!$C$219:'Muffe'!$Z$249,Q$3)*Muffe!$E$3+VLOOKUP($C236,Eksist!$C$219:'Eksist'!$Z$249,Q$3)*Eksist!$E$3)</f>
        <v>0</v>
      </c>
      <c r="R236" s="173">
        <f>IF($C236&lt;Input!$D$48,VLOOKUP($C236,Eksist!$C$219:'Eksist'!$Z$249,R$3), VLOOKUP($C236,Muffe!$C$219:'Muffe'!$Z$249,R$3)*Muffe!$E$3+VLOOKUP($C236,Eksist!$C$219:'Eksist'!$Z$249,R$3)*Eksist!$E$3)</f>
        <v>0</v>
      </c>
      <c r="S236" s="173">
        <f>IF($C236&lt;Input!$D$48,VLOOKUP($C236,Eksist!$C$219:'Eksist'!$Z$249,S$3), VLOOKUP($C236,Muffe!$C$219:'Muffe'!$Z$249,S$3)*Muffe!$E$3+VLOOKUP($C236,Eksist!$C$219:'Eksist'!$Z$249,S$3)*Eksist!$E$3)</f>
        <v>0</v>
      </c>
      <c r="T236" s="173">
        <f>IF($C236&lt;Input!$D$48,VLOOKUP($C236,Eksist!$C$219:'Eksist'!$Z$249,T$3), VLOOKUP($C236,Muffe!$C$219:'Muffe'!$Z$249,T$3)*Muffe!$E$3+VLOOKUP($C236,Eksist!$C$219:'Eksist'!$Z$249,T$3)*Eksist!$E$3)</f>
        <v>0</v>
      </c>
      <c r="U236" s="173">
        <f>IF($C236&lt;Input!$D$48,VLOOKUP($C236,Eksist!$C$219:'Eksist'!$Z$249,U$3), VLOOKUP($C236,Muffe!$C$219:'Muffe'!$Z$249,U$3)*Muffe!$E$3+VLOOKUP($C236,Eksist!$C$219:'Eksist'!$Z$249,U$3)*Eksist!$E$3)</f>
        <v>0</v>
      </c>
      <c r="V236" s="173">
        <f>IF($C236&lt;Input!$D$48,VLOOKUP($C236,Eksist!$C$219:'Eksist'!$Z$249,V$3), VLOOKUP($C236,Muffe!$C$219:'Muffe'!$Z$249,V$3)*Muffe!$E$3+VLOOKUP($C236,Eksist!$C$219:'Eksist'!$Z$249,V$3)*Eksist!$E$3)</f>
        <v>0</v>
      </c>
      <c r="W236" s="173">
        <f>IF($C236&lt;Input!$D$48,VLOOKUP($C236,Eksist!$C$219:'Eksist'!$Z$249,W$3), VLOOKUP($C236,Muffe!$C$219:'Muffe'!$Z$249,W$3)*Muffe!$E$3+VLOOKUP($C236,Eksist!$C$219:'Eksist'!$Z$249,W$3)*Eksist!$E$3)</f>
        <v>0</v>
      </c>
      <c r="X236" s="173">
        <f>IF($C236&lt;Input!$D$48,VLOOKUP($C236,Eksist!$C$219:'Eksist'!$Z$249,X$3), VLOOKUP($C236,Muffe!$C$219:'Muffe'!$Z$249,X$3)*Muffe!$E$3+VLOOKUP($C236,Eksist!$C$219:'Eksist'!$Z$249,X$3)*Eksist!$E$3)</f>
        <v>0</v>
      </c>
      <c r="Y236" s="173">
        <f>IF($C236&lt;Input!$D$48,VLOOKUP($C236,Eksist!$C$219:'Eksist'!$Z$249,Y$3), VLOOKUP($C236,Muffe!$C$219:'Muffe'!$Z$249,Y$3)*Muffe!$E$3+VLOOKUP($C236,Eksist!$C$219:'Eksist'!$Z$249,Y$3)*Eksist!$E$3)</f>
        <v>0</v>
      </c>
      <c r="Z236" s="173">
        <f>IF($C236&lt;Input!$D$48,VLOOKUP($C236,Eksist!$C$219:'Eksist'!$Z$249,Z$3), VLOOKUP($C236,Muffe!$C$219:'Muffe'!$Z$249,Z$3)*Muffe!$E$3+VLOOKUP($C236,Eksist!$C$219:'Eksist'!$Z$249,Z$3)*Eksist!$E$3)</f>
        <v>0</v>
      </c>
      <c r="AA236" s="1"/>
      <c r="AB236" s="3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  <c r="AU236" s="158"/>
      <c r="AV236" s="158"/>
      <c r="AW236" s="158"/>
      <c r="AX236" s="158"/>
      <c r="AY236" s="158"/>
      <c r="AZ236" s="158"/>
      <c r="BA236" s="159"/>
      <c r="BB236" s="159"/>
      <c r="BC236" s="159"/>
      <c r="BD236" s="159"/>
      <c r="BE236" s="159"/>
      <c r="BF236" s="158"/>
      <c r="BG236" s="158"/>
      <c r="BH236" s="158"/>
      <c r="BI236" s="158"/>
      <c r="BJ236" s="158"/>
      <c r="BK236" s="158"/>
      <c r="BL236" s="158"/>
      <c r="BM236" s="158"/>
      <c r="BN236" s="158"/>
      <c r="BO236" s="158"/>
      <c r="BP236" s="158"/>
      <c r="BQ236" s="158"/>
      <c r="BR236" s="158"/>
      <c r="BS236" s="158"/>
      <c r="BT236" s="158"/>
      <c r="BU236" s="158"/>
    </row>
    <row r="237" spans="1:73" x14ac:dyDescent="0.15">
      <c r="A237" s="1"/>
      <c r="B237" s="20"/>
      <c r="C237" s="156">
        <f>Eksist!C237</f>
        <v>18</v>
      </c>
      <c r="D237" s="2" t="s">
        <v>193</v>
      </c>
      <c r="E237" s="161"/>
      <c r="F237" s="156">
        <f t="shared" si="20"/>
        <v>1051.2</v>
      </c>
      <c r="G237" s="173">
        <f>IF($C237&lt;Input!$D$48,VLOOKUP($C237,Eksist!$C$219:'Eksist'!$Z$249,G$3), VLOOKUP($C237,Muffe!$C$219:'Muffe'!$Z$249,G$3)*Muffe!$E$2+VLOOKUP($C237,Eksist!$C$219:'Eksist'!$Z$249,G$3)*Eksist!$E$2)</f>
        <v>0</v>
      </c>
      <c r="H237" s="173">
        <f>IF($C237&lt;Input!$D$48,VLOOKUP($C237,Eksist!$C$219:'Eksist'!$Z$249,H$3), VLOOKUP($C237,Muffe!$C$219:'Muffe'!$Z$249,H$3)*Muffe!$E$3+VLOOKUP($C237,Eksist!$C$219:'Eksist'!$Z$249,H$3)*Eksist!$E$3)</f>
        <v>525.6</v>
      </c>
      <c r="I237" s="173">
        <f>IF($C237&lt;Input!$D$48,VLOOKUP($C237,Eksist!$C$219:'Eksist'!$Z$249,I$3), VLOOKUP($C237,Muffe!$C$219:'Muffe'!$Z$249,I$3)*Muffe!$E$3+VLOOKUP($C237,Eksist!$C$219:'Eksist'!$Z$249,I$3)*Eksist!$E$3)</f>
        <v>525.6</v>
      </c>
      <c r="J237" s="173">
        <f>IF($C237&lt;Input!$D$48,VLOOKUP($C237,Eksist!$C$219:'Eksist'!$Z$249,J$3), VLOOKUP($C237,Muffe!$C$219:'Muffe'!$Z$249,J$3)*Muffe!$E$3+VLOOKUP($C237,Eksist!$C$219:'Eksist'!$Z$249,J$3)*Eksist!$E$3)</f>
        <v>0</v>
      </c>
      <c r="K237" s="173">
        <f>IF($C237&lt;Input!$D$48,VLOOKUP($C237,Eksist!$C$219:'Eksist'!$Z$249,K$3), VLOOKUP($C237,Muffe!$C$219:'Muffe'!$Z$249,K$3)*Muffe!$E$3+VLOOKUP($C237,Eksist!$C$219:'Eksist'!$Z$249,K$3)*Eksist!$E$3)</f>
        <v>0</v>
      </c>
      <c r="L237" s="173">
        <f>IF($C237&lt;Input!$D$48,VLOOKUP($C237,Eksist!$C$219:'Eksist'!$Z$249,L$3), VLOOKUP($C237,Muffe!$C$219:'Muffe'!$Z$249,L$3)*Muffe!$E$3+VLOOKUP($C237,Eksist!$C$219:'Eksist'!$Z$249,L$3)*Eksist!$E$3)</f>
        <v>0</v>
      </c>
      <c r="M237" s="173">
        <f>IF($C237&lt;Input!$D$48,VLOOKUP($C237,Eksist!$C$219:'Eksist'!$Z$249,M$3), VLOOKUP($C237,Muffe!$C$219:'Muffe'!$Z$249,M$3)*Muffe!$E$3+VLOOKUP($C237,Eksist!$C$219:'Eksist'!$Z$249,M$3)*Eksist!$E$3)</f>
        <v>0</v>
      </c>
      <c r="N237" s="173">
        <f>IF($C237&lt;Input!$D$48,VLOOKUP($C237,Eksist!$C$219:'Eksist'!$Z$249,N$3), VLOOKUP($C237,Muffe!$C$219:'Muffe'!$Z$249,N$3)*Muffe!$E$3+VLOOKUP($C237,Eksist!$C$219:'Eksist'!$Z$249,N$3)*Eksist!$E$3)</f>
        <v>0</v>
      </c>
      <c r="O237" s="173">
        <f>IF($C237&lt;Input!$D$48,VLOOKUP($C237,Eksist!$C$219:'Eksist'!$Z$249,O$3), VLOOKUP($C237,Muffe!$C$219:'Muffe'!$Z$249,O$3)*Muffe!$E$3+VLOOKUP($C237,Eksist!$C$219:'Eksist'!$Z$249,O$3)*Eksist!$E$3)</f>
        <v>0</v>
      </c>
      <c r="P237" s="173">
        <f>IF($C237&lt;Input!$D$48,VLOOKUP($C237,Eksist!$C$219:'Eksist'!$Z$249,P$3), VLOOKUP($C237,Muffe!$C$219:'Muffe'!$Z$249,P$3)*Muffe!$E$3+VLOOKUP($C237,Eksist!$C$219:'Eksist'!$Z$249,P$3)*Eksist!$E$3)</f>
        <v>0</v>
      </c>
      <c r="Q237" s="173">
        <f>IF($C237&lt;Input!$D$48,VLOOKUP($C237,Eksist!$C$219:'Eksist'!$Z$249,Q$3), VLOOKUP($C237,Muffe!$C$219:'Muffe'!$Z$249,Q$3)*Muffe!$E$3+VLOOKUP($C237,Eksist!$C$219:'Eksist'!$Z$249,Q$3)*Eksist!$E$3)</f>
        <v>0</v>
      </c>
      <c r="R237" s="173">
        <f>IF($C237&lt;Input!$D$48,VLOOKUP($C237,Eksist!$C$219:'Eksist'!$Z$249,R$3), VLOOKUP($C237,Muffe!$C$219:'Muffe'!$Z$249,R$3)*Muffe!$E$3+VLOOKUP($C237,Eksist!$C$219:'Eksist'!$Z$249,R$3)*Eksist!$E$3)</f>
        <v>0</v>
      </c>
      <c r="S237" s="173">
        <f>IF($C237&lt;Input!$D$48,VLOOKUP($C237,Eksist!$C$219:'Eksist'!$Z$249,S$3), VLOOKUP($C237,Muffe!$C$219:'Muffe'!$Z$249,S$3)*Muffe!$E$3+VLOOKUP($C237,Eksist!$C$219:'Eksist'!$Z$249,S$3)*Eksist!$E$3)</f>
        <v>0</v>
      </c>
      <c r="T237" s="173">
        <f>IF($C237&lt;Input!$D$48,VLOOKUP($C237,Eksist!$C$219:'Eksist'!$Z$249,T$3), VLOOKUP($C237,Muffe!$C$219:'Muffe'!$Z$249,T$3)*Muffe!$E$3+VLOOKUP($C237,Eksist!$C$219:'Eksist'!$Z$249,T$3)*Eksist!$E$3)</f>
        <v>0</v>
      </c>
      <c r="U237" s="173">
        <f>IF($C237&lt;Input!$D$48,VLOOKUP($C237,Eksist!$C$219:'Eksist'!$Z$249,U$3), VLOOKUP($C237,Muffe!$C$219:'Muffe'!$Z$249,U$3)*Muffe!$E$3+VLOOKUP($C237,Eksist!$C$219:'Eksist'!$Z$249,U$3)*Eksist!$E$3)</f>
        <v>0</v>
      </c>
      <c r="V237" s="173">
        <f>IF($C237&lt;Input!$D$48,VLOOKUP($C237,Eksist!$C$219:'Eksist'!$Z$249,V$3), VLOOKUP($C237,Muffe!$C$219:'Muffe'!$Z$249,V$3)*Muffe!$E$3+VLOOKUP($C237,Eksist!$C$219:'Eksist'!$Z$249,V$3)*Eksist!$E$3)</f>
        <v>0</v>
      </c>
      <c r="W237" s="173">
        <f>IF($C237&lt;Input!$D$48,VLOOKUP($C237,Eksist!$C$219:'Eksist'!$Z$249,W$3), VLOOKUP($C237,Muffe!$C$219:'Muffe'!$Z$249,W$3)*Muffe!$E$3+VLOOKUP($C237,Eksist!$C$219:'Eksist'!$Z$249,W$3)*Eksist!$E$3)</f>
        <v>0</v>
      </c>
      <c r="X237" s="173">
        <f>IF($C237&lt;Input!$D$48,VLOOKUP($C237,Eksist!$C$219:'Eksist'!$Z$249,X$3), VLOOKUP($C237,Muffe!$C$219:'Muffe'!$Z$249,X$3)*Muffe!$E$3+VLOOKUP($C237,Eksist!$C$219:'Eksist'!$Z$249,X$3)*Eksist!$E$3)</f>
        <v>0</v>
      </c>
      <c r="Y237" s="173">
        <f>IF($C237&lt;Input!$D$48,VLOOKUP($C237,Eksist!$C$219:'Eksist'!$Z$249,Y$3), VLOOKUP($C237,Muffe!$C$219:'Muffe'!$Z$249,Y$3)*Muffe!$E$3+VLOOKUP($C237,Eksist!$C$219:'Eksist'!$Z$249,Y$3)*Eksist!$E$3)</f>
        <v>0</v>
      </c>
      <c r="Z237" s="173">
        <f>IF($C237&lt;Input!$D$48,VLOOKUP($C237,Eksist!$C$219:'Eksist'!$Z$249,Z$3), VLOOKUP($C237,Muffe!$C$219:'Muffe'!$Z$249,Z$3)*Muffe!$E$3+VLOOKUP($C237,Eksist!$C$219:'Eksist'!$Z$249,Z$3)*Eksist!$E$3)</f>
        <v>0</v>
      </c>
      <c r="AA237" s="1"/>
      <c r="AB237" s="3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  <c r="AU237" s="158"/>
      <c r="AV237" s="158"/>
      <c r="AW237" s="158"/>
      <c r="AX237" s="158"/>
      <c r="AY237" s="158"/>
      <c r="AZ237" s="158"/>
      <c r="BA237" s="159"/>
      <c r="BB237" s="159"/>
      <c r="BC237" s="159"/>
      <c r="BD237" s="159"/>
      <c r="BE237" s="159"/>
      <c r="BF237" s="158"/>
      <c r="BG237" s="158"/>
      <c r="BH237" s="158"/>
      <c r="BI237" s="158"/>
      <c r="BJ237" s="158"/>
      <c r="BK237" s="158"/>
      <c r="BL237" s="158"/>
      <c r="BM237" s="158"/>
      <c r="BN237" s="158"/>
      <c r="BO237" s="158"/>
      <c r="BP237" s="158"/>
      <c r="BQ237" s="158"/>
      <c r="BR237" s="158"/>
      <c r="BS237" s="158"/>
      <c r="BT237" s="158"/>
      <c r="BU237" s="158"/>
    </row>
    <row r="238" spans="1:73" x14ac:dyDescent="0.15">
      <c r="A238" s="1"/>
      <c r="B238" s="20"/>
      <c r="C238" s="156">
        <f>Eksist!C238</f>
        <v>19</v>
      </c>
      <c r="D238" s="2" t="s">
        <v>193</v>
      </c>
      <c r="E238" s="161"/>
      <c r="F238" s="156">
        <f t="shared" si="20"/>
        <v>1073.1000000000001</v>
      </c>
      <c r="G238" s="173">
        <f>IF($C238&lt;Input!$D$48,VLOOKUP($C238,Eksist!$C$219:'Eksist'!$Z$249,G$3), VLOOKUP($C238,Muffe!$C$219:'Muffe'!$Z$249,G$3)*Muffe!$E$2+VLOOKUP($C238,Eksist!$C$219:'Eksist'!$Z$249,G$3)*Eksist!$E$2)</f>
        <v>0</v>
      </c>
      <c r="H238" s="173">
        <f>IF($C238&lt;Input!$D$48,VLOOKUP($C238,Eksist!$C$219:'Eksist'!$Z$249,H$3), VLOOKUP($C238,Muffe!$C$219:'Muffe'!$Z$249,H$3)*Muffe!$E$3+VLOOKUP($C238,Eksist!$C$219:'Eksist'!$Z$249,H$3)*Eksist!$E$3)</f>
        <v>536.55000000000007</v>
      </c>
      <c r="I238" s="173">
        <f>IF($C238&lt;Input!$D$48,VLOOKUP($C238,Eksist!$C$219:'Eksist'!$Z$249,I$3), VLOOKUP($C238,Muffe!$C$219:'Muffe'!$Z$249,I$3)*Muffe!$E$3+VLOOKUP($C238,Eksist!$C$219:'Eksist'!$Z$249,I$3)*Eksist!$E$3)</f>
        <v>536.55000000000007</v>
      </c>
      <c r="J238" s="173">
        <f>IF($C238&lt;Input!$D$48,VLOOKUP($C238,Eksist!$C$219:'Eksist'!$Z$249,J$3), VLOOKUP($C238,Muffe!$C$219:'Muffe'!$Z$249,J$3)*Muffe!$E$3+VLOOKUP($C238,Eksist!$C$219:'Eksist'!$Z$249,J$3)*Eksist!$E$3)</f>
        <v>0</v>
      </c>
      <c r="K238" s="173">
        <f>IF($C238&lt;Input!$D$48,VLOOKUP($C238,Eksist!$C$219:'Eksist'!$Z$249,K$3), VLOOKUP($C238,Muffe!$C$219:'Muffe'!$Z$249,K$3)*Muffe!$E$3+VLOOKUP($C238,Eksist!$C$219:'Eksist'!$Z$249,K$3)*Eksist!$E$3)</f>
        <v>0</v>
      </c>
      <c r="L238" s="173">
        <f>IF($C238&lt;Input!$D$48,VLOOKUP($C238,Eksist!$C$219:'Eksist'!$Z$249,L$3), VLOOKUP($C238,Muffe!$C$219:'Muffe'!$Z$249,L$3)*Muffe!$E$3+VLOOKUP($C238,Eksist!$C$219:'Eksist'!$Z$249,L$3)*Eksist!$E$3)</f>
        <v>0</v>
      </c>
      <c r="M238" s="173">
        <f>IF($C238&lt;Input!$D$48,VLOOKUP($C238,Eksist!$C$219:'Eksist'!$Z$249,M$3), VLOOKUP($C238,Muffe!$C$219:'Muffe'!$Z$249,M$3)*Muffe!$E$3+VLOOKUP($C238,Eksist!$C$219:'Eksist'!$Z$249,M$3)*Eksist!$E$3)</f>
        <v>0</v>
      </c>
      <c r="N238" s="173">
        <f>IF($C238&lt;Input!$D$48,VLOOKUP($C238,Eksist!$C$219:'Eksist'!$Z$249,N$3), VLOOKUP($C238,Muffe!$C$219:'Muffe'!$Z$249,N$3)*Muffe!$E$3+VLOOKUP($C238,Eksist!$C$219:'Eksist'!$Z$249,N$3)*Eksist!$E$3)</f>
        <v>0</v>
      </c>
      <c r="O238" s="173">
        <f>IF($C238&lt;Input!$D$48,VLOOKUP($C238,Eksist!$C$219:'Eksist'!$Z$249,O$3), VLOOKUP($C238,Muffe!$C$219:'Muffe'!$Z$249,O$3)*Muffe!$E$3+VLOOKUP($C238,Eksist!$C$219:'Eksist'!$Z$249,O$3)*Eksist!$E$3)</f>
        <v>0</v>
      </c>
      <c r="P238" s="173">
        <f>IF($C238&lt;Input!$D$48,VLOOKUP($C238,Eksist!$C$219:'Eksist'!$Z$249,P$3), VLOOKUP($C238,Muffe!$C$219:'Muffe'!$Z$249,P$3)*Muffe!$E$3+VLOOKUP($C238,Eksist!$C$219:'Eksist'!$Z$249,P$3)*Eksist!$E$3)</f>
        <v>0</v>
      </c>
      <c r="Q238" s="173">
        <f>IF($C238&lt;Input!$D$48,VLOOKUP($C238,Eksist!$C$219:'Eksist'!$Z$249,Q$3), VLOOKUP($C238,Muffe!$C$219:'Muffe'!$Z$249,Q$3)*Muffe!$E$3+VLOOKUP($C238,Eksist!$C$219:'Eksist'!$Z$249,Q$3)*Eksist!$E$3)</f>
        <v>0</v>
      </c>
      <c r="R238" s="173">
        <f>IF($C238&lt;Input!$D$48,VLOOKUP($C238,Eksist!$C$219:'Eksist'!$Z$249,R$3), VLOOKUP($C238,Muffe!$C$219:'Muffe'!$Z$249,R$3)*Muffe!$E$3+VLOOKUP($C238,Eksist!$C$219:'Eksist'!$Z$249,R$3)*Eksist!$E$3)</f>
        <v>0</v>
      </c>
      <c r="S238" s="173">
        <f>IF($C238&lt;Input!$D$48,VLOOKUP($C238,Eksist!$C$219:'Eksist'!$Z$249,S$3), VLOOKUP($C238,Muffe!$C$219:'Muffe'!$Z$249,S$3)*Muffe!$E$3+VLOOKUP($C238,Eksist!$C$219:'Eksist'!$Z$249,S$3)*Eksist!$E$3)</f>
        <v>0</v>
      </c>
      <c r="T238" s="173">
        <f>IF($C238&lt;Input!$D$48,VLOOKUP($C238,Eksist!$C$219:'Eksist'!$Z$249,T$3), VLOOKUP($C238,Muffe!$C$219:'Muffe'!$Z$249,T$3)*Muffe!$E$3+VLOOKUP($C238,Eksist!$C$219:'Eksist'!$Z$249,T$3)*Eksist!$E$3)</f>
        <v>0</v>
      </c>
      <c r="U238" s="173">
        <f>IF($C238&lt;Input!$D$48,VLOOKUP($C238,Eksist!$C$219:'Eksist'!$Z$249,U$3), VLOOKUP($C238,Muffe!$C$219:'Muffe'!$Z$249,U$3)*Muffe!$E$3+VLOOKUP($C238,Eksist!$C$219:'Eksist'!$Z$249,U$3)*Eksist!$E$3)</f>
        <v>0</v>
      </c>
      <c r="V238" s="173">
        <f>IF($C238&lt;Input!$D$48,VLOOKUP($C238,Eksist!$C$219:'Eksist'!$Z$249,V$3), VLOOKUP($C238,Muffe!$C$219:'Muffe'!$Z$249,V$3)*Muffe!$E$3+VLOOKUP($C238,Eksist!$C$219:'Eksist'!$Z$249,V$3)*Eksist!$E$3)</f>
        <v>0</v>
      </c>
      <c r="W238" s="173">
        <f>IF($C238&lt;Input!$D$48,VLOOKUP($C238,Eksist!$C$219:'Eksist'!$Z$249,W$3), VLOOKUP($C238,Muffe!$C$219:'Muffe'!$Z$249,W$3)*Muffe!$E$3+VLOOKUP($C238,Eksist!$C$219:'Eksist'!$Z$249,W$3)*Eksist!$E$3)</f>
        <v>0</v>
      </c>
      <c r="X238" s="173">
        <f>IF($C238&lt;Input!$D$48,VLOOKUP($C238,Eksist!$C$219:'Eksist'!$Z$249,X$3), VLOOKUP($C238,Muffe!$C$219:'Muffe'!$Z$249,X$3)*Muffe!$E$3+VLOOKUP($C238,Eksist!$C$219:'Eksist'!$Z$249,X$3)*Eksist!$E$3)</f>
        <v>0</v>
      </c>
      <c r="Y238" s="173">
        <f>IF($C238&lt;Input!$D$48,VLOOKUP($C238,Eksist!$C$219:'Eksist'!$Z$249,Y$3), VLOOKUP($C238,Muffe!$C$219:'Muffe'!$Z$249,Y$3)*Muffe!$E$3+VLOOKUP($C238,Eksist!$C$219:'Eksist'!$Z$249,Y$3)*Eksist!$E$3)</f>
        <v>0</v>
      </c>
      <c r="Z238" s="173">
        <f>IF($C238&lt;Input!$D$48,VLOOKUP($C238,Eksist!$C$219:'Eksist'!$Z$249,Z$3), VLOOKUP($C238,Muffe!$C$219:'Muffe'!$Z$249,Z$3)*Muffe!$E$3+VLOOKUP($C238,Eksist!$C$219:'Eksist'!$Z$249,Z$3)*Eksist!$E$3)</f>
        <v>0</v>
      </c>
      <c r="AA238" s="1"/>
      <c r="AB238" s="3"/>
      <c r="AC238" s="158"/>
      <c r="AD238" s="158"/>
      <c r="AE238" s="158"/>
      <c r="AF238" s="158"/>
      <c r="AG238" s="158"/>
      <c r="AH238" s="158"/>
      <c r="AI238" s="158"/>
      <c r="AJ238" s="158"/>
      <c r="AK238" s="158"/>
      <c r="AL238" s="158"/>
      <c r="AM238" s="158"/>
      <c r="AN238" s="158"/>
      <c r="AO238" s="158"/>
      <c r="AP238" s="158"/>
      <c r="AQ238" s="158"/>
      <c r="AR238" s="158"/>
      <c r="AS238" s="158"/>
      <c r="AT238" s="158"/>
      <c r="AU238" s="158"/>
      <c r="AV238" s="158"/>
      <c r="AW238" s="158"/>
      <c r="AX238" s="158"/>
      <c r="AY238" s="158"/>
      <c r="AZ238" s="158"/>
      <c r="BA238" s="159"/>
      <c r="BB238" s="159"/>
      <c r="BC238" s="159"/>
      <c r="BD238" s="159"/>
      <c r="BE238" s="159"/>
      <c r="BF238" s="158"/>
      <c r="BG238" s="158"/>
      <c r="BH238" s="158"/>
      <c r="BI238" s="158"/>
      <c r="BJ238" s="158"/>
      <c r="BK238" s="158"/>
      <c r="BL238" s="158"/>
      <c r="BM238" s="158"/>
      <c r="BN238" s="158"/>
      <c r="BO238" s="158"/>
      <c r="BP238" s="158"/>
      <c r="BQ238" s="158"/>
      <c r="BR238" s="158"/>
      <c r="BS238" s="158"/>
      <c r="BT238" s="158"/>
      <c r="BU238" s="158"/>
    </row>
    <row r="239" spans="1:73" x14ac:dyDescent="0.15">
      <c r="A239" s="1"/>
      <c r="B239" s="20" t="s">
        <v>188</v>
      </c>
      <c r="C239" s="156">
        <f>Eksist!C239</f>
        <v>20</v>
      </c>
      <c r="D239" s="2" t="s">
        <v>193</v>
      </c>
      <c r="E239" s="161"/>
      <c r="F239" s="156">
        <f t="shared" si="20"/>
        <v>1095</v>
      </c>
      <c r="G239" s="173">
        <f>IF($C239&lt;Input!$D$48,VLOOKUP($C239,Eksist!$C$219:'Eksist'!$Z$249,G$3), VLOOKUP($C239,Muffe!$C$219:'Muffe'!$Z$249,G$3)*Muffe!$E$2+VLOOKUP($C239,Eksist!$C$219:'Eksist'!$Z$249,G$3)*Eksist!$E$2)</f>
        <v>0</v>
      </c>
      <c r="H239" s="173">
        <f>IF($C239&lt;Input!$D$48,VLOOKUP($C239,Eksist!$C$219:'Eksist'!$Z$249,H$3), VLOOKUP($C239,Muffe!$C$219:'Muffe'!$Z$249,H$3)*Muffe!$E$3+VLOOKUP($C239,Eksist!$C$219:'Eksist'!$Z$249,H$3)*Eksist!$E$3)</f>
        <v>547.5</v>
      </c>
      <c r="I239" s="173">
        <f>IF($C239&lt;Input!$D$48,VLOOKUP($C239,Eksist!$C$219:'Eksist'!$Z$249,I$3), VLOOKUP($C239,Muffe!$C$219:'Muffe'!$Z$249,I$3)*Muffe!$E$3+VLOOKUP($C239,Eksist!$C$219:'Eksist'!$Z$249,I$3)*Eksist!$E$3)</f>
        <v>547.5</v>
      </c>
      <c r="J239" s="173">
        <f>IF($C239&lt;Input!$D$48,VLOOKUP($C239,Eksist!$C$219:'Eksist'!$Z$249,J$3), VLOOKUP($C239,Muffe!$C$219:'Muffe'!$Z$249,J$3)*Muffe!$E$3+VLOOKUP($C239,Eksist!$C$219:'Eksist'!$Z$249,J$3)*Eksist!$E$3)</f>
        <v>0</v>
      </c>
      <c r="K239" s="173">
        <f>IF($C239&lt;Input!$D$48,VLOOKUP($C239,Eksist!$C$219:'Eksist'!$Z$249,K$3), VLOOKUP($C239,Muffe!$C$219:'Muffe'!$Z$249,K$3)*Muffe!$E$3+VLOOKUP($C239,Eksist!$C$219:'Eksist'!$Z$249,K$3)*Eksist!$E$3)</f>
        <v>0</v>
      </c>
      <c r="L239" s="173">
        <f>IF($C239&lt;Input!$D$48,VLOOKUP($C239,Eksist!$C$219:'Eksist'!$Z$249,L$3), VLOOKUP($C239,Muffe!$C$219:'Muffe'!$Z$249,L$3)*Muffe!$E$3+VLOOKUP($C239,Eksist!$C$219:'Eksist'!$Z$249,L$3)*Eksist!$E$3)</f>
        <v>0</v>
      </c>
      <c r="M239" s="173">
        <f>IF($C239&lt;Input!$D$48,VLOOKUP($C239,Eksist!$C$219:'Eksist'!$Z$249,M$3), VLOOKUP($C239,Muffe!$C$219:'Muffe'!$Z$249,M$3)*Muffe!$E$3+VLOOKUP($C239,Eksist!$C$219:'Eksist'!$Z$249,M$3)*Eksist!$E$3)</f>
        <v>0</v>
      </c>
      <c r="N239" s="173">
        <f>IF($C239&lt;Input!$D$48,VLOOKUP($C239,Eksist!$C$219:'Eksist'!$Z$249,N$3), VLOOKUP($C239,Muffe!$C$219:'Muffe'!$Z$249,N$3)*Muffe!$E$3+VLOOKUP($C239,Eksist!$C$219:'Eksist'!$Z$249,N$3)*Eksist!$E$3)</f>
        <v>0</v>
      </c>
      <c r="O239" s="173">
        <f>IF($C239&lt;Input!$D$48,VLOOKUP($C239,Eksist!$C$219:'Eksist'!$Z$249,O$3), VLOOKUP($C239,Muffe!$C$219:'Muffe'!$Z$249,O$3)*Muffe!$E$3+VLOOKUP($C239,Eksist!$C$219:'Eksist'!$Z$249,O$3)*Eksist!$E$3)</f>
        <v>0</v>
      </c>
      <c r="P239" s="173">
        <f>IF($C239&lt;Input!$D$48,VLOOKUP($C239,Eksist!$C$219:'Eksist'!$Z$249,P$3), VLOOKUP($C239,Muffe!$C$219:'Muffe'!$Z$249,P$3)*Muffe!$E$3+VLOOKUP($C239,Eksist!$C$219:'Eksist'!$Z$249,P$3)*Eksist!$E$3)</f>
        <v>0</v>
      </c>
      <c r="Q239" s="173">
        <f>IF($C239&lt;Input!$D$48,VLOOKUP($C239,Eksist!$C$219:'Eksist'!$Z$249,Q$3), VLOOKUP($C239,Muffe!$C$219:'Muffe'!$Z$249,Q$3)*Muffe!$E$3+VLOOKUP($C239,Eksist!$C$219:'Eksist'!$Z$249,Q$3)*Eksist!$E$3)</f>
        <v>0</v>
      </c>
      <c r="R239" s="173">
        <f>IF($C239&lt;Input!$D$48,VLOOKUP($C239,Eksist!$C$219:'Eksist'!$Z$249,R$3), VLOOKUP($C239,Muffe!$C$219:'Muffe'!$Z$249,R$3)*Muffe!$E$3+VLOOKUP($C239,Eksist!$C$219:'Eksist'!$Z$249,R$3)*Eksist!$E$3)</f>
        <v>0</v>
      </c>
      <c r="S239" s="173">
        <f>IF($C239&lt;Input!$D$48,VLOOKUP($C239,Eksist!$C$219:'Eksist'!$Z$249,S$3), VLOOKUP($C239,Muffe!$C$219:'Muffe'!$Z$249,S$3)*Muffe!$E$3+VLOOKUP($C239,Eksist!$C$219:'Eksist'!$Z$249,S$3)*Eksist!$E$3)</f>
        <v>0</v>
      </c>
      <c r="T239" s="173">
        <f>IF($C239&lt;Input!$D$48,VLOOKUP($C239,Eksist!$C$219:'Eksist'!$Z$249,T$3), VLOOKUP($C239,Muffe!$C$219:'Muffe'!$Z$249,T$3)*Muffe!$E$3+VLOOKUP($C239,Eksist!$C$219:'Eksist'!$Z$249,T$3)*Eksist!$E$3)</f>
        <v>0</v>
      </c>
      <c r="U239" s="173">
        <f>IF($C239&lt;Input!$D$48,VLOOKUP($C239,Eksist!$C$219:'Eksist'!$Z$249,U$3), VLOOKUP($C239,Muffe!$C$219:'Muffe'!$Z$249,U$3)*Muffe!$E$3+VLOOKUP($C239,Eksist!$C$219:'Eksist'!$Z$249,U$3)*Eksist!$E$3)</f>
        <v>0</v>
      </c>
      <c r="V239" s="173">
        <f>IF($C239&lt;Input!$D$48,VLOOKUP($C239,Eksist!$C$219:'Eksist'!$Z$249,V$3), VLOOKUP($C239,Muffe!$C$219:'Muffe'!$Z$249,V$3)*Muffe!$E$3+VLOOKUP($C239,Eksist!$C$219:'Eksist'!$Z$249,V$3)*Eksist!$E$3)</f>
        <v>0</v>
      </c>
      <c r="W239" s="173">
        <f>IF($C239&lt;Input!$D$48,VLOOKUP($C239,Eksist!$C$219:'Eksist'!$Z$249,W$3), VLOOKUP($C239,Muffe!$C$219:'Muffe'!$Z$249,W$3)*Muffe!$E$3+VLOOKUP($C239,Eksist!$C$219:'Eksist'!$Z$249,W$3)*Eksist!$E$3)</f>
        <v>0</v>
      </c>
      <c r="X239" s="173">
        <f>IF($C239&lt;Input!$D$48,VLOOKUP($C239,Eksist!$C$219:'Eksist'!$Z$249,X$3), VLOOKUP($C239,Muffe!$C$219:'Muffe'!$Z$249,X$3)*Muffe!$E$3+VLOOKUP($C239,Eksist!$C$219:'Eksist'!$Z$249,X$3)*Eksist!$E$3)</f>
        <v>0</v>
      </c>
      <c r="Y239" s="173">
        <f>IF($C239&lt;Input!$D$48,VLOOKUP($C239,Eksist!$C$219:'Eksist'!$Z$249,Y$3), VLOOKUP($C239,Muffe!$C$219:'Muffe'!$Z$249,Y$3)*Muffe!$E$3+VLOOKUP($C239,Eksist!$C$219:'Eksist'!$Z$249,Y$3)*Eksist!$E$3)</f>
        <v>0</v>
      </c>
      <c r="Z239" s="173">
        <f>IF($C239&lt;Input!$D$48,VLOOKUP($C239,Eksist!$C$219:'Eksist'!$Z$249,Z$3), VLOOKUP($C239,Muffe!$C$219:'Muffe'!$Z$249,Z$3)*Muffe!$E$3+VLOOKUP($C239,Eksist!$C$219:'Eksist'!$Z$249,Z$3)*Eksist!$E$3)</f>
        <v>0</v>
      </c>
      <c r="AA239" s="1"/>
      <c r="AB239" s="3"/>
      <c r="AC239" s="158"/>
      <c r="AD239" s="158"/>
      <c r="AE239" s="158"/>
      <c r="AF239" s="158"/>
      <c r="AG239" s="158"/>
      <c r="AH239" s="158"/>
      <c r="AI239" s="158"/>
      <c r="AJ239" s="158"/>
      <c r="AK239" s="158"/>
      <c r="AL239" s="158"/>
      <c r="AM239" s="158"/>
      <c r="AN239" s="158"/>
      <c r="AO239" s="158"/>
      <c r="AP239" s="158"/>
      <c r="AQ239" s="158"/>
      <c r="AR239" s="158"/>
      <c r="AS239" s="158"/>
      <c r="AT239" s="158"/>
      <c r="AU239" s="158"/>
      <c r="AV239" s="158"/>
      <c r="AW239" s="158"/>
      <c r="AX239" s="158"/>
      <c r="AY239" s="158"/>
      <c r="AZ239" s="158"/>
      <c r="BA239" s="159"/>
      <c r="BB239" s="159"/>
      <c r="BC239" s="159"/>
      <c r="BD239" s="159"/>
      <c r="BE239" s="159"/>
      <c r="BF239" s="158"/>
      <c r="BG239" s="158"/>
      <c r="BH239" s="158"/>
      <c r="BI239" s="158"/>
      <c r="BJ239" s="158"/>
      <c r="BK239" s="158"/>
      <c r="BL239" s="158"/>
      <c r="BM239" s="158"/>
      <c r="BN239" s="158"/>
      <c r="BO239" s="158"/>
      <c r="BP239" s="158"/>
      <c r="BQ239" s="158"/>
      <c r="BR239" s="158"/>
      <c r="BS239" s="158"/>
      <c r="BT239" s="158"/>
      <c r="BU239" s="158"/>
    </row>
    <row r="240" spans="1:73" x14ac:dyDescent="0.15">
      <c r="A240" s="1"/>
      <c r="B240" s="20"/>
      <c r="C240" s="156">
        <f>Eksist!C240</f>
        <v>21</v>
      </c>
      <c r="D240" s="2" t="s">
        <v>193</v>
      </c>
      <c r="E240" s="161"/>
      <c r="F240" s="156">
        <f t="shared" si="20"/>
        <v>1095</v>
      </c>
      <c r="G240" s="173">
        <f>IF($C240&lt;Input!$D$48,VLOOKUP($C240,Eksist!$C$219:'Eksist'!$Z$249,G$3), VLOOKUP($C240,Muffe!$C$219:'Muffe'!$Z$249,G$3)*Muffe!$E$2+VLOOKUP($C240,Eksist!$C$219:'Eksist'!$Z$249,G$3)*Eksist!$E$2)</f>
        <v>0</v>
      </c>
      <c r="H240" s="173">
        <f>IF($C240&lt;Input!$D$48,VLOOKUP($C240,Eksist!$C$219:'Eksist'!$Z$249,H$3), VLOOKUP($C240,Muffe!$C$219:'Muffe'!$Z$249,H$3)*Muffe!$E$3+VLOOKUP($C240,Eksist!$C$219:'Eksist'!$Z$249,H$3)*Eksist!$E$3)</f>
        <v>547.5</v>
      </c>
      <c r="I240" s="173">
        <f>IF($C240&lt;Input!$D$48,VLOOKUP($C240,Eksist!$C$219:'Eksist'!$Z$249,I$3), VLOOKUP($C240,Muffe!$C$219:'Muffe'!$Z$249,I$3)*Muffe!$E$3+VLOOKUP($C240,Eksist!$C$219:'Eksist'!$Z$249,I$3)*Eksist!$E$3)</f>
        <v>547.5</v>
      </c>
      <c r="J240" s="173">
        <f>IF($C240&lt;Input!$D$48,VLOOKUP($C240,Eksist!$C$219:'Eksist'!$Z$249,J$3), VLOOKUP($C240,Muffe!$C$219:'Muffe'!$Z$249,J$3)*Muffe!$E$3+VLOOKUP($C240,Eksist!$C$219:'Eksist'!$Z$249,J$3)*Eksist!$E$3)</f>
        <v>0</v>
      </c>
      <c r="K240" s="173">
        <f>IF($C240&lt;Input!$D$48,VLOOKUP($C240,Eksist!$C$219:'Eksist'!$Z$249,K$3), VLOOKUP($C240,Muffe!$C$219:'Muffe'!$Z$249,K$3)*Muffe!$E$3+VLOOKUP($C240,Eksist!$C$219:'Eksist'!$Z$249,K$3)*Eksist!$E$3)</f>
        <v>0</v>
      </c>
      <c r="L240" s="173">
        <f>IF($C240&lt;Input!$D$48,VLOOKUP($C240,Eksist!$C$219:'Eksist'!$Z$249,L$3), VLOOKUP($C240,Muffe!$C$219:'Muffe'!$Z$249,L$3)*Muffe!$E$3+VLOOKUP($C240,Eksist!$C$219:'Eksist'!$Z$249,L$3)*Eksist!$E$3)</f>
        <v>0</v>
      </c>
      <c r="M240" s="173">
        <f>IF($C240&lt;Input!$D$48,VLOOKUP($C240,Eksist!$C$219:'Eksist'!$Z$249,M$3), VLOOKUP($C240,Muffe!$C$219:'Muffe'!$Z$249,M$3)*Muffe!$E$3+VLOOKUP($C240,Eksist!$C$219:'Eksist'!$Z$249,M$3)*Eksist!$E$3)</f>
        <v>0</v>
      </c>
      <c r="N240" s="173">
        <f>IF($C240&lt;Input!$D$48,VLOOKUP($C240,Eksist!$C$219:'Eksist'!$Z$249,N$3), VLOOKUP($C240,Muffe!$C$219:'Muffe'!$Z$249,N$3)*Muffe!$E$3+VLOOKUP($C240,Eksist!$C$219:'Eksist'!$Z$249,N$3)*Eksist!$E$3)</f>
        <v>0</v>
      </c>
      <c r="O240" s="173">
        <f>IF($C240&lt;Input!$D$48,VLOOKUP($C240,Eksist!$C$219:'Eksist'!$Z$249,O$3), VLOOKUP($C240,Muffe!$C$219:'Muffe'!$Z$249,O$3)*Muffe!$E$3+VLOOKUP($C240,Eksist!$C$219:'Eksist'!$Z$249,O$3)*Eksist!$E$3)</f>
        <v>0</v>
      </c>
      <c r="P240" s="173">
        <f>IF($C240&lt;Input!$D$48,VLOOKUP($C240,Eksist!$C$219:'Eksist'!$Z$249,P$3), VLOOKUP($C240,Muffe!$C$219:'Muffe'!$Z$249,P$3)*Muffe!$E$3+VLOOKUP($C240,Eksist!$C$219:'Eksist'!$Z$249,P$3)*Eksist!$E$3)</f>
        <v>0</v>
      </c>
      <c r="Q240" s="173">
        <f>IF($C240&lt;Input!$D$48,VLOOKUP($C240,Eksist!$C$219:'Eksist'!$Z$249,Q$3), VLOOKUP($C240,Muffe!$C$219:'Muffe'!$Z$249,Q$3)*Muffe!$E$3+VLOOKUP($C240,Eksist!$C$219:'Eksist'!$Z$249,Q$3)*Eksist!$E$3)</f>
        <v>0</v>
      </c>
      <c r="R240" s="173">
        <f>IF($C240&lt;Input!$D$48,VLOOKUP($C240,Eksist!$C$219:'Eksist'!$Z$249,R$3), VLOOKUP($C240,Muffe!$C$219:'Muffe'!$Z$249,R$3)*Muffe!$E$3+VLOOKUP($C240,Eksist!$C$219:'Eksist'!$Z$249,R$3)*Eksist!$E$3)</f>
        <v>0</v>
      </c>
      <c r="S240" s="173">
        <f>IF($C240&lt;Input!$D$48,VLOOKUP($C240,Eksist!$C$219:'Eksist'!$Z$249,S$3), VLOOKUP($C240,Muffe!$C$219:'Muffe'!$Z$249,S$3)*Muffe!$E$3+VLOOKUP($C240,Eksist!$C$219:'Eksist'!$Z$249,S$3)*Eksist!$E$3)</f>
        <v>0</v>
      </c>
      <c r="T240" s="173">
        <f>IF($C240&lt;Input!$D$48,VLOOKUP($C240,Eksist!$C$219:'Eksist'!$Z$249,T$3), VLOOKUP($C240,Muffe!$C$219:'Muffe'!$Z$249,T$3)*Muffe!$E$3+VLOOKUP($C240,Eksist!$C$219:'Eksist'!$Z$249,T$3)*Eksist!$E$3)</f>
        <v>0</v>
      </c>
      <c r="U240" s="173">
        <f>IF($C240&lt;Input!$D$48,VLOOKUP($C240,Eksist!$C$219:'Eksist'!$Z$249,U$3), VLOOKUP($C240,Muffe!$C$219:'Muffe'!$Z$249,U$3)*Muffe!$E$3+VLOOKUP($C240,Eksist!$C$219:'Eksist'!$Z$249,U$3)*Eksist!$E$3)</f>
        <v>0</v>
      </c>
      <c r="V240" s="173">
        <f>IF($C240&lt;Input!$D$48,VLOOKUP($C240,Eksist!$C$219:'Eksist'!$Z$249,V$3), VLOOKUP($C240,Muffe!$C$219:'Muffe'!$Z$249,V$3)*Muffe!$E$3+VLOOKUP($C240,Eksist!$C$219:'Eksist'!$Z$249,V$3)*Eksist!$E$3)</f>
        <v>0</v>
      </c>
      <c r="W240" s="173">
        <f>IF($C240&lt;Input!$D$48,VLOOKUP($C240,Eksist!$C$219:'Eksist'!$Z$249,W$3), VLOOKUP($C240,Muffe!$C$219:'Muffe'!$Z$249,W$3)*Muffe!$E$3+VLOOKUP($C240,Eksist!$C$219:'Eksist'!$Z$249,W$3)*Eksist!$E$3)</f>
        <v>0</v>
      </c>
      <c r="X240" s="173">
        <f>IF($C240&lt;Input!$D$48,VLOOKUP($C240,Eksist!$C$219:'Eksist'!$Z$249,X$3), VLOOKUP($C240,Muffe!$C$219:'Muffe'!$Z$249,X$3)*Muffe!$E$3+VLOOKUP($C240,Eksist!$C$219:'Eksist'!$Z$249,X$3)*Eksist!$E$3)</f>
        <v>0</v>
      </c>
      <c r="Y240" s="173">
        <f>IF($C240&lt;Input!$D$48,VLOOKUP($C240,Eksist!$C$219:'Eksist'!$Z$249,Y$3), VLOOKUP($C240,Muffe!$C$219:'Muffe'!$Z$249,Y$3)*Muffe!$E$3+VLOOKUP($C240,Eksist!$C$219:'Eksist'!$Z$249,Y$3)*Eksist!$E$3)</f>
        <v>0</v>
      </c>
      <c r="Z240" s="173">
        <f>IF($C240&lt;Input!$D$48,VLOOKUP($C240,Eksist!$C$219:'Eksist'!$Z$249,Z$3), VLOOKUP($C240,Muffe!$C$219:'Muffe'!$Z$249,Z$3)*Muffe!$E$3+VLOOKUP($C240,Eksist!$C$219:'Eksist'!$Z$249,Z$3)*Eksist!$E$3)</f>
        <v>0</v>
      </c>
      <c r="AA240" s="1"/>
      <c r="AB240" s="3"/>
      <c r="AC240" s="158"/>
      <c r="AD240" s="158"/>
      <c r="AE240" s="158"/>
      <c r="AF240" s="158"/>
      <c r="AG240" s="158"/>
      <c r="AH240" s="158"/>
      <c r="AI240" s="158"/>
      <c r="AJ240" s="158"/>
      <c r="AK240" s="158"/>
      <c r="AL240" s="158"/>
      <c r="AM240" s="158"/>
      <c r="AN240" s="158"/>
      <c r="AO240" s="158"/>
      <c r="AP240" s="158"/>
      <c r="AQ240" s="158"/>
      <c r="AR240" s="158"/>
      <c r="AS240" s="158"/>
      <c r="AT240" s="158"/>
      <c r="AU240" s="158"/>
      <c r="AV240" s="158"/>
      <c r="AW240" s="158"/>
      <c r="AX240" s="158"/>
      <c r="AY240" s="158"/>
      <c r="AZ240" s="158"/>
      <c r="BA240" s="159"/>
      <c r="BB240" s="159"/>
      <c r="BC240" s="159"/>
      <c r="BD240" s="159"/>
      <c r="BE240" s="159"/>
      <c r="BF240" s="158"/>
      <c r="BG240" s="158"/>
      <c r="BH240" s="158"/>
      <c r="BI240" s="158"/>
      <c r="BJ240" s="158"/>
      <c r="BK240" s="158"/>
      <c r="BL240" s="158"/>
      <c r="BM240" s="158"/>
      <c r="BN240" s="158"/>
      <c r="BO240" s="158"/>
      <c r="BP240" s="158"/>
      <c r="BQ240" s="158"/>
      <c r="BR240" s="158"/>
      <c r="BS240" s="158"/>
      <c r="BT240" s="158"/>
      <c r="BU240" s="158"/>
    </row>
    <row r="241" spans="1:73" x14ac:dyDescent="0.15">
      <c r="A241" s="1"/>
      <c r="B241" s="20"/>
      <c r="C241" s="156">
        <f>Eksist!C241</f>
        <v>22</v>
      </c>
      <c r="D241" s="2" t="s">
        <v>193</v>
      </c>
      <c r="E241" s="161"/>
      <c r="F241" s="156">
        <f t="shared" si="20"/>
        <v>1095</v>
      </c>
      <c r="G241" s="173">
        <f>IF($C241&lt;Input!$D$48,VLOOKUP($C241,Eksist!$C$219:'Eksist'!$Z$249,G$3), VLOOKUP($C241,Muffe!$C$219:'Muffe'!$Z$249,G$3)*Muffe!$E$2+VLOOKUP($C241,Eksist!$C$219:'Eksist'!$Z$249,G$3)*Eksist!$E$2)</f>
        <v>0</v>
      </c>
      <c r="H241" s="173">
        <f>IF($C241&lt;Input!$D$48,VLOOKUP($C241,Eksist!$C$219:'Eksist'!$Z$249,H$3), VLOOKUP($C241,Muffe!$C$219:'Muffe'!$Z$249,H$3)*Muffe!$E$3+VLOOKUP($C241,Eksist!$C$219:'Eksist'!$Z$249,H$3)*Eksist!$E$3)</f>
        <v>547.5</v>
      </c>
      <c r="I241" s="173">
        <f>IF($C241&lt;Input!$D$48,VLOOKUP($C241,Eksist!$C$219:'Eksist'!$Z$249,I$3), VLOOKUP($C241,Muffe!$C$219:'Muffe'!$Z$249,I$3)*Muffe!$E$3+VLOOKUP($C241,Eksist!$C$219:'Eksist'!$Z$249,I$3)*Eksist!$E$3)</f>
        <v>547.5</v>
      </c>
      <c r="J241" s="173">
        <f>IF($C241&lt;Input!$D$48,VLOOKUP($C241,Eksist!$C$219:'Eksist'!$Z$249,J$3), VLOOKUP($C241,Muffe!$C$219:'Muffe'!$Z$249,J$3)*Muffe!$E$3+VLOOKUP($C241,Eksist!$C$219:'Eksist'!$Z$249,J$3)*Eksist!$E$3)</f>
        <v>0</v>
      </c>
      <c r="K241" s="173">
        <f>IF($C241&lt;Input!$D$48,VLOOKUP($C241,Eksist!$C$219:'Eksist'!$Z$249,K$3), VLOOKUP($C241,Muffe!$C$219:'Muffe'!$Z$249,K$3)*Muffe!$E$3+VLOOKUP($C241,Eksist!$C$219:'Eksist'!$Z$249,K$3)*Eksist!$E$3)</f>
        <v>0</v>
      </c>
      <c r="L241" s="173">
        <f>IF($C241&lt;Input!$D$48,VLOOKUP($C241,Eksist!$C$219:'Eksist'!$Z$249,L$3), VLOOKUP($C241,Muffe!$C$219:'Muffe'!$Z$249,L$3)*Muffe!$E$3+VLOOKUP($C241,Eksist!$C$219:'Eksist'!$Z$249,L$3)*Eksist!$E$3)</f>
        <v>0</v>
      </c>
      <c r="M241" s="173">
        <f>IF($C241&lt;Input!$D$48,VLOOKUP($C241,Eksist!$C$219:'Eksist'!$Z$249,M$3), VLOOKUP($C241,Muffe!$C$219:'Muffe'!$Z$249,M$3)*Muffe!$E$3+VLOOKUP($C241,Eksist!$C$219:'Eksist'!$Z$249,M$3)*Eksist!$E$3)</f>
        <v>0</v>
      </c>
      <c r="N241" s="173">
        <f>IF($C241&lt;Input!$D$48,VLOOKUP($C241,Eksist!$C$219:'Eksist'!$Z$249,N$3), VLOOKUP($C241,Muffe!$C$219:'Muffe'!$Z$249,N$3)*Muffe!$E$3+VLOOKUP($C241,Eksist!$C$219:'Eksist'!$Z$249,N$3)*Eksist!$E$3)</f>
        <v>0</v>
      </c>
      <c r="O241" s="173">
        <f>IF($C241&lt;Input!$D$48,VLOOKUP($C241,Eksist!$C$219:'Eksist'!$Z$249,O$3), VLOOKUP($C241,Muffe!$C$219:'Muffe'!$Z$249,O$3)*Muffe!$E$3+VLOOKUP($C241,Eksist!$C$219:'Eksist'!$Z$249,O$3)*Eksist!$E$3)</f>
        <v>0</v>
      </c>
      <c r="P241" s="173">
        <f>IF($C241&lt;Input!$D$48,VLOOKUP($C241,Eksist!$C$219:'Eksist'!$Z$249,P$3), VLOOKUP($C241,Muffe!$C$219:'Muffe'!$Z$249,P$3)*Muffe!$E$3+VLOOKUP($C241,Eksist!$C$219:'Eksist'!$Z$249,P$3)*Eksist!$E$3)</f>
        <v>0</v>
      </c>
      <c r="Q241" s="173">
        <f>IF($C241&lt;Input!$D$48,VLOOKUP($C241,Eksist!$C$219:'Eksist'!$Z$249,Q$3), VLOOKUP($C241,Muffe!$C$219:'Muffe'!$Z$249,Q$3)*Muffe!$E$3+VLOOKUP($C241,Eksist!$C$219:'Eksist'!$Z$249,Q$3)*Eksist!$E$3)</f>
        <v>0</v>
      </c>
      <c r="R241" s="173">
        <f>IF($C241&lt;Input!$D$48,VLOOKUP($C241,Eksist!$C$219:'Eksist'!$Z$249,R$3), VLOOKUP($C241,Muffe!$C$219:'Muffe'!$Z$249,R$3)*Muffe!$E$3+VLOOKUP($C241,Eksist!$C$219:'Eksist'!$Z$249,R$3)*Eksist!$E$3)</f>
        <v>0</v>
      </c>
      <c r="S241" s="173">
        <f>IF($C241&lt;Input!$D$48,VLOOKUP($C241,Eksist!$C$219:'Eksist'!$Z$249,S$3), VLOOKUP($C241,Muffe!$C$219:'Muffe'!$Z$249,S$3)*Muffe!$E$3+VLOOKUP($C241,Eksist!$C$219:'Eksist'!$Z$249,S$3)*Eksist!$E$3)</f>
        <v>0</v>
      </c>
      <c r="T241" s="173">
        <f>IF($C241&lt;Input!$D$48,VLOOKUP($C241,Eksist!$C$219:'Eksist'!$Z$249,T$3), VLOOKUP($C241,Muffe!$C$219:'Muffe'!$Z$249,T$3)*Muffe!$E$3+VLOOKUP($C241,Eksist!$C$219:'Eksist'!$Z$249,T$3)*Eksist!$E$3)</f>
        <v>0</v>
      </c>
      <c r="U241" s="173">
        <f>IF($C241&lt;Input!$D$48,VLOOKUP($C241,Eksist!$C$219:'Eksist'!$Z$249,U$3), VLOOKUP($C241,Muffe!$C$219:'Muffe'!$Z$249,U$3)*Muffe!$E$3+VLOOKUP($C241,Eksist!$C$219:'Eksist'!$Z$249,U$3)*Eksist!$E$3)</f>
        <v>0</v>
      </c>
      <c r="V241" s="173">
        <f>IF($C241&lt;Input!$D$48,VLOOKUP($C241,Eksist!$C$219:'Eksist'!$Z$249,V$3), VLOOKUP($C241,Muffe!$C$219:'Muffe'!$Z$249,V$3)*Muffe!$E$3+VLOOKUP($C241,Eksist!$C$219:'Eksist'!$Z$249,V$3)*Eksist!$E$3)</f>
        <v>0</v>
      </c>
      <c r="W241" s="173">
        <f>IF($C241&lt;Input!$D$48,VLOOKUP($C241,Eksist!$C$219:'Eksist'!$Z$249,W$3), VLOOKUP($C241,Muffe!$C$219:'Muffe'!$Z$249,W$3)*Muffe!$E$3+VLOOKUP($C241,Eksist!$C$219:'Eksist'!$Z$249,W$3)*Eksist!$E$3)</f>
        <v>0</v>
      </c>
      <c r="X241" s="173">
        <f>IF($C241&lt;Input!$D$48,VLOOKUP($C241,Eksist!$C$219:'Eksist'!$Z$249,X$3), VLOOKUP($C241,Muffe!$C$219:'Muffe'!$Z$249,X$3)*Muffe!$E$3+VLOOKUP($C241,Eksist!$C$219:'Eksist'!$Z$249,X$3)*Eksist!$E$3)</f>
        <v>0</v>
      </c>
      <c r="Y241" s="173">
        <f>IF($C241&lt;Input!$D$48,VLOOKUP($C241,Eksist!$C$219:'Eksist'!$Z$249,Y$3), VLOOKUP($C241,Muffe!$C$219:'Muffe'!$Z$249,Y$3)*Muffe!$E$3+VLOOKUP($C241,Eksist!$C$219:'Eksist'!$Z$249,Y$3)*Eksist!$E$3)</f>
        <v>0</v>
      </c>
      <c r="Z241" s="173">
        <f>IF($C241&lt;Input!$D$48,VLOOKUP($C241,Eksist!$C$219:'Eksist'!$Z$249,Z$3), VLOOKUP($C241,Muffe!$C$219:'Muffe'!$Z$249,Z$3)*Muffe!$E$3+VLOOKUP($C241,Eksist!$C$219:'Eksist'!$Z$249,Z$3)*Eksist!$E$3)</f>
        <v>0</v>
      </c>
      <c r="AA241" s="1"/>
      <c r="AB241" s="3"/>
      <c r="AC241" s="158"/>
      <c r="AD241" s="158"/>
      <c r="AE241" s="158"/>
      <c r="AF241" s="158"/>
      <c r="AG241" s="158"/>
      <c r="AH241" s="158"/>
      <c r="AI241" s="158"/>
      <c r="AJ241" s="158"/>
      <c r="AK241" s="158"/>
      <c r="AL241" s="158"/>
      <c r="AM241" s="158"/>
      <c r="AN241" s="158"/>
      <c r="AO241" s="158"/>
      <c r="AP241" s="158"/>
      <c r="AQ241" s="158"/>
      <c r="AR241" s="158"/>
      <c r="AS241" s="158"/>
      <c r="AT241" s="158"/>
      <c r="AU241" s="158"/>
      <c r="AV241" s="158"/>
      <c r="AW241" s="158"/>
      <c r="AX241" s="158"/>
      <c r="AY241" s="158"/>
      <c r="AZ241" s="158"/>
      <c r="BA241" s="159"/>
      <c r="BB241" s="159"/>
      <c r="BC241" s="159"/>
      <c r="BD241" s="159"/>
      <c r="BE241" s="159"/>
      <c r="BF241" s="158"/>
      <c r="BG241" s="158"/>
      <c r="BH241" s="158"/>
      <c r="BI241" s="158"/>
      <c r="BJ241" s="158"/>
      <c r="BK241" s="158"/>
      <c r="BL241" s="158"/>
      <c r="BM241" s="158"/>
      <c r="BN241" s="158"/>
      <c r="BO241" s="158"/>
      <c r="BP241" s="158"/>
      <c r="BQ241" s="158"/>
      <c r="BR241" s="158"/>
      <c r="BS241" s="158"/>
      <c r="BT241" s="158"/>
      <c r="BU241" s="158"/>
    </row>
    <row r="242" spans="1:73" x14ac:dyDescent="0.15">
      <c r="A242" s="1"/>
      <c r="B242" s="20"/>
      <c r="C242" s="156">
        <f>Eksist!C242</f>
        <v>23</v>
      </c>
      <c r="D242" s="2" t="s">
        <v>193</v>
      </c>
      <c r="E242" s="161"/>
      <c r="F242" s="156">
        <f t="shared" si="20"/>
        <v>1095</v>
      </c>
      <c r="G242" s="173">
        <f>IF($C242&lt;Input!$D$48,VLOOKUP($C242,Eksist!$C$219:'Eksist'!$Z$249,G$3), VLOOKUP($C242,Muffe!$C$219:'Muffe'!$Z$249,G$3)*Muffe!$E$2+VLOOKUP($C242,Eksist!$C$219:'Eksist'!$Z$249,G$3)*Eksist!$E$2)</f>
        <v>0</v>
      </c>
      <c r="H242" s="173">
        <f>IF($C242&lt;Input!$D$48,VLOOKUP($C242,Eksist!$C$219:'Eksist'!$Z$249,H$3), VLOOKUP($C242,Muffe!$C$219:'Muffe'!$Z$249,H$3)*Muffe!$E$3+VLOOKUP($C242,Eksist!$C$219:'Eksist'!$Z$249,H$3)*Eksist!$E$3)</f>
        <v>547.5</v>
      </c>
      <c r="I242" s="173">
        <f>IF($C242&lt;Input!$D$48,VLOOKUP($C242,Eksist!$C$219:'Eksist'!$Z$249,I$3), VLOOKUP($C242,Muffe!$C$219:'Muffe'!$Z$249,I$3)*Muffe!$E$3+VLOOKUP($C242,Eksist!$C$219:'Eksist'!$Z$249,I$3)*Eksist!$E$3)</f>
        <v>547.5</v>
      </c>
      <c r="J242" s="173">
        <f>IF($C242&lt;Input!$D$48,VLOOKUP($C242,Eksist!$C$219:'Eksist'!$Z$249,J$3), VLOOKUP($C242,Muffe!$C$219:'Muffe'!$Z$249,J$3)*Muffe!$E$3+VLOOKUP($C242,Eksist!$C$219:'Eksist'!$Z$249,J$3)*Eksist!$E$3)</f>
        <v>0</v>
      </c>
      <c r="K242" s="173">
        <f>IF($C242&lt;Input!$D$48,VLOOKUP($C242,Eksist!$C$219:'Eksist'!$Z$249,K$3), VLOOKUP($C242,Muffe!$C$219:'Muffe'!$Z$249,K$3)*Muffe!$E$3+VLOOKUP($C242,Eksist!$C$219:'Eksist'!$Z$249,K$3)*Eksist!$E$3)</f>
        <v>0</v>
      </c>
      <c r="L242" s="173">
        <f>IF($C242&lt;Input!$D$48,VLOOKUP($C242,Eksist!$C$219:'Eksist'!$Z$249,L$3), VLOOKUP($C242,Muffe!$C$219:'Muffe'!$Z$249,L$3)*Muffe!$E$3+VLOOKUP($C242,Eksist!$C$219:'Eksist'!$Z$249,L$3)*Eksist!$E$3)</f>
        <v>0</v>
      </c>
      <c r="M242" s="173">
        <f>IF($C242&lt;Input!$D$48,VLOOKUP($C242,Eksist!$C$219:'Eksist'!$Z$249,M$3), VLOOKUP($C242,Muffe!$C$219:'Muffe'!$Z$249,M$3)*Muffe!$E$3+VLOOKUP($C242,Eksist!$C$219:'Eksist'!$Z$249,M$3)*Eksist!$E$3)</f>
        <v>0</v>
      </c>
      <c r="N242" s="173">
        <f>IF($C242&lt;Input!$D$48,VLOOKUP($C242,Eksist!$C$219:'Eksist'!$Z$249,N$3), VLOOKUP($C242,Muffe!$C$219:'Muffe'!$Z$249,N$3)*Muffe!$E$3+VLOOKUP($C242,Eksist!$C$219:'Eksist'!$Z$249,N$3)*Eksist!$E$3)</f>
        <v>0</v>
      </c>
      <c r="O242" s="173">
        <f>IF($C242&lt;Input!$D$48,VLOOKUP($C242,Eksist!$C$219:'Eksist'!$Z$249,O$3), VLOOKUP($C242,Muffe!$C$219:'Muffe'!$Z$249,O$3)*Muffe!$E$3+VLOOKUP($C242,Eksist!$C$219:'Eksist'!$Z$249,O$3)*Eksist!$E$3)</f>
        <v>0</v>
      </c>
      <c r="P242" s="173">
        <f>IF($C242&lt;Input!$D$48,VLOOKUP($C242,Eksist!$C$219:'Eksist'!$Z$249,P$3), VLOOKUP($C242,Muffe!$C$219:'Muffe'!$Z$249,P$3)*Muffe!$E$3+VLOOKUP($C242,Eksist!$C$219:'Eksist'!$Z$249,P$3)*Eksist!$E$3)</f>
        <v>0</v>
      </c>
      <c r="Q242" s="173">
        <f>IF($C242&lt;Input!$D$48,VLOOKUP($C242,Eksist!$C$219:'Eksist'!$Z$249,Q$3), VLOOKUP($C242,Muffe!$C$219:'Muffe'!$Z$249,Q$3)*Muffe!$E$3+VLOOKUP($C242,Eksist!$C$219:'Eksist'!$Z$249,Q$3)*Eksist!$E$3)</f>
        <v>0</v>
      </c>
      <c r="R242" s="173">
        <f>IF($C242&lt;Input!$D$48,VLOOKUP($C242,Eksist!$C$219:'Eksist'!$Z$249,R$3), VLOOKUP($C242,Muffe!$C$219:'Muffe'!$Z$249,R$3)*Muffe!$E$3+VLOOKUP($C242,Eksist!$C$219:'Eksist'!$Z$249,R$3)*Eksist!$E$3)</f>
        <v>0</v>
      </c>
      <c r="S242" s="173">
        <f>IF($C242&lt;Input!$D$48,VLOOKUP($C242,Eksist!$C$219:'Eksist'!$Z$249,S$3), VLOOKUP($C242,Muffe!$C$219:'Muffe'!$Z$249,S$3)*Muffe!$E$3+VLOOKUP($C242,Eksist!$C$219:'Eksist'!$Z$249,S$3)*Eksist!$E$3)</f>
        <v>0</v>
      </c>
      <c r="T242" s="173">
        <f>IF($C242&lt;Input!$D$48,VLOOKUP($C242,Eksist!$C$219:'Eksist'!$Z$249,T$3), VLOOKUP($C242,Muffe!$C$219:'Muffe'!$Z$249,T$3)*Muffe!$E$3+VLOOKUP($C242,Eksist!$C$219:'Eksist'!$Z$249,T$3)*Eksist!$E$3)</f>
        <v>0</v>
      </c>
      <c r="U242" s="173">
        <f>IF($C242&lt;Input!$D$48,VLOOKUP($C242,Eksist!$C$219:'Eksist'!$Z$249,U$3), VLOOKUP($C242,Muffe!$C$219:'Muffe'!$Z$249,U$3)*Muffe!$E$3+VLOOKUP($C242,Eksist!$C$219:'Eksist'!$Z$249,U$3)*Eksist!$E$3)</f>
        <v>0</v>
      </c>
      <c r="V242" s="173">
        <f>IF($C242&lt;Input!$D$48,VLOOKUP($C242,Eksist!$C$219:'Eksist'!$Z$249,V$3), VLOOKUP($C242,Muffe!$C$219:'Muffe'!$Z$249,V$3)*Muffe!$E$3+VLOOKUP($C242,Eksist!$C$219:'Eksist'!$Z$249,V$3)*Eksist!$E$3)</f>
        <v>0</v>
      </c>
      <c r="W242" s="173">
        <f>IF($C242&lt;Input!$D$48,VLOOKUP($C242,Eksist!$C$219:'Eksist'!$Z$249,W$3), VLOOKUP($C242,Muffe!$C$219:'Muffe'!$Z$249,W$3)*Muffe!$E$3+VLOOKUP($C242,Eksist!$C$219:'Eksist'!$Z$249,W$3)*Eksist!$E$3)</f>
        <v>0</v>
      </c>
      <c r="X242" s="173">
        <f>IF($C242&lt;Input!$D$48,VLOOKUP($C242,Eksist!$C$219:'Eksist'!$Z$249,X$3), VLOOKUP($C242,Muffe!$C$219:'Muffe'!$Z$249,X$3)*Muffe!$E$3+VLOOKUP($C242,Eksist!$C$219:'Eksist'!$Z$249,X$3)*Eksist!$E$3)</f>
        <v>0</v>
      </c>
      <c r="Y242" s="173">
        <f>IF($C242&lt;Input!$D$48,VLOOKUP($C242,Eksist!$C$219:'Eksist'!$Z$249,Y$3), VLOOKUP($C242,Muffe!$C$219:'Muffe'!$Z$249,Y$3)*Muffe!$E$3+VLOOKUP($C242,Eksist!$C$219:'Eksist'!$Z$249,Y$3)*Eksist!$E$3)</f>
        <v>0</v>
      </c>
      <c r="Z242" s="173">
        <f>IF($C242&lt;Input!$D$48,VLOOKUP($C242,Eksist!$C$219:'Eksist'!$Z$249,Z$3), VLOOKUP($C242,Muffe!$C$219:'Muffe'!$Z$249,Z$3)*Muffe!$E$3+VLOOKUP($C242,Eksist!$C$219:'Eksist'!$Z$249,Z$3)*Eksist!$E$3)</f>
        <v>0</v>
      </c>
      <c r="AA242" s="1"/>
      <c r="AB242" s="3"/>
      <c r="AC242" s="158"/>
      <c r="AD242" s="158"/>
      <c r="AE242" s="158"/>
      <c r="AF242" s="158"/>
      <c r="AG242" s="158"/>
      <c r="AH242" s="158"/>
      <c r="AI242" s="158"/>
      <c r="AJ242" s="158"/>
      <c r="AK242" s="158"/>
      <c r="AL242" s="158"/>
      <c r="AM242" s="158"/>
      <c r="AN242" s="158"/>
      <c r="AO242" s="158"/>
      <c r="AP242" s="158"/>
      <c r="AQ242" s="158"/>
      <c r="AR242" s="158"/>
      <c r="AS242" s="158"/>
      <c r="AT242" s="158"/>
      <c r="AU242" s="158"/>
      <c r="AV242" s="158"/>
      <c r="AW242" s="158"/>
      <c r="AX242" s="158"/>
      <c r="AY242" s="158"/>
      <c r="AZ242" s="158"/>
      <c r="BA242" s="159"/>
      <c r="BB242" s="159"/>
      <c r="BC242" s="159"/>
      <c r="BD242" s="159"/>
      <c r="BE242" s="159"/>
      <c r="BF242" s="158"/>
      <c r="BG242" s="158"/>
      <c r="BH242" s="158"/>
      <c r="BI242" s="158"/>
      <c r="BJ242" s="158"/>
      <c r="BK242" s="158"/>
      <c r="BL242" s="158"/>
      <c r="BM242" s="158"/>
      <c r="BN242" s="158"/>
      <c r="BO242" s="158"/>
      <c r="BP242" s="158"/>
      <c r="BQ242" s="158"/>
      <c r="BR242" s="158"/>
      <c r="BS242" s="158"/>
      <c r="BT242" s="158"/>
      <c r="BU242" s="158"/>
    </row>
    <row r="243" spans="1:73" x14ac:dyDescent="0.15">
      <c r="A243" s="1"/>
      <c r="B243" s="20"/>
      <c r="C243" s="156">
        <f>Eksist!C243</f>
        <v>24</v>
      </c>
      <c r="D243" s="2" t="s">
        <v>193</v>
      </c>
      <c r="E243" s="161"/>
      <c r="F243" s="156">
        <f t="shared" si="20"/>
        <v>1095</v>
      </c>
      <c r="G243" s="173">
        <f>IF($C243&lt;Input!$D$48,VLOOKUP($C243,Eksist!$C$219:'Eksist'!$Z$249,G$3), VLOOKUP($C243,Muffe!$C$219:'Muffe'!$Z$249,G$3)*Muffe!$E$2+VLOOKUP($C243,Eksist!$C$219:'Eksist'!$Z$249,G$3)*Eksist!$E$2)</f>
        <v>0</v>
      </c>
      <c r="H243" s="173">
        <f>IF($C243&lt;Input!$D$48,VLOOKUP($C243,Eksist!$C$219:'Eksist'!$Z$249,H$3), VLOOKUP($C243,Muffe!$C$219:'Muffe'!$Z$249,H$3)*Muffe!$E$3+VLOOKUP($C243,Eksist!$C$219:'Eksist'!$Z$249,H$3)*Eksist!$E$3)</f>
        <v>547.5</v>
      </c>
      <c r="I243" s="173">
        <f>IF($C243&lt;Input!$D$48,VLOOKUP($C243,Eksist!$C$219:'Eksist'!$Z$249,I$3), VLOOKUP($C243,Muffe!$C$219:'Muffe'!$Z$249,I$3)*Muffe!$E$3+VLOOKUP($C243,Eksist!$C$219:'Eksist'!$Z$249,I$3)*Eksist!$E$3)</f>
        <v>547.5</v>
      </c>
      <c r="J243" s="173">
        <f>IF($C243&lt;Input!$D$48,VLOOKUP($C243,Eksist!$C$219:'Eksist'!$Z$249,J$3), VLOOKUP($C243,Muffe!$C$219:'Muffe'!$Z$249,J$3)*Muffe!$E$3+VLOOKUP($C243,Eksist!$C$219:'Eksist'!$Z$249,J$3)*Eksist!$E$3)</f>
        <v>0</v>
      </c>
      <c r="K243" s="173">
        <f>IF($C243&lt;Input!$D$48,VLOOKUP($C243,Eksist!$C$219:'Eksist'!$Z$249,K$3), VLOOKUP($C243,Muffe!$C$219:'Muffe'!$Z$249,K$3)*Muffe!$E$3+VLOOKUP($C243,Eksist!$C$219:'Eksist'!$Z$249,K$3)*Eksist!$E$3)</f>
        <v>0</v>
      </c>
      <c r="L243" s="173">
        <f>IF($C243&lt;Input!$D$48,VLOOKUP($C243,Eksist!$C$219:'Eksist'!$Z$249,L$3), VLOOKUP($C243,Muffe!$C$219:'Muffe'!$Z$249,L$3)*Muffe!$E$3+VLOOKUP($C243,Eksist!$C$219:'Eksist'!$Z$249,L$3)*Eksist!$E$3)</f>
        <v>0</v>
      </c>
      <c r="M243" s="173">
        <f>IF($C243&lt;Input!$D$48,VLOOKUP($C243,Eksist!$C$219:'Eksist'!$Z$249,M$3), VLOOKUP($C243,Muffe!$C$219:'Muffe'!$Z$249,M$3)*Muffe!$E$3+VLOOKUP($C243,Eksist!$C$219:'Eksist'!$Z$249,M$3)*Eksist!$E$3)</f>
        <v>0</v>
      </c>
      <c r="N243" s="173">
        <f>IF($C243&lt;Input!$D$48,VLOOKUP($C243,Eksist!$C$219:'Eksist'!$Z$249,N$3), VLOOKUP($C243,Muffe!$C$219:'Muffe'!$Z$249,N$3)*Muffe!$E$3+VLOOKUP($C243,Eksist!$C$219:'Eksist'!$Z$249,N$3)*Eksist!$E$3)</f>
        <v>0</v>
      </c>
      <c r="O243" s="173">
        <f>IF($C243&lt;Input!$D$48,VLOOKUP($C243,Eksist!$C$219:'Eksist'!$Z$249,O$3), VLOOKUP($C243,Muffe!$C$219:'Muffe'!$Z$249,O$3)*Muffe!$E$3+VLOOKUP($C243,Eksist!$C$219:'Eksist'!$Z$249,O$3)*Eksist!$E$3)</f>
        <v>0</v>
      </c>
      <c r="P243" s="173">
        <f>IF($C243&lt;Input!$D$48,VLOOKUP($C243,Eksist!$C$219:'Eksist'!$Z$249,P$3), VLOOKUP($C243,Muffe!$C$219:'Muffe'!$Z$249,P$3)*Muffe!$E$3+VLOOKUP($C243,Eksist!$C$219:'Eksist'!$Z$249,P$3)*Eksist!$E$3)</f>
        <v>0</v>
      </c>
      <c r="Q243" s="173">
        <f>IF($C243&lt;Input!$D$48,VLOOKUP($C243,Eksist!$C$219:'Eksist'!$Z$249,Q$3), VLOOKUP($C243,Muffe!$C$219:'Muffe'!$Z$249,Q$3)*Muffe!$E$3+VLOOKUP($C243,Eksist!$C$219:'Eksist'!$Z$249,Q$3)*Eksist!$E$3)</f>
        <v>0</v>
      </c>
      <c r="R243" s="173">
        <f>IF($C243&lt;Input!$D$48,VLOOKUP($C243,Eksist!$C$219:'Eksist'!$Z$249,R$3), VLOOKUP($C243,Muffe!$C$219:'Muffe'!$Z$249,R$3)*Muffe!$E$3+VLOOKUP($C243,Eksist!$C$219:'Eksist'!$Z$249,R$3)*Eksist!$E$3)</f>
        <v>0</v>
      </c>
      <c r="S243" s="173">
        <f>IF($C243&lt;Input!$D$48,VLOOKUP($C243,Eksist!$C$219:'Eksist'!$Z$249,S$3), VLOOKUP($C243,Muffe!$C$219:'Muffe'!$Z$249,S$3)*Muffe!$E$3+VLOOKUP($C243,Eksist!$C$219:'Eksist'!$Z$249,S$3)*Eksist!$E$3)</f>
        <v>0</v>
      </c>
      <c r="T243" s="173">
        <f>IF($C243&lt;Input!$D$48,VLOOKUP($C243,Eksist!$C$219:'Eksist'!$Z$249,T$3), VLOOKUP($C243,Muffe!$C$219:'Muffe'!$Z$249,T$3)*Muffe!$E$3+VLOOKUP($C243,Eksist!$C$219:'Eksist'!$Z$249,T$3)*Eksist!$E$3)</f>
        <v>0</v>
      </c>
      <c r="U243" s="173">
        <f>IF($C243&lt;Input!$D$48,VLOOKUP($C243,Eksist!$C$219:'Eksist'!$Z$249,U$3), VLOOKUP($C243,Muffe!$C$219:'Muffe'!$Z$249,U$3)*Muffe!$E$3+VLOOKUP($C243,Eksist!$C$219:'Eksist'!$Z$249,U$3)*Eksist!$E$3)</f>
        <v>0</v>
      </c>
      <c r="V243" s="173">
        <f>IF($C243&lt;Input!$D$48,VLOOKUP($C243,Eksist!$C$219:'Eksist'!$Z$249,V$3), VLOOKUP($C243,Muffe!$C$219:'Muffe'!$Z$249,V$3)*Muffe!$E$3+VLOOKUP($C243,Eksist!$C$219:'Eksist'!$Z$249,V$3)*Eksist!$E$3)</f>
        <v>0</v>
      </c>
      <c r="W243" s="173">
        <f>IF($C243&lt;Input!$D$48,VLOOKUP($C243,Eksist!$C$219:'Eksist'!$Z$249,W$3), VLOOKUP($C243,Muffe!$C$219:'Muffe'!$Z$249,W$3)*Muffe!$E$3+VLOOKUP($C243,Eksist!$C$219:'Eksist'!$Z$249,W$3)*Eksist!$E$3)</f>
        <v>0</v>
      </c>
      <c r="X243" s="173">
        <f>IF($C243&lt;Input!$D$48,VLOOKUP($C243,Eksist!$C$219:'Eksist'!$Z$249,X$3), VLOOKUP($C243,Muffe!$C$219:'Muffe'!$Z$249,X$3)*Muffe!$E$3+VLOOKUP($C243,Eksist!$C$219:'Eksist'!$Z$249,X$3)*Eksist!$E$3)</f>
        <v>0</v>
      </c>
      <c r="Y243" s="173">
        <f>IF($C243&lt;Input!$D$48,VLOOKUP($C243,Eksist!$C$219:'Eksist'!$Z$249,Y$3), VLOOKUP($C243,Muffe!$C$219:'Muffe'!$Z$249,Y$3)*Muffe!$E$3+VLOOKUP($C243,Eksist!$C$219:'Eksist'!$Z$249,Y$3)*Eksist!$E$3)</f>
        <v>0</v>
      </c>
      <c r="Z243" s="173">
        <f>IF($C243&lt;Input!$D$48,VLOOKUP($C243,Eksist!$C$219:'Eksist'!$Z$249,Z$3), VLOOKUP($C243,Muffe!$C$219:'Muffe'!$Z$249,Z$3)*Muffe!$E$3+VLOOKUP($C243,Eksist!$C$219:'Eksist'!$Z$249,Z$3)*Eksist!$E$3)</f>
        <v>0</v>
      </c>
      <c r="AA243" s="1"/>
      <c r="AB243" s="3"/>
      <c r="AC243" s="158"/>
      <c r="AD243" s="158"/>
      <c r="AE243" s="158"/>
      <c r="AF243" s="158"/>
      <c r="AG243" s="158"/>
      <c r="AH243" s="158"/>
      <c r="AI243" s="158"/>
      <c r="AJ243" s="158"/>
      <c r="AK243" s="158"/>
      <c r="AL243" s="158"/>
      <c r="AM243" s="158"/>
      <c r="AN243" s="158"/>
      <c r="AO243" s="158"/>
      <c r="AP243" s="158"/>
      <c r="AQ243" s="158"/>
      <c r="AR243" s="158"/>
      <c r="AS243" s="158"/>
      <c r="AT243" s="158"/>
      <c r="AU243" s="158"/>
      <c r="AV243" s="158"/>
      <c r="AW243" s="158"/>
      <c r="AX243" s="158"/>
      <c r="AY243" s="158"/>
      <c r="AZ243" s="158"/>
      <c r="BA243" s="159"/>
      <c r="BB243" s="159"/>
      <c r="BC243" s="159"/>
      <c r="BD243" s="159"/>
      <c r="BE243" s="159"/>
      <c r="BF243" s="158"/>
      <c r="BG243" s="158"/>
      <c r="BH243" s="158"/>
      <c r="BI243" s="158"/>
      <c r="BJ243" s="158"/>
      <c r="BK243" s="158"/>
      <c r="BL243" s="158"/>
      <c r="BM243" s="158"/>
      <c r="BN243" s="158"/>
      <c r="BO243" s="158"/>
      <c r="BP243" s="158"/>
      <c r="BQ243" s="158"/>
      <c r="BR243" s="158"/>
      <c r="BS243" s="158"/>
      <c r="BT243" s="158"/>
      <c r="BU243" s="158"/>
    </row>
    <row r="244" spans="1:73" x14ac:dyDescent="0.15">
      <c r="A244" s="1"/>
      <c r="B244" s="20"/>
      <c r="C244" s="156">
        <f>Eksist!C244</f>
        <v>25</v>
      </c>
      <c r="D244" s="2" t="s">
        <v>193</v>
      </c>
      <c r="E244" s="161"/>
      <c r="F244" s="156">
        <f t="shared" si="20"/>
        <v>1095</v>
      </c>
      <c r="G244" s="173">
        <f>IF($C244&lt;Input!$D$48,VLOOKUP($C244,Eksist!$C$219:'Eksist'!$Z$249,G$3), VLOOKUP($C244,Muffe!$C$219:'Muffe'!$Z$249,G$3)*Muffe!$E$2+VLOOKUP($C244,Eksist!$C$219:'Eksist'!$Z$249,G$3)*Eksist!$E$2)</f>
        <v>0</v>
      </c>
      <c r="H244" s="173">
        <f>IF($C244&lt;Input!$D$48,VLOOKUP($C244,Eksist!$C$219:'Eksist'!$Z$249,H$3), VLOOKUP($C244,Muffe!$C$219:'Muffe'!$Z$249,H$3)*Muffe!$E$3+VLOOKUP($C244,Eksist!$C$219:'Eksist'!$Z$249,H$3)*Eksist!$E$3)</f>
        <v>547.5</v>
      </c>
      <c r="I244" s="173">
        <f>IF($C244&lt;Input!$D$48,VLOOKUP($C244,Eksist!$C$219:'Eksist'!$Z$249,I$3), VLOOKUP($C244,Muffe!$C$219:'Muffe'!$Z$249,I$3)*Muffe!$E$3+VLOOKUP($C244,Eksist!$C$219:'Eksist'!$Z$249,I$3)*Eksist!$E$3)</f>
        <v>547.5</v>
      </c>
      <c r="J244" s="173">
        <f>IF($C244&lt;Input!$D$48,VLOOKUP($C244,Eksist!$C$219:'Eksist'!$Z$249,J$3), VLOOKUP($C244,Muffe!$C$219:'Muffe'!$Z$249,J$3)*Muffe!$E$3+VLOOKUP($C244,Eksist!$C$219:'Eksist'!$Z$249,J$3)*Eksist!$E$3)</f>
        <v>0</v>
      </c>
      <c r="K244" s="173">
        <f>IF($C244&lt;Input!$D$48,VLOOKUP($C244,Eksist!$C$219:'Eksist'!$Z$249,K$3), VLOOKUP($C244,Muffe!$C$219:'Muffe'!$Z$249,K$3)*Muffe!$E$3+VLOOKUP($C244,Eksist!$C$219:'Eksist'!$Z$249,K$3)*Eksist!$E$3)</f>
        <v>0</v>
      </c>
      <c r="L244" s="173">
        <f>IF($C244&lt;Input!$D$48,VLOOKUP($C244,Eksist!$C$219:'Eksist'!$Z$249,L$3), VLOOKUP($C244,Muffe!$C$219:'Muffe'!$Z$249,L$3)*Muffe!$E$3+VLOOKUP($C244,Eksist!$C$219:'Eksist'!$Z$249,L$3)*Eksist!$E$3)</f>
        <v>0</v>
      </c>
      <c r="M244" s="173">
        <f>IF($C244&lt;Input!$D$48,VLOOKUP($C244,Eksist!$C$219:'Eksist'!$Z$249,M$3), VLOOKUP($C244,Muffe!$C$219:'Muffe'!$Z$249,M$3)*Muffe!$E$3+VLOOKUP($C244,Eksist!$C$219:'Eksist'!$Z$249,M$3)*Eksist!$E$3)</f>
        <v>0</v>
      </c>
      <c r="N244" s="173">
        <f>IF($C244&lt;Input!$D$48,VLOOKUP($C244,Eksist!$C$219:'Eksist'!$Z$249,N$3), VLOOKUP($C244,Muffe!$C$219:'Muffe'!$Z$249,N$3)*Muffe!$E$3+VLOOKUP($C244,Eksist!$C$219:'Eksist'!$Z$249,N$3)*Eksist!$E$3)</f>
        <v>0</v>
      </c>
      <c r="O244" s="173">
        <f>IF($C244&lt;Input!$D$48,VLOOKUP($C244,Eksist!$C$219:'Eksist'!$Z$249,O$3), VLOOKUP($C244,Muffe!$C$219:'Muffe'!$Z$249,O$3)*Muffe!$E$3+VLOOKUP($C244,Eksist!$C$219:'Eksist'!$Z$249,O$3)*Eksist!$E$3)</f>
        <v>0</v>
      </c>
      <c r="P244" s="173">
        <f>IF($C244&lt;Input!$D$48,VLOOKUP($C244,Eksist!$C$219:'Eksist'!$Z$249,P$3), VLOOKUP($C244,Muffe!$C$219:'Muffe'!$Z$249,P$3)*Muffe!$E$3+VLOOKUP($C244,Eksist!$C$219:'Eksist'!$Z$249,P$3)*Eksist!$E$3)</f>
        <v>0</v>
      </c>
      <c r="Q244" s="173">
        <f>IF($C244&lt;Input!$D$48,VLOOKUP($C244,Eksist!$C$219:'Eksist'!$Z$249,Q$3), VLOOKUP($C244,Muffe!$C$219:'Muffe'!$Z$249,Q$3)*Muffe!$E$3+VLOOKUP($C244,Eksist!$C$219:'Eksist'!$Z$249,Q$3)*Eksist!$E$3)</f>
        <v>0</v>
      </c>
      <c r="R244" s="173">
        <f>IF($C244&lt;Input!$D$48,VLOOKUP($C244,Eksist!$C$219:'Eksist'!$Z$249,R$3), VLOOKUP($C244,Muffe!$C$219:'Muffe'!$Z$249,R$3)*Muffe!$E$3+VLOOKUP($C244,Eksist!$C$219:'Eksist'!$Z$249,R$3)*Eksist!$E$3)</f>
        <v>0</v>
      </c>
      <c r="S244" s="173">
        <f>IF($C244&lt;Input!$D$48,VLOOKUP($C244,Eksist!$C$219:'Eksist'!$Z$249,S$3), VLOOKUP($C244,Muffe!$C$219:'Muffe'!$Z$249,S$3)*Muffe!$E$3+VLOOKUP($C244,Eksist!$C$219:'Eksist'!$Z$249,S$3)*Eksist!$E$3)</f>
        <v>0</v>
      </c>
      <c r="T244" s="173">
        <f>IF($C244&lt;Input!$D$48,VLOOKUP($C244,Eksist!$C$219:'Eksist'!$Z$249,T$3), VLOOKUP($C244,Muffe!$C$219:'Muffe'!$Z$249,T$3)*Muffe!$E$3+VLOOKUP($C244,Eksist!$C$219:'Eksist'!$Z$249,T$3)*Eksist!$E$3)</f>
        <v>0</v>
      </c>
      <c r="U244" s="173">
        <f>IF($C244&lt;Input!$D$48,VLOOKUP($C244,Eksist!$C$219:'Eksist'!$Z$249,U$3), VLOOKUP($C244,Muffe!$C$219:'Muffe'!$Z$249,U$3)*Muffe!$E$3+VLOOKUP($C244,Eksist!$C$219:'Eksist'!$Z$249,U$3)*Eksist!$E$3)</f>
        <v>0</v>
      </c>
      <c r="V244" s="173">
        <f>IF($C244&lt;Input!$D$48,VLOOKUP($C244,Eksist!$C$219:'Eksist'!$Z$249,V$3), VLOOKUP($C244,Muffe!$C$219:'Muffe'!$Z$249,V$3)*Muffe!$E$3+VLOOKUP($C244,Eksist!$C$219:'Eksist'!$Z$249,V$3)*Eksist!$E$3)</f>
        <v>0</v>
      </c>
      <c r="W244" s="173">
        <f>IF($C244&lt;Input!$D$48,VLOOKUP($C244,Eksist!$C$219:'Eksist'!$Z$249,W$3), VLOOKUP($C244,Muffe!$C$219:'Muffe'!$Z$249,W$3)*Muffe!$E$3+VLOOKUP($C244,Eksist!$C$219:'Eksist'!$Z$249,W$3)*Eksist!$E$3)</f>
        <v>0</v>
      </c>
      <c r="X244" s="173">
        <f>IF($C244&lt;Input!$D$48,VLOOKUP($C244,Eksist!$C$219:'Eksist'!$Z$249,X$3), VLOOKUP($C244,Muffe!$C$219:'Muffe'!$Z$249,X$3)*Muffe!$E$3+VLOOKUP($C244,Eksist!$C$219:'Eksist'!$Z$249,X$3)*Eksist!$E$3)</f>
        <v>0</v>
      </c>
      <c r="Y244" s="173">
        <f>IF($C244&lt;Input!$D$48,VLOOKUP($C244,Eksist!$C$219:'Eksist'!$Z$249,Y$3), VLOOKUP($C244,Muffe!$C$219:'Muffe'!$Z$249,Y$3)*Muffe!$E$3+VLOOKUP($C244,Eksist!$C$219:'Eksist'!$Z$249,Y$3)*Eksist!$E$3)</f>
        <v>0</v>
      </c>
      <c r="Z244" s="173">
        <f>IF($C244&lt;Input!$D$48,VLOOKUP($C244,Eksist!$C$219:'Eksist'!$Z$249,Z$3), VLOOKUP($C244,Muffe!$C$219:'Muffe'!$Z$249,Z$3)*Muffe!$E$3+VLOOKUP($C244,Eksist!$C$219:'Eksist'!$Z$249,Z$3)*Eksist!$E$3)</f>
        <v>0</v>
      </c>
      <c r="AA244" s="1"/>
      <c r="AB244" s="3"/>
      <c r="AC244" s="158"/>
      <c r="AD244" s="158"/>
      <c r="AE244" s="158"/>
      <c r="AF244" s="158"/>
      <c r="AG244" s="158"/>
      <c r="AH244" s="158"/>
      <c r="AI244" s="158"/>
      <c r="AJ244" s="158"/>
      <c r="AK244" s="158"/>
      <c r="AL244" s="158"/>
      <c r="AM244" s="158"/>
      <c r="AN244" s="158"/>
      <c r="AO244" s="158"/>
      <c r="AP244" s="158"/>
      <c r="AQ244" s="158"/>
      <c r="AR244" s="158"/>
      <c r="AS244" s="158"/>
      <c r="AT244" s="158"/>
      <c r="AU244" s="158"/>
      <c r="AV244" s="158"/>
      <c r="AW244" s="158"/>
      <c r="AX244" s="158"/>
      <c r="AY244" s="158"/>
      <c r="AZ244" s="158"/>
      <c r="BA244" s="159"/>
      <c r="BB244" s="159"/>
      <c r="BC244" s="159"/>
      <c r="BD244" s="159"/>
      <c r="BE244" s="159"/>
      <c r="BF244" s="158"/>
      <c r="BG244" s="158"/>
      <c r="BH244" s="158"/>
      <c r="BI244" s="158"/>
      <c r="BJ244" s="158"/>
      <c r="BK244" s="158"/>
      <c r="BL244" s="158"/>
      <c r="BM244" s="158"/>
      <c r="BN244" s="158"/>
      <c r="BO244" s="158"/>
      <c r="BP244" s="158"/>
      <c r="BQ244" s="158"/>
      <c r="BR244" s="158"/>
      <c r="BS244" s="158"/>
      <c r="BT244" s="158"/>
      <c r="BU244" s="158"/>
    </row>
    <row r="245" spans="1:73" x14ac:dyDescent="0.15">
      <c r="A245" s="1"/>
      <c r="B245" s="20"/>
      <c r="C245" s="156">
        <f>Eksist!C245</f>
        <v>26</v>
      </c>
      <c r="D245" s="2" t="s">
        <v>193</v>
      </c>
      <c r="E245" s="161"/>
      <c r="F245" s="156">
        <f t="shared" si="20"/>
        <v>1095</v>
      </c>
      <c r="G245" s="173">
        <f>IF($C245&lt;Input!$D$48,VLOOKUP($C245,Eksist!$C$219:'Eksist'!$Z$249,G$3), VLOOKUP($C245,Muffe!$C$219:'Muffe'!$Z$249,G$3)*Muffe!$E$2+VLOOKUP($C245,Eksist!$C$219:'Eksist'!$Z$249,G$3)*Eksist!$E$2)</f>
        <v>0</v>
      </c>
      <c r="H245" s="173">
        <f>IF($C245&lt;Input!$D$48,VLOOKUP($C245,Eksist!$C$219:'Eksist'!$Z$249,H$3), VLOOKUP($C245,Muffe!$C$219:'Muffe'!$Z$249,H$3)*Muffe!$E$3+VLOOKUP($C245,Eksist!$C$219:'Eksist'!$Z$249,H$3)*Eksist!$E$3)</f>
        <v>547.5</v>
      </c>
      <c r="I245" s="173">
        <f>IF($C245&lt;Input!$D$48,VLOOKUP($C245,Eksist!$C$219:'Eksist'!$Z$249,I$3), VLOOKUP($C245,Muffe!$C$219:'Muffe'!$Z$249,I$3)*Muffe!$E$3+VLOOKUP($C245,Eksist!$C$219:'Eksist'!$Z$249,I$3)*Eksist!$E$3)</f>
        <v>547.5</v>
      </c>
      <c r="J245" s="173">
        <f>IF($C245&lt;Input!$D$48,VLOOKUP($C245,Eksist!$C$219:'Eksist'!$Z$249,J$3), VLOOKUP($C245,Muffe!$C$219:'Muffe'!$Z$249,J$3)*Muffe!$E$3+VLOOKUP($C245,Eksist!$C$219:'Eksist'!$Z$249,J$3)*Eksist!$E$3)</f>
        <v>0</v>
      </c>
      <c r="K245" s="173">
        <f>IF($C245&lt;Input!$D$48,VLOOKUP($C245,Eksist!$C$219:'Eksist'!$Z$249,K$3), VLOOKUP($C245,Muffe!$C$219:'Muffe'!$Z$249,K$3)*Muffe!$E$3+VLOOKUP($C245,Eksist!$C$219:'Eksist'!$Z$249,K$3)*Eksist!$E$3)</f>
        <v>0</v>
      </c>
      <c r="L245" s="173">
        <f>IF($C245&lt;Input!$D$48,VLOOKUP($C245,Eksist!$C$219:'Eksist'!$Z$249,L$3), VLOOKUP($C245,Muffe!$C$219:'Muffe'!$Z$249,L$3)*Muffe!$E$3+VLOOKUP($C245,Eksist!$C$219:'Eksist'!$Z$249,L$3)*Eksist!$E$3)</f>
        <v>0</v>
      </c>
      <c r="M245" s="173">
        <f>IF($C245&lt;Input!$D$48,VLOOKUP($C245,Eksist!$C$219:'Eksist'!$Z$249,M$3), VLOOKUP($C245,Muffe!$C$219:'Muffe'!$Z$249,M$3)*Muffe!$E$3+VLOOKUP($C245,Eksist!$C$219:'Eksist'!$Z$249,M$3)*Eksist!$E$3)</f>
        <v>0</v>
      </c>
      <c r="N245" s="173">
        <f>IF($C245&lt;Input!$D$48,VLOOKUP($C245,Eksist!$C$219:'Eksist'!$Z$249,N$3), VLOOKUP($C245,Muffe!$C$219:'Muffe'!$Z$249,N$3)*Muffe!$E$3+VLOOKUP($C245,Eksist!$C$219:'Eksist'!$Z$249,N$3)*Eksist!$E$3)</f>
        <v>0</v>
      </c>
      <c r="O245" s="173">
        <f>IF($C245&lt;Input!$D$48,VLOOKUP($C245,Eksist!$C$219:'Eksist'!$Z$249,O$3), VLOOKUP($C245,Muffe!$C$219:'Muffe'!$Z$249,O$3)*Muffe!$E$3+VLOOKUP($C245,Eksist!$C$219:'Eksist'!$Z$249,O$3)*Eksist!$E$3)</f>
        <v>0</v>
      </c>
      <c r="P245" s="173">
        <f>IF($C245&lt;Input!$D$48,VLOOKUP($C245,Eksist!$C$219:'Eksist'!$Z$249,P$3), VLOOKUP($C245,Muffe!$C$219:'Muffe'!$Z$249,P$3)*Muffe!$E$3+VLOOKUP($C245,Eksist!$C$219:'Eksist'!$Z$249,P$3)*Eksist!$E$3)</f>
        <v>0</v>
      </c>
      <c r="Q245" s="173">
        <f>IF($C245&lt;Input!$D$48,VLOOKUP($C245,Eksist!$C$219:'Eksist'!$Z$249,Q$3), VLOOKUP($C245,Muffe!$C$219:'Muffe'!$Z$249,Q$3)*Muffe!$E$3+VLOOKUP($C245,Eksist!$C$219:'Eksist'!$Z$249,Q$3)*Eksist!$E$3)</f>
        <v>0</v>
      </c>
      <c r="R245" s="173">
        <f>IF($C245&lt;Input!$D$48,VLOOKUP($C245,Eksist!$C$219:'Eksist'!$Z$249,R$3), VLOOKUP($C245,Muffe!$C$219:'Muffe'!$Z$249,R$3)*Muffe!$E$3+VLOOKUP($C245,Eksist!$C$219:'Eksist'!$Z$249,R$3)*Eksist!$E$3)</f>
        <v>0</v>
      </c>
      <c r="S245" s="173">
        <f>IF($C245&lt;Input!$D$48,VLOOKUP($C245,Eksist!$C$219:'Eksist'!$Z$249,S$3), VLOOKUP($C245,Muffe!$C$219:'Muffe'!$Z$249,S$3)*Muffe!$E$3+VLOOKUP($C245,Eksist!$C$219:'Eksist'!$Z$249,S$3)*Eksist!$E$3)</f>
        <v>0</v>
      </c>
      <c r="T245" s="173">
        <f>IF($C245&lt;Input!$D$48,VLOOKUP($C245,Eksist!$C$219:'Eksist'!$Z$249,T$3), VLOOKUP($C245,Muffe!$C$219:'Muffe'!$Z$249,T$3)*Muffe!$E$3+VLOOKUP($C245,Eksist!$C$219:'Eksist'!$Z$249,T$3)*Eksist!$E$3)</f>
        <v>0</v>
      </c>
      <c r="U245" s="173">
        <f>IF($C245&lt;Input!$D$48,VLOOKUP($C245,Eksist!$C$219:'Eksist'!$Z$249,U$3), VLOOKUP($C245,Muffe!$C$219:'Muffe'!$Z$249,U$3)*Muffe!$E$3+VLOOKUP($C245,Eksist!$C$219:'Eksist'!$Z$249,U$3)*Eksist!$E$3)</f>
        <v>0</v>
      </c>
      <c r="V245" s="173">
        <f>IF($C245&lt;Input!$D$48,VLOOKUP($C245,Eksist!$C$219:'Eksist'!$Z$249,V$3), VLOOKUP($C245,Muffe!$C$219:'Muffe'!$Z$249,V$3)*Muffe!$E$3+VLOOKUP($C245,Eksist!$C$219:'Eksist'!$Z$249,V$3)*Eksist!$E$3)</f>
        <v>0</v>
      </c>
      <c r="W245" s="173">
        <f>IF($C245&lt;Input!$D$48,VLOOKUP($C245,Eksist!$C$219:'Eksist'!$Z$249,W$3), VLOOKUP($C245,Muffe!$C$219:'Muffe'!$Z$249,W$3)*Muffe!$E$3+VLOOKUP($C245,Eksist!$C$219:'Eksist'!$Z$249,W$3)*Eksist!$E$3)</f>
        <v>0</v>
      </c>
      <c r="X245" s="173">
        <f>IF($C245&lt;Input!$D$48,VLOOKUP($C245,Eksist!$C$219:'Eksist'!$Z$249,X$3), VLOOKUP($C245,Muffe!$C$219:'Muffe'!$Z$249,X$3)*Muffe!$E$3+VLOOKUP($C245,Eksist!$C$219:'Eksist'!$Z$249,X$3)*Eksist!$E$3)</f>
        <v>0</v>
      </c>
      <c r="Y245" s="173">
        <f>IF($C245&lt;Input!$D$48,VLOOKUP($C245,Eksist!$C$219:'Eksist'!$Z$249,Y$3), VLOOKUP($C245,Muffe!$C$219:'Muffe'!$Z$249,Y$3)*Muffe!$E$3+VLOOKUP($C245,Eksist!$C$219:'Eksist'!$Z$249,Y$3)*Eksist!$E$3)</f>
        <v>0</v>
      </c>
      <c r="Z245" s="173">
        <f>IF($C245&lt;Input!$D$48,VLOOKUP($C245,Eksist!$C$219:'Eksist'!$Z$249,Z$3), VLOOKUP($C245,Muffe!$C$219:'Muffe'!$Z$249,Z$3)*Muffe!$E$3+VLOOKUP($C245,Eksist!$C$219:'Eksist'!$Z$249,Z$3)*Eksist!$E$3)</f>
        <v>0</v>
      </c>
      <c r="AA245" s="1"/>
      <c r="AB245" s="3"/>
      <c r="AC245" s="158"/>
      <c r="AD245" s="158"/>
      <c r="AE245" s="158"/>
      <c r="AF245" s="158"/>
      <c r="AG245" s="158"/>
      <c r="AH245" s="158"/>
      <c r="AI245" s="158"/>
      <c r="AJ245" s="158"/>
      <c r="AK245" s="158"/>
      <c r="AL245" s="158"/>
      <c r="AM245" s="158"/>
      <c r="AN245" s="158"/>
      <c r="AO245" s="158"/>
      <c r="AP245" s="158"/>
      <c r="AQ245" s="158"/>
      <c r="AR245" s="158"/>
      <c r="AS245" s="158"/>
      <c r="AT245" s="158"/>
      <c r="AU245" s="158"/>
      <c r="AV245" s="158"/>
      <c r="AW245" s="158"/>
      <c r="AX245" s="158"/>
      <c r="AY245" s="158"/>
      <c r="AZ245" s="158"/>
      <c r="BA245" s="159"/>
      <c r="BB245" s="159"/>
      <c r="BC245" s="159"/>
      <c r="BD245" s="159"/>
      <c r="BE245" s="159"/>
      <c r="BF245" s="158"/>
      <c r="BG245" s="158"/>
      <c r="BH245" s="158"/>
      <c r="BI245" s="158"/>
      <c r="BJ245" s="158"/>
      <c r="BK245" s="158"/>
      <c r="BL245" s="158"/>
      <c r="BM245" s="158"/>
      <c r="BN245" s="158"/>
      <c r="BO245" s="158"/>
      <c r="BP245" s="158"/>
      <c r="BQ245" s="158"/>
      <c r="BR245" s="158"/>
      <c r="BS245" s="158"/>
      <c r="BT245" s="158"/>
      <c r="BU245" s="158"/>
    </row>
    <row r="246" spans="1:73" x14ac:dyDescent="0.15">
      <c r="A246" s="1"/>
      <c r="B246" s="20"/>
      <c r="C246" s="156">
        <f>Eksist!C246</f>
        <v>27</v>
      </c>
      <c r="D246" s="2" t="s">
        <v>193</v>
      </c>
      <c r="E246" s="161"/>
      <c r="F246" s="156">
        <f t="shared" si="20"/>
        <v>1095</v>
      </c>
      <c r="G246" s="173">
        <f>IF($C246&lt;Input!$D$48,VLOOKUP($C246,Eksist!$C$219:'Eksist'!$Z$249,G$3), VLOOKUP($C246,Muffe!$C$219:'Muffe'!$Z$249,G$3)*Muffe!$E$2+VLOOKUP($C246,Eksist!$C$219:'Eksist'!$Z$249,G$3)*Eksist!$E$2)</f>
        <v>0</v>
      </c>
      <c r="H246" s="173">
        <f>IF($C246&lt;Input!$D$48,VLOOKUP($C246,Eksist!$C$219:'Eksist'!$Z$249,H$3), VLOOKUP($C246,Muffe!$C$219:'Muffe'!$Z$249,H$3)*Muffe!$E$3+VLOOKUP($C246,Eksist!$C$219:'Eksist'!$Z$249,H$3)*Eksist!$E$3)</f>
        <v>547.5</v>
      </c>
      <c r="I246" s="173">
        <f>IF($C246&lt;Input!$D$48,VLOOKUP($C246,Eksist!$C$219:'Eksist'!$Z$249,I$3), VLOOKUP($C246,Muffe!$C$219:'Muffe'!$Z$249,I$3)*Muffe!$E$3+VLOOKUP($C246,Eksist!$C$219:'Eksist'!$Z$249,I$3)*Eksist!$E$3)</f>
        <v>547.5</v>
      </c>
      <c r="J246" s="173">
        <f>IF($C246&lt;Input!$D$48,VLOOKUP($C246,Eksist!$C$219:'Eksist'!$Z$249,J$3), VLOOKUP($C246,Muffe!$C$219:'Muffe'!$Z$249,J$3)*Muffe!$E$3+VLOOKUP($C246,Eksist!$C$219:'Eksist'!$Z$249,J$3)*Eksist!$E$3)</f>
        <v>0</v>
      </c>
      <c r="K246" s="173">
        <f>IF($C246&lt;Input!$D$48,VLOOKUP($C246,Eksist!$C$219:'Eksist'!$Z$249,K$3), VLOOKUP($C246,Muffe!$C$219:'Muffe'!$Z$249,K$3)*Muffe!$E$3+VLOOKUP($C246,Eksist!$C$219:'Eksist'!$Z$249,K$3)*Eksist!$E$3)</f>
        <v>0</v>
      </c>
      <c r="L246" s="173">
        <f>IF($C246&lt;Input!$D$48,VLOOKUP($C246,Eksist!$C$219:'Eksist'!$Z$249,L$3), VLOOKUP($C246,Muffe!$C$219:'Muffe'!$Z$249,L$3)*Muffe!$E$3+VLOOKUP($C246,Eksist!$C$219:'Eksist'!$Z$249,L$3)*Eksist!$E$3)</f>
        <v>0</v>
      </c>
      <c r="M246" s="173">
        <f>IF($C246&lt;Input!$D$48,VLOOKUP($C246,Eksist!$C$219:'Eksist'!$Z$249,M$3), VLOOKUP($C246,Muffe!$C$219:'Muffe'!$Z$249,M$3)*Muffe!$E$3+VLOOKUP($C246,Eksist!$C$219:'Eksist'!$Z$249,M$3)*Eksist!$E$3)</f>
        <v>0</v>
      </c>
      <c r="N246" s="173">
        <f>IF($C246&lt;Input!$D$48,VLOOKUP($C246,Eksist!$C$219:'Eksist'!$Z$249,N$3), VLOOKUP($C246,Muffe!$C$219:'Muffe'!$Z$249,N$3)*Muffe!$E$3+VLOOKUP($C246,Eksist!$C$219:'Eksist'!$Z$249,N$3)*Eksist!$E$3)</f>
        <v>0</v>
      </c>
      <c r="O246" s="173">
        <f>IF($C246&lt;Input!$D$48,VLOOKUP($C246,Eksist!$C$219:'Eksist'!$Z$249,O$3), VLOOKUP($C246,Muffe!$C$219:'Muffe'!$Z$249,O$3)*Muffe!$E$3+VLOOKUP($C246,Eksist!$C$219:'Eksist'!$Z$249,O$3)*Eksist!$E$3)</f>
        <v>0</v>
      </c>
      <c r="P246" s="173">
        <f>IF($C246&lt;Input!$D$48,VLOOKUP($C246,Eksist!$C$219:'Eksist'!$Z$249,P$3), VLOOKUP($C246,Muffe!$C$219:'Muffe'!$Z$249,P$3)*Muffe!$E$3+VLOOKUP($C246,Eksist!$C$219:'Eksist'!$Z$249,P$3)*Eksist!$E$3)</f>
        <v>0</v>
      </c>
      <c r="Q246" s="173">
        <f>IF($C246&lt;Input!$D$48,VLOOKUP($C246,Eksist!$C$219:'Eksist'!$Z$249,Q$3), VLOOKUP($C246,Muffe!$C$219:'Muffe'!$Z$249,Q$3)*Muffe!$E$3+VLOOKUP($C246,Eksist!$C$219:'Eksist'!$Z$249,Q$3)*Eksist!$E$3)</f>
        <v>0</v>
      </c>
      <c r="R246" s="173">
        <f>IF($C246&lt;Input!$D$48,VLOOKUP($C246,Eksist!$C$219:'Eksist'!$Z$249,R$3), VLOOKUP($C246,Muffe!$C$219:'Muffe'!$Z$249,R$3)*Muffe!$E$3+VLOOKUP($C246,Eksist!$C$219:'Eksist'!$Z$249,R$3)*Eksist!$E$3)</f>
        <v>0</v>
      </c>
      <c r="S246" s="173">
        <f>IF($C246&lt;Input!$D$48,VLOOKUP($C246,Eksist!$C$219:'Eksist'!$Z$249,S$3), VLOOKUP($C246,Muffe!$C$219:'Muffe'!$Z$249,S$3)*Muffe!$E$3+VLOOKUP($C246,Eksist!$C$219:'Eksist'!$Z$249,S$3)*Eksist!$E$3)</f>
        <v>0</v>
      </c>
      <c r="T246" s="173">
        <f>IF($C246&lt;Input!$D$48,VLOOKUP($C246,Eksist!$C$219:'Eksist'!$Z$249,T$3), VLOOKUP($C246,Muffe!$C$219:'Muffe'!$Z$249,T$3)*Muffe!$E$3+VLOOKUP($C246,Eksist!$C$219:'Eksist'!$Z$249,T$3)*Eksist!$E$3)</f>
        <v>0</v>
      </c>
      <c r="U246" s="173">
        <f>IF($C246&lt;Input!$D$48,VLOOKUP($C246,Eksist!$C$219:'Eksist'!$Z$249,U$3), VLOOKUP($C246,Muffe!$C$219:'Muffe'!$Z$249,U$3)*Muffe!$E$3+VLOOKUP($C246,Eksist!$C$219:'Eksist'!$Z$249,U$3)*Eksist!$E$3)</f>
        <v>0</v>
      </c>
      <c r="V246" s="173">
        <f>IF($C246&lt;Input!$D$48,VLOOKUP($C246,Eksist!$C$219:'Eksist'!$Z$249,V$3), VLOOKUP($C246,Muffe!$C$219:'Muffe'!$Z$249,V$3)*Muffe!$E$3+VLOOKUP($C246,Eksist!$C$219:'Eksist'!$Z$249,V$3)*Eksist!$E$3)</f>
        <v>0</v>
      </c>
      <c r="W246" s="173">
        <f>IF($C246&lt;Input!$D$48,VLOOKUP($C246,Eksist!$C$219:'Eksist'!$Z$249,W$3), VLOOKUP($C246,Muffe!$C$219:'Muffe'!$Z$249,W$3)*Muffe!$E$3+VLOOKUP($C246,Eksist!$C$219:'Eksist'!$Z$249,W$3)*Eksist!$E$3)</f>
        <v>0</v>
      </c>
      <c r="X246" s="173">
        <f>IF($C246&lt;Input!$D$48,VLOOKUP($C246,Eksist!$C$219:'Eksist'!$Z$249,X$3), VLOOKUP($C246,Muffe!$C$219:'Muffe'!$Z$249,X$3)*Muffe!$E$3+VLOOKUP($C246,Eksist!$C$219:'Eksist'!$Z$249,X$3)*Eksist!$E$3)</f>
        <v>0</v>
      </c>
      <c r="Y246" s="173">
        <f>IF($C246&lt;Input!$D$48,VLOOKUP($C246,Eksist!$C$219:'Eksist'!$Z$249,Y$3), VLOOKUP($C246,Muffe!$C$219:'Muffe'!$Z$249,Y$3)*Muffe!$E$3+VLOOKUP($C246,Eksist!$C$219:'Eksist'!$Z$249,Y$3)*Eksist!$E$3)</f>
        <v>0</v>
      </c>
      <c r="Z246" s="173">
        <f>IF($C246&lt;Input!$D$48,VLOOKUP($C246,Eksist!$C$219:'Eksist'!$Z$249,Z$3), VLOOKUP($C246,Muffe!$C$219:'Muffe'!$Z$249,Z$3)*Muffe!$E$3+VLOOKUP($C246,Eksist!$C$219:'Eksist'!$Z$249,Z$3)*Eksist!$E$3)</f>
        <v>0</v>
      </c>
      <c r="AA246" s="1"/>
      <c r="AB246" s="3"/>
      <c r="AC246" s="158"/>
      <c r="AD246" s="158"/>
      <c r="AE246" s="158"/>
      <c r="AF246" s="158"/>
      <c r="AG246" s="158"/>
      <c r="AH246" s="158"/>
      <c r="AI246" s="158"/>
      <c r="AJ246" s="158"/>
      <c r="AK246" s="158"/>
      <c r="AL246" s="158"/>
      <c r="AM246" s="158"/>
      <c r="AN246" s="158"/>
      <c r="AO246" s="158"/>
      <c r="AP246" s="158"/>
      <c r="AQ246" s="158"/>
      <c r="AR246" s="158"/>
      <c r="AS246" s="158"/>
      <c r="AT246" s="158"/>
      <c r="AU246" s="158"/>
      <c r="AV246" s="158"/>
      <c r="AW246" s="158"/>
      <c r="AX246" s="158"/>
      <c r="AY246" s="158"/>
      <c r="AZ246" s="158"/>
      <c r="BA246" s="159"/>
      <c r="BB246" s="159"/>
      <c r="BC246" s="159"/>
      <c r="BD246" s="159"/>
      <c r="BE246" s="159"/>
      <c r="BF246" s="158"/>
      <c r="BG246" s="158"/>
      <c r="BH246" s="158"/>
      <c r="BI246" s="158"/>
      <c r="BJ246" s="158"/>
      <c r="BK246" s="158"/>
      <c r="BL246" s="158"/>
      <c r="BM246" s="158"/>
      <c r="BN246" s="158"/>
      <c r="BO246" s="158"/>
      <c r="BP246" s="158"/>
      <c r="BQ246" s="158"/>
      <c r="BR246" s="158"/>
      <c r="BS246" s="158"/>
      <c r="BT246" s="158"/>
      <c r="BU246" s="158"/>
    </row>
    <row r="247" spans="1:73" x14ac:dyDescent="0.15">
      <c r="A247" s="1"/>
      <c r="B247" s="20"/>
      <c r="C247" s="156">
        <f>Eksist!C247</f>
        <v>28</v>
      </c>
      <c r="D247" s="2" t="s">
        <v>193</v>
      </c>
      <c r="E247" s="161"/>
      <c r="F247" s="156">
        <f t="shared" si="20"/>
        <v>1095</v>
      </c>
      <c r="G247" s="173">
        <f>IF($C247&lt;Input!$D$48,VLOOKUP($C247,Eksist!$C$219:'Eksist'!$Z$249,G$3), VLOOKUP($C247,Muffe!$C$219:'Muffe'!$Z$249,G$3)*Muffe!$E$2+VLOOKUP($C247,Eksist!$C$219:'Eksist'!$Z$249,G$3)*Eksist!$E$2)</f>
        <v>0</v>
      </c>
      <c r="H247" s="173">
        <f>IF($C247&lt;Input!$D$48,VLOOKUP($C247,Eksist!$C$219:'Eksist'!$Z$249,H$3), VLOOKUP($C247,Muffe!$C$219:'Muffe'!$Z$249,H$3)*Muffe!$E$3+VLOOKUP($C247,Eksist!$C$219:'Eksist'!$Z$249,H$3)*Eksist!$E$3)</f>
        <v>547.5</v>
      </c>
      <c r="I247" s="173">
        <f>IF($C247&lt;Input!$D$48,VLOOKUP($C247,Eksist!$C$219:'Eksist'!$Z$249,I$3), VLOOKUP($C247,Muffe!$C$219:'Muffe'!$Z$249,I$3)*Muffe!$E$3+VLOOKUP($C247,Eksist!$C$219:'Eksist'!$Z$249,I$3)*Eksist!$E$3)</f>
        <v>547.5</v>
      </c>
      <c r="J247" s="173">
        <f>IF($C247&lt;Input!$D$48,VLOOKUP($C247,Eksist!$C$219:'Eksist'!$Z$249,J$3), VLOOKUP($C247,Muffe!$C$219:'Muffe'!$Z$249,J$3)*Muffe!$E$3+VLOOKUP($C247,Eksist!$C$219:'Eksist'!$Z$249,J$3)*Eksist!$E$3)</f>
        <v>0</v>
      </c>
      <c r="K247" s="173">
        <f>IF($C247&lt;Input!$D$48,VLOOKUP($C247,Eksist!$C$219:'Eksist'!$Z$249,K$3), VLOOKUP($C247,Muffe!$C$219:'Muffe'!$Z$249,K$3)*Muffe!$E$3+VLOOKUP($C247,Eksist!$C$219:'Eksist'!$Z$249,K$3)*Eksist!$E$3)</f>
        <v>0</v>
      </c>
      <c r="L247" s="173">
        <f>IF($C247&lt;Input!$D$48,VLOOKUP($C247,Eksist!$C$219:'Eksist'!$Z$249,L$3), VLOOKUP($C247,Muffe!$C$219:'Muffe'!$Z$249,L$3)*Muffe!$E$3+VLOOKUP($C247,Eksist!$C$219:'Eksist'!$Z$249,L$3)*Eksist!$E$3)</f>
        <v>0</v>
      </c>
      <c r="M247" s="173">
        <f>IF($C247&lt;Input!$D$48,VLOOKUP($C247,Eksist!$C$219:'Eksist'!$Z$249,M$3), VLOOKUP($C247,Muffe!$C$219:'Muffe'!$Z$249,M$3)*Muffe!$E$3+VLOOKUP($C247,Eksist!$C$219:'Eksist'!$Z$249,M$3)*Eksist!$E$3)</f>
        <v>0</v>
      </c>
      <c r="N247" s="173">
        <f>IF($C247&lt;Input!$D$48,VLOOKUP($C247,Eksist!$C$219:'Eksist'!$Z$249,N$3), VLOOKUP($C247,Muffe!$C$219:'Muffe'!$Z$249,N$3)*Muffe!$E$3+VLOOKUP($C247,Eksist!$C$219:'Eksist'!$Z$249,N$3)*Eksist!$E$3)</f>
        <v>0</v>
      </c>
      <c r="O247" s="173">
        <f>IF($C247&lt;Input!$D$48,VLOOKUP($C247,Eksist!$C$219:'Eksist'!$Z$249,O$3), VLOOKUP($C247,Muffe!$C$219:'Muffe'!$Z$249,O$3)*Muffe!$E$3+VLOOKUP($C247,Eksist!$C$219:'Eksist'!$Z$249,O$3)*Eksist!$E$3)</f>
        <v>0</v>
      </c>
      <c r="P247" s="173">
        <f>IF($C247&lt;Input!$D$48,VLOOKUP($C247,Eksist!$C$219:'Eksist'!$Z$249,P$3), VLOOKUP($C247,Muffe!$C$219:'Muffe'!$Z$249,P$3)*Muffe!$E$3+VLOOKUP($C247,Eksist!$C$219:'Eksist'!$Z$249,P$3)*Eksist!$E$3)</f>
        <v>0</v>
      </c>
      <c r="Q247" s="173">
        <f>IF($C247&lt;Input!$D$48,VLOOKUP($C247,Eksist!$C$219:'Eksist'!$Z$249,Q$3), VLOOKUP($C247,Muffe!$C$219:'Muffe'!$Z$249,Q$3)*Muffe!$E$3+VLOOKUP($C247,Eksist!$C$219:'Eksist'!$Z$249,Q$3)*Eksist!$E$3)</f>
        <v>0</v>
      </c>
      <c r="R247" s="173">
        <f>IF($C247&lt;Input!$D$48,VLOOKUP($C247,Eksist!$C$219:'Eksist'!$Z$249,R$3), VLOOKUP($C247,Muffe!$C$219:'Muffe'!$Z$249,R$3)*Muffe!$E$3+VLOOKUP($C247,Eksist!$C$219:'Eksist'!$Z$249,R$3)*Eksist!$E$3)</f>
        <v>0</v>
      </c>
      <c r="S247" s="173">
        <f>IF($C247&lt;Input!$D$48,VLOOKUP($C247,Eksist!$C$219:'Eksist'!$Z$249,S$3), VLOOKUP($C247,Muffe!$C$219:'Muffe'!$Z$249,S$3)*Muffe!$E$3+VLOOKUP($C247,Eksist!$C$219:'Eksist'!$Z$249,S$3)*Eksist!$E$3)</f>
        <v>0</v>
      </c>
      <c r="T247" s="173">
        <f>IF($C247&lt;Input!$D$48,VLOOKUP($C247,Eksist!$C$219:'Eksist'!$Z$249,T$3), VLOOKUP($C247,Muffe!$C$219:'Muffe'!$Z$249,T$3)*Muffe!$E$3+VLOOKUP($C247,Eksist!$C$219:'Eksist'!$Z$249,T$3)*Eksist!$E$3)</f>
        <v>0</v>
      </c>
      <c r="U247" s="173">
        <f>IF($C247&lt;Input!$D$48,VLOOKUP($C247,Eksist!$C$219:'Eksist'!$Z$249,U$3), VLOOKUP($C247,Muffe!$C$219:'Muffe'!$Z$249,U$3)*Muffe!$E$3+VLOOKUP($C247,Eksist!$C$219:'Eksist'!$Z$249,U$3)*Eksist!$E$3)</f>
        <v>0</v>
      </c>
      <c r="V247" s="173">
        <f>IF($C247&lt;Input!$D$48,VLOOKUP($C247,Eksist!$C$219:'Eksist'!$Z$249,V$3), VLOOKUP($C247,Muffe!$C$219:'Muffe'!$Z$249,V$3)*Muffe!$E$3+VLOOKUP($C247,Eksist!$C$219:'Eksist'!$Z$249,V$3)*Eksist!$E$3)</f>
        <v>0</v>
      </c>
      <c r="W247" s="173">
        <f>IF($C247&lt;Input!$D$48,VLOOKUP($C247,Eksist!$C$219:'Eksist'!$Z$249,W$3), VLOOKUP($C247,Muffe!$C$219:'Muffe'!$Z$249,W$3)*Muffe!$E$3+VLOOKUP($C247,Eksist!$C$219:'Eksist'!$Z$249,W$3)*Eksist!$E$3)</f>
        <v>0</v>
      </c>
      <c r="X247" s="173">
        <f>IF($C247&lt;Input!$D$48,VLOOKUP($C247,Eksist!$C$219:'Eksist'!$Z$249,X$3), VLOOKUP($C247,Muffe!$C$219:'Muffe'!$Z$249,X$3)*Muffe!$E$3+VLOOKUP($C247,Eksist!$C$219:'Eksist'!$Z$249,X$3)*Eksist!$E$3)</f>
        <v>0</v>
      </c>
      <c r="Y247" s="173">
        <f>IF($C247&lt;Input!$D$48,VLOOKUP($C247,Eksist!$C$219:'Eksist'!$Z$249,Y$3), VLOOKUP($C247,Muffe!$C$219:'Muffe'!$Z$249,Y$3)*Muffe!$E$3+VLOOKUP($C247,Eksist!$C$219:'Eksist'!$Z$249,Y$3)*Eksist!$E$3)</f>
        <v>0</v>
      </c>
      <c r="Z247" s="173">
        <f>IF($C247&lt;Input!$D$48,VLOOKUP($C247,Eksist!$C$219:'Eksist'!$Z$249,Z$3), VLOOKUP($C247,Muffe!$C$219:'Muffe'!$Z$249,Z$3)*Muffe!$E$3+VLOOKUP($C247,Eksist!$C$219:'Eksist'!$Z$249,Z$3)*Eksist!$E$3)</f>
        <v>0</v>
      </c>
      <c r="AA247" s="1"/>
      <c r="AB247" s="3"/>
      <c r="AC247" s="158"/>
      <c r="AD247" s="158"/>
      <c r="AE247" s="158"/>
      <c r="AF247" s="158"/>
      <c r="AG247" s="158"/>
      <c r="AH247" s="158"/>
      <c r="AI247" s="158"/>
      <c r="AJ247" s="158"/>
      <c r="AK247" s="158"/>
      <c r="AL247" s="158"/>
      <c r="AM247" s="158"/>
      <c r="AN247" s="158"/>
      <c r="AO247" s="158"/>
      <c r="AP247" s="158"/>
      <c r="AQ247" s="158"/>
      <c r="AR247" s="158"/>
      <c r="AS247" s="158"/>
      <c r="AT247" s="158"/>
      <c r="AU247" s="158"/>
      <c r="AV247" s="158"/>
      <c r="AW247" s="158"/>
      <c r="AX247" s="158"/>
      <c r="AY247" s="158"/>
      <c r="AZ247" s="158"/>
      <c r="BA247" s="159"/>
      <c r="BB247" s="159"/>
      <c r="BC247" s="159"/>
      <c r="BD247" s="159"/>
      <c r="BE247" s="159"/>
      <c r="BF247" s="158"/>
      <c r="BG247" s="158"/>
      <c r="BH247" s="158"/>
      <c r="BI247" s="158"/>
      <c r="BJ247" s="158"/>
      <c r="BK247" s="158"/>
      <c r="BL247" s="158"/>
      <c r="BM247" s="158"/>
      <c r="BN247" s="158"/>
      <c r="BO247" s="158"/>
      <c r="BP247" s="158"/>
      <c r="BQ247" s="158"/>
      <c r="BR247" s="158"/>
      <c r="BS247" s="158"/>
      <c r="BT247" s="158"/>
      <c r="BU247" s="158"/>
    </row>
    <row r="248" spans="1:73" x14ac:dyDescent="0.15">
      <c r="A248" s="1"/>
      <c r="B248" s="20"/>
      <c r="C248" s="156">
        <f>Eksist!C248</f>
        <v>29</v>
      </c>
      <c r="D248" s="2" t="s">
        <v>193</v>
      </c>
      <c r="E248" s="161"/>
      <c r="F248" s="156">
        <f t="shared" si="20"/>
        <v>1095</v>
      </c>
      <c r="G248" s="173">
        <f>IF($C248&lt;Input!$D$48,VLOOKUP($C248,Eksist!$C$219:'Eksist'!$Z$249,G$3), VLOOKUP($C248,Muffe!$C$219:'Muffe'!$Z$249,G$3)*Muffe!$E$2+VLOOKUP($C248,Eksist!$C$219:'Eksist'!$Z$249,G$3)*Eksist!$E$2)</f>
        <v>0</v>
      </c>
      <c r="H248" s="173">
        <f>IF($C248&lt;Input!$D$48,VLOOKUP($C248,Eksist!$C$219:'Eksist'!$Z$249,H$3), VLOOKUP($C248,Muffe!$C$219:'Muffe'!$Z$249,H$3)*Muffe!$E$3+VLOOKUP($C248,Eksist!$C$219:'Eksist'!$Z$249,H$3)*Eksist!$E$3)</f>
        <v>547.5</v>
      </c>
      <c r="I248" s="173">
        <f>IF($C248&lt;Input!$D$48,VLOOKUP($C248,Eksist!$C$219:'Eksist'!$Z$249,I$3), VLOOKUP($C248,Muffe!$C$219:'Muffe'!$Z$249,I$3)*Muffe!$E$3+VLOOKUP($C248,Eksist!$C$219:'Eksist'!$Z$249,I$3)*Eksist!$E$3)</f>
        <v>547.5</v>
      </c>
      <c r="J248" s="173">
        <f>IF($C248&lt;Input!$D$48,VLOOKUP($C248,Eksist!$C$219:'Eksist'!$Z$249,J$3), VLOOKUP($C248,Muffe!$C$219:'Muffe'!$Z$249,J$3)*Muffe!$E$3+VLOOKUP($C248,Eksist!$C$219:'Eksist'!$Z$249,J$3)*Eksist!$E$3)</f>
        <v>0</v>
      </c>
      <c r="K248" s="173">
        <f>IF($C248&lt;Input!$D$48,VLOOKUP($C248,Eksist!$C$219:'Eksist'!$Z$249,K$3), VLOOKUP($C248,Muffe!$C$219:'Muffe'!$Z$249,K$3)*Muffe!$E$3+VLOOKUP($C248,Eksist!$C$219:'Eksist'!$Z$249,K$3)*Eksist!$E$3)</f>
        <v>0</v>
      </c>
      <c r="L248" s="173">
        <f>IF($C248&lt;Input!$D$48,VLOOKUP($C248,Eksist!$C$219:'Eksist'!$Z$249,L$3), VLOOKUP($C248,Muffe!$C$219:'Muffe'!$Z$249,L$3)*Muffe!$E$3+VLOOKUP($C248,Eksist!$C$219:'Eksist'!$Z$249,L$3)*Eksist!$E$3)</f>
        <v>0</v>
      </c>
      <c r="M248" s="173">
        <f>IF($C248&lt;Input!$D$48,VLOOKUP($C248,Eksist!$C$219:'Eksist'!$Z$249,M$3), VLOOKUP($C248,Muffe!$C$219:'Muffe'!$Z$249,M$3)*Muffe!$E$3+VLOOKUP($C248,Eksist!$C$219:'Eksist'!$Z$249,M$3)*Eksist!$E$3)</f>
        <v>0</v>
      </c>
      <c r="N248" s="173">
        <f>IF($C248&lt;Input!$D$48,VLOOKUP($C248,Eksist!$C$219:'Eksist'!$Z$249,N$3), VLOOKUP($C248,Muffe!$C$219:'Muffe'!$Z$249,N$3)*Muffe!$E$3+VLOOKUP($C248,Eksist!$C$219:'Eksist'!$Z$249,N$3)*Eksist!$E$3)</f>
        <v>0</v>
      </c>
      <c r="O248" s="173">
        <f>IF($C248&lt;Input!$D$48,VLOOKUP($C248,Eksist!$C$219:'Eksist'!$Z$249,O$3), VLOOKUP($C248,Muffe!$C$219:'Muffe'!$Z$249,O$3)*Muffe!$E$3+VLOOKUP($C248,Eksist!$C$219:'Eksist'!$Z$249,O$3)*Eksist!$E$3)</f>
        <v>0</v>
      </c>
      <c r="P248" s="173">
        <f>IF($C248&lt;Input!$D$48,VLOOKUP($C248,Eksist!$C$219:'Eksist'!$Z$249,P$3), VLOOKUP($C248,Muffe!$C$219:'Muffe'!$Z$249,P$3)*Muffe!$E$3+VLOOKUP($C248,Eksist!$C$219:'Eksist'!$Z$249,P$3)*Eksist!$E$3)</f>
        <v>0</v>
      </c>
      <c r="Q248" s="173">
        <f>IF($C248&lt;Input!$D$48,VLOOKUP($C248,Eksist!$C$219:'Eksist'!$Z$249,Q$3), VLOOKUP($C248,Muffe!$C$219:'Muffe'!$Z$249,Q$3)*Muffe!$E$3+VLOOKUP($C248,Eksist!$C$219:'Eksist'!$Z$249,Q$3)*Eksist!$E$3)</f>
        <v>0</v>
      </c>
      <c r="R248" s="173">
        <f>IF($C248&lt;Input!$D$48,VLOOKUP($C248,Eksist!$C$219:'Eksist'!$Z$249,R$3), VLOOKUP($C248,Muffe!$C$219:'Muffe'!$Z$249,R$3)*Muffe!$E$3+VLOOKUP($C248,Eksist!$C$219:'Eksist'!$Z$249,R$3)*Eksist!$E$3)</f>
        <v>0</v>
      </c>
      <c r="S248" s="173">
        <f>IF($C248&lt;Input!$D$48,VLOOKUP($C248,Eksist!$C$219:'Eksist'!$Z$249,S$3), VLOOKUP($C248,Muffe!$C$219:'Muffe'!$Z$249,S$3)*Muffe!$E$3+VLOOKUP($C248,Eksist!$C$219:'Eksist'!$Z$249,S$3)*Eksist!$E$3)</f>
        <v>0</v>
      </c>
      <c r="T248" s="173">
        <f>IF($C248&lt;Input!$D$48,VLOOKUP($C248,Eksist!$C$219:'Eksist'!$Z$249,T$3), VLOOKUP($C248,Muffe!$C$219:'Muffe'!$Z$249,T$3)*Muffe!$E$3+VLOOKUP($C248,Eksist!$C$219:'Eksist'!$Z$249,T$3)*Eksist!$E$3)</f>
        <v>0</v>
      </c>
      <c r="U248" s="173">
        <f>IF($C248&lt;Input!$D$48,VLOOKUP($C248,Eksist!$C$219:'Eksist'!$Z$249,U$3), VLOOKUP($C248,Muffe!$C$219:'Muffe'!$Z$249,U$3)*Muffe!$E$3+VLOOKUP($C248,Eksist!$C$219:'Eksist'!$Z$249,U$3)*Eksist!$E$3)</f>
        <v>0</v>
      </c>
      <c r="V248" s="173">
        <f>IF($C248&lt;Input!$D$48,VLOOKUP($C248,Eksist!$C$219:'Eksist'!$Z$249,V$3), VLOOKUP($C248,Muffe!$C$219:'Muffe'!$Z$249,V$3)*Muffe!$E$3+VLOOKUP($C248,Eksist!$C$219:'Eksist'!$Z$249,V$3)*Eksist!$E$3)</f>
        <v>0</v>
      </c>
      <c r="W248" s="173">
        <f>IF($C248&lt;Input!$D$48,VLOOKUP($C248,Eksist!$C$219:'Eksist'!$Z$249,W$3), VLOOKUP($C248,Muffe!$C$219:'Muffe'!$Z$249,W$3)*Muffe!$E$3+VLOOKUP($C248,Eksist!$C$219:'Eksist'!$Z$249,W$3)*Eksist!$E$3)</f>
        <v>0</v>
      </c>
      <c r="X248" s="173">
        <f>IF($C248&lt;Input!$D$48,VLOOKUP($C248,Eksist!$C$219:'Eksist'!$Z$249,X$3), VLOOKUP($C248,Muffe!$C$219:'Muffe'!$Z$249,X$3)*Muffe!$E$3+VLOOKUP($C248,Eksist!$C$219:'Eksist'!$Z$249,X$3)*Eksist!$E$3)</f>
        <v>0</v>
      </c>
      <c r="Y248" s="173">
        <f>IF($C248&lt;Input!$D$48,VLOOKUP($C248,Eksist!$C$219:'Eksist'!$Z$249,Y$3), VLOOKUP($C248,Muffe!$C$219:'Muffe'!$Z$249,Y$3)*Muffe!$E$3+VLOOKUP($C248,Eksist!$C$219:'Eksist'!$Z$249,Y$3)*Eksist!$E$3)</f>
        <v>0</v>
      </c>
      <c r="Z248" s="173">
        <f>IF($C248&lt;Input!$D$48,VLOOKUP($C248,Eksist!$C$219:'Eksist'!$Z$249,Z$3), VLOOKUP($C248,Muffe!$C$219:'Muffe'!$Z$249,Z$3)*Muffe!$E$3+VLOOKUP($C248,Eksist!$C$219:'Eksist'!$Z$249,Z$3)*Eksist!$E$3)</f>
        <v>0</v>
      </c>
      <c r="AA248" s="1"/>
      <c r="AB248" s="3"/>
      <c r="AC248" s="158"/>
      <c r="AD248" s="158"/>
      <c r="AE248" s="158"/>
      <c r="AF248" s="158"/>
      <c r="AG248" s="158"/>
      <c r="AH248" s="158"/>
      <c r="AI248" s="158"/>
      <c r="AJ248" s="158"/>
      <c r="AK248" s="158"/>
      <c r="AL248" s="158"/>
      <c r="AM248" s="158"/>
      <c r="AN248" s="158"/>
      <c r="AO248" s="158"/>
      <c r="AP248" s="158"/>
      <c r="AQ248" s="158"/>
      <c r="AR248" s="158"/>
      <c r="AS248" s="158"/>
      <c r="AT248" s="158"/>
      <c r="AU248" s="158"/>
      <c r="AV248" s="158"/>
      <c r="AW248" s="158"/>
      <c r="AX248" s="158"/>
      <c r="AY248" s="158"/>
      <c r="AZ248" s="158"/>
      <c r="BA248" s="159"/>
      <c r="BB248" s="159"/>
      <c r="BC248" s="159"/>
      <c r="BD248" s="159"/>
      <c r="BE248" s="159"/>
      <c r="BF248" s="158"/>
      <c r="BG248" s="158"/>
      <c r="BH248" s="158"/>
      <c r="BI248" s="158"/>
      <c r="BJ248" s="158"/>
      <c r="BK248" s="158"/>
      <c r="BL248" s="158"/>
      <c r="BM248" s="158"/>
      <c r="BN248" s="158"/>
      <c r="BO248" s="158"/>
      <c r="BP248" s="158"/>
      <c r="BQ248" s="158"/>
      <c r="BR248" s="158"/>
      <c r="BS248" s="158"/>
      <c r="BT248" s="158"/>
      <c r="BU248" s="158"/>
    </row>
    <row r="249" spans="1:73" x14ac:dyDescent="0.15">
      <c r="A249" s="1"/>
      <c r="B249" s="20" t="s">
        <v>189</v>
      </c>
      <c r="C249" s="156">
        <f>Eksist!C249</f>
        <v>30</v>
      </c>
      <c r="D249" s="2" t="s">
        <v>193</v>
      </c>
      <c r="E249" s="161"/>
      <c r="F249" s="156">
        <f t="shared" si="20"/>
        <v>1095</v>
      </c>
      <c r="G249" s="173">
        <f>IF($C249&lt;Input!$D$48,VLOOKUP($C249,Eksist!$C$219:'Eksist'!$Z$249,G$3), VLOOKUP($C249,Muffe!$C$219:'Muffe'!$Z$249,G$3)*Muffe!$E$2+VLOOKUP($C249,Eksist!$C$219:'Eksist'!$Z$249,G$3)*Eksist!$E$2)</f>
        <v>0</v>
      </c>
      <c r="H249" s="173">
        <f>IF($C249&lt;Input!$D$48,VLOOKUP($C249,Eksist!$C$219:'Eksist'!$Z$249,H$3), VLOOKUP($C249,Muffe!$C$219:'Muffe'!$Z$249,H$3)*Muffe!$E$3+VLOOKUP($C249,Eksist!$C$219:'Eksist'!$Z$249,H$3)*Eksist!$E$3)</f>
        <v>547.5</v>
      </c>
      <c r="I249" s="173">
        <f>IF($C249&lt;Input!$D$48,VLOOKUP($C249,Eksist!$C$219:'Eksist'!$Z$249,I$3), VLOOKUP($C249,Muffe!$C$219:'Muffe'!$Z$249,I$3)*Muffe!$E$3+VLOOKUP($C249,Eksist!$C$219:'Eksist'!$Z$249,I$3)*Eksist!$E$3)</f>
        <v>547.5</v>
      </c>
      <c r="J249" s="173">
        <f>IF($C249&lt;Input!$D$48,VLOOKUP($C249,Eksist!$C$219:'Eksist'!$Z$249,J$3), VLOOKUP($C249,Muffe!$C$219:'Muffe'!$Z$249,J$3)*Muffe!$E$3+VLOOKUP($C249,Eksist!$C$219:'Eksist'!$Z$249,J$3)*Eksist!$E$3)</f>
        <v>0</v>
      </c>
      <c r="K249" s="173">
        <f>IF($C249&lt;Input!$D$48,VLOOKUP($C249,Eksist!$C$219:'Eksist'!$Z$249,K$3), VLOOKUP($C249,Muffe!$C$219:'Muffe'!$Z$249,K$3)*Muffe!$E$3+VLOOKUP($C249,Eksist!$C$219:'Eksist'!$Z$249,K$3)*Eksist!$E$3)</f>
        <v>0</v>
      </c>
      <c r="L249" s="173">
        <f>IF($C249&lt;Input!$D$48,VLOOKUP($C249,Eksist!$C$219:'Eksist'!$Z$249,L$3), VLOOKUP($C249,Muffe!$C$219:'Muffe'!$Z$249,L$3)*Muffe!$E$3+VLOOKUP($C249,Eksist!$C$219:'Eksist'!$Z$249,L$3)*Eksist!$E$3)</f>
        <v>0</v>
      </c>
      <c r="M249" s="173">
        <f>IF($C249&lt;Input!$D$48,VLOOKUP($C249,Eksist!$C$219:'Eksist'!$Z$249,M$3), VLOOKUP($C249,Muffe!$C$219:'Muffe'!$Z$249,M$3)*Muffe!$E$3+VLOOKUP($C249,Eksist!$C$219:'Eksist'!$Z$249,M$3)*Eksist!$E$3)</f>
        <v>0</v>
      </c>
      <c r="N249" s="173">
        <f>IF($C249&lt;Input!$D$48,VLOOKUP($C249,Eksist!$C$219:'Eksist'!$Z$249,N$3), VLOOKUP($C249,Muffe!$C$219:'Muffe'!$Z$249,N$3)*Muffe!$E$3+VLOOKUP($C249,Eksist!$C$219:'Eksist'!$Z$249,N$3)*Eksist!$E$3)</f>
        <v>0</v>
      </c>
      <c r="O249" s="173">
        <f>IF($C249&lt;Input!$D$48,VLOOKUP($C249,Eksist!$C$219:'Eksist'!$Z$249,O$3), VLOOKUP($C249,Muffe!$C$219:'Muffe'!$Z$249,O$3)*Muffe!$E$3+VLOOKUP($C249,Eksist!$C$219:'Eksist'!$Z$249,O$3)*Eksist!$E$3)</f>
        <v>0</v>
      </c>
      <c r="P249" s="173">
        <f>IF($C249&lt;Input!$D$48,VLOOKUP($C249,Eksist!$C$219:'Eksist'!$Z$249,P$3), VLOOKUP($C249,Muffe!$C$219:'Muffe'!$Z$249,P$3)*Muffe!$E$3+VLOOKUP($C249,Eksist!$C$219:'Eksist'!$Z$249,P$3)*Eksist!$E$3)</f>
        <v>0</v>
      </c>
      <c r="Q249" s="173">
        <f>IF($C249&lt;Input!$D$48,VLOOKUP($C249,Eksist!$C$219:'Eksist'!$Z$249,Q$3), VLOOKUP($C249,Muffe!$C$219:'Muffe'!$Z$249,Q$3)*Muffe!$E$3+VLOOKUP($C249,Eksist!$C$219:'Eksist'!$Z$249,Q$3)*Eksist!$E$3)</f>
        <v>0</v>
      </c>
      <c r="R249" s="173">
        <f>IF($C249&lt;Input!$D$48,VLOOKUP($C249,Eksist!$C$219:'Eksist'!$Z$249,R$3), VLOOKUP($C249,Muffe!$C$219:'Muffe'!$Z$249,R$3)*Muffe!$E$3+VLOOKUP($C249,Eksist!$C$219:'Eksist'!$Z$249,R$3)*Eksist!$E$3)</f>
        <v>0</v>
      </c>
      <c r="S249" s="173">
        <f>IF($C249&lt;Input!$D$48,VLOOKUP($C249,Eksist!$C$219:'Eksist'!$Z$249,S$3), VLOOKUP($C249,Muffe!$C$219:'Muffe'!$Z$249,S$3)*Muffe!$E$3+VLOOKUP($C249,Eksist!$C$219:'Eksist'!$Z$249,S$3)*Eksist!$E$3)</f>
        <v>0</v>
      </c>
      <c r="T249" s="173">
        <f>IF($C249&lt;Input!$D$48,VLOOKUP($C249,Eksist!$C$219:'Eksist'!$Z$249,T$3), VLOOKUP($C249,Muffe!$C$219:'Muffe'!$Z$249,T$3)*Muffe!$E$3+VLOOKUP($C249,Eksist!$C$219:'Eksist'!$Z$249,T$3)*Eksist!$E$3)</f>
        <v>0</v>
      </c>
      <c r="U249" s="173">
        <f>IF($C249&lt;Input!$D$48,VLOOKUP($C249,Eksist!$C$219:'Eksist'!$Z$249,U$3), VLOOKUP($C249,Muffe!$C$219:'Muffe'!$Z$249,U$3)*Muffe!$E$3+VLOOKUP($C249,Eksist!$C$219:'Eksist'!$Z$249,U$3)*Eksist!$E$3)</f>
        <v>0</v>
      </c>
      <c r="V249" s="173">
        <f>IF($C249&lt;Input!$D$48,VLOOKUP($C249,Eksist!$C$219:'Eksist'!$Z$249,V$3), VLOOKUP($C249,Muffe!$C$219:'Muffe'!$Z$249,V$3)*Muffe!$E$3+VLOOKUP($C249,Eksist!$C$219:'Eksist'!$Z$249,V$3)*Eksist!$E$3)</f>
        <v>0</v>
      </c>
      <c r="W249" s="173">
        <f>IF($C249&lt;Input!$D$48,VLOOKUP($C249,Eksist!$C$219:'Eksist'!$Z$249,W$3), VLOOKUP($C249,Muffe!$C$219:'Muffe'!$Z$249,W$3)*Muffe!$E$3+VLOOKUP($C249,Eksist!$C$219:'Eksist'!$Z$249,W$3)*Eksist!$E$3)</f>
        <v>0</v>
      </c>
      <c r="X249" s="173">
        <f>IF($C249&lt;Input!$D$48,VLOOKUP($C249,Eksist!$C$219:'Eksist'!$Z$249,X$3), VLOOKUP($C249,Muffe!$C$219:'Muffe'!$Z$249,X$3)*Muffe!$E$3+VLOOKUP($C249,Eksist!$C$219:'Eksist'!$Z$249,X$3)*Eksist!$E$3)</f>
        <v>0</v>
      </c>
      <c r="Y249" s="173">
        <f>IF($C249&lt;Input!$D$48,VLOOKUP($C249,Eksist!$C$219:'Eksist'!$Z$249,Y$3), VLOOKUP($C249,Muffe!$C$219:'Muffe'!$Z$249,Y$3)*Muffe!$E$3+VLOOKUP($C249,Eksist!$C$219:'Eksist'!$Z$249,Y$3)*Eksist!$E$3)</f>
        <v>0</v>
      </c>
      <c r="Z249" s="173">
        <f>IF($C249&lt;Input!$D$48,VLOOKUP($C249,Eksist!$C$219:'Eksist'!$Z$249,Z$3), VLOOKUP($C249,Muffe!$C$219:'Muffe'!$Z$249,Z$3)*Muffe!$E$3+VLOOKUP($C249,Eksist!$C$219:'Eksist'!$Z$249,Z$3)*Eksist!$E$3)</f>
        <v>0</v>
      </c>
      <c r="AA249" s="1"/>
      <c r="AB249" s="3"/>
      <c r="AC249" s="158"/>
      <c r="AD249" s="158"/>
      <c r="AE249" s="158"/>
      <c r="AF249" s="158"/>
      <c r="AG249" s="158"/>
      <c r="AH249" s="158"/>
      <c r="AI249" s="158"/>
      <c r="AJ249" s="158"/>
      <c r="AK249" s="158"/>
      <c r="AL249" s="158"/>
      <c r="AM249" s="158"/>
      <c r="AN249" s="158"/>
      <c r="AO249" s="158"/>
      <c r="AP249" s="158"/>
      <c r="AQ249" s="158"/>
      <c r="AR249" s="158"/>
      <c r="AS249" s="158"/>
      <c r="AT249" s="158"/>
      <c r="AU249" s="158"/>
      <c r="AV249" s="158"/>
      <c r="AW249" s="158"/>
      <c r="AX249" s="158"/>
      <c r="AY249" s="158"/>
      <c r="AZ249" s="158"/>
      <c r="BA249" s="159"/>
      <c r="BB249" s="159"/>
      <c r="BC249" s="159"/>
      <c r="BD249" s="159"/>
      <c r="BE249" s="159"/>
      <c r="BF249" s="158"/>
      <c r="BG249" s="158"/>
      <c r="BH249" s="158"/>
      <c r="BI249" s="158"/>
      <c r="BJ249" s="158"/>
      <c r="BK249" s="158"/>
      <c r="BL249" s="158"/>
      <c r="BM249" s="158"/>
      <c r="BN249" s="158"/>
      <c r="BO249" s="158"/>
      <c r="BP249" s="158"/>
      <c r="BQ249" s="158"/>
      <c r="BR249" s="158"/>
      <c r="BS249" s="158"/>
      <c r="BT249" s="158"/>
      <c r="BU249" s="158"/>
    </row>
    <row r="250" spans="1:73" x14ac:dyDescent="0.15">
      <c r="A250" s="1"/>
      <c r="B250" s="20"/>
      <c r="C250" s="2"/>
      <c r="D250" s="2"/>
      <c r="E250" s="2"/>
      <c r="F250" s="1"/>
      <c r="G250" s="1"/>
      <c r="H250" s="2"/>
      <c r="I250" s="2"/>
      <c r="J250" s="2"/>
      <c r="K250" s="2"/>
      <c r="L250" s="2"/>
      <c r="M250" s="2"/>
      <c r="N250" s="2"/>
      <c r="O250" s="2"/>
      <c r="P250" s="135"/>
      <c r="Q250" s="2"/>
      <c r="R250" s="2"/>
      <c r="S250" s="2"/>
      <c r="T250" s="2"/>
      <c r="U250" s="2"/>
      <c r="V250" s="2"/>
      <c r="W250" s="1"/>
      <c r="X250" s="1"/>
      <c r="Y250" s="1"/>
      <c r="Z250" s="3"/>
      <c r="AA250" s="1"/>
      <c r="AB250" s="3"/>
      <c r="AC250" s="158"/>
      <c r="AD250" s="158"/>
      <c r="AE250" s="158"/>
      <c r="AF250" s="158"/>
      <c r="AG250" s="158"/>
      <c r="AH250" s="158"/>
      <c r="AI250" s="158"/>
      <c r="AJ250" s="158"/>
      <c r="AK250" s="158"/>
      <c r="AL250" s="158"/>
      <c r="AM250" s="158"/>
      <c r="AN250" s="158"/>
      <c r="AO250" s="158"/>
      <c r="AP250" s="158"/>
      <c r="AQ250" s="158"/>
      <c r="AR250" s="158"/>
      <c r="AS250" s="158"/>
      <c r="AT250" s="158"/>
      <c r="AU250" s="158"/>
      <c r="AV250" s="158"/>
      <c r="AW250" s="158"/>
      <c r="AX250" s="158"/>
      <c r="AY250" s="158"/>
      <c r="AZ250" s="158"/>
      <c r="BA250" s="159"/>
      <c r="BB250" s="159"/>
      <c r="BC250" s="159"/>
      <c r="BD250" s="159"/>
      <c r="BE250" s="159"/>
      <c r="BF250" s="158"/>
      <c r="BG250" s="158"/>
      <c r="BH250" s="158"/>
      <c r="BI250" s="158"/>
      <c r="BJ250" s="158"/>
      <c r="BK250" s="158"/>
      <c r="BL250" s="158"/>
      <c r="BM250" s="158"/>
      <c r="BN250" s="158"/>
      <c r="BO250" s="158"/>
      <c r="BP250" s="158"/>
      <c r="BQ250" s="158"/>
      <c r="BR250" s="158"/>
      <c r="BS250" s="158"/>
      <c r="BT250" s="158"/>
      <c r="BU250" s="158"/>
    </row>
    <row r="251" spans="1:73" x14ac:dyDescent="0.15">
      <c r="A251" s="1"/>
      <c r="B251" s="1" t="s">
        <v>196</v>
      </c>
      <c r="C251" s="2"/>
      <c r="D251" s="2"/>
      <c r="E251" s="175" t="s">
        <v>9</v>
      </c>
      <c r="F251" s="156" t="s">
        <v>11</v>
      </c>
      <c r="G251" s="156"/>
      <c r="H251" s="2"/>
      <c r="I251" s="2"/>
      <c r="J251" s="2"/>
      <c r="K251" s="2"/>
      <c r="L251" s="2"/>
      <c r="M251" s="2"/>
      <c r="N251" s="2"/>
      <c r="O251" s="2"/>
      <c r="P251" s="135"/>
      <c r="Q251" s="2"/>
      <c r="R251" s="2"/>
      <c r="S251" s="2"/>
      <c r="T251" s="2"/>
      <c r="U251" s="2"/>
      <c r="V251" s="2"/>
      <c r="W251" s="1"/>
      <c r="X251" s="1"/>
      <c r="Y251" s="1"/>
      <c r="Z251" s="3"/>
      <c r="AA251" s="1"/>
      <c r="AB251" s="3"/>
      <c r="AC251" s="158"/>
      <c r="AD251" s="158"/>
      <c r="AE251" s="158"/>
      <c r="AF251" s="158"/>
      <c r="AG251" s="158"/>
      <c r="AH251" s="158"/>
      <c r="AI251" s="158"/>
      <c r="AJ251" s="158"/>
      <c r="AK251" s="158"/>
      <c r="AL251" s="158"/>
      <c r="AM251" s="158"/>
      <c r="AN251" s="158"/>
      <c r="AO251" s="158"/>
      <c r="AP251" s="158"/>
      <c r="AQ251" s="158"/>
      <c r="AR251" s="158"/>
      <c r="AS251" s="158"/>
      <c r="AT251" s="158"/>
      <c r="AU251" s="158"/>
      <c r="AV251" s="158"/>
      <c r="AW251" s="158"/>
      <c r="AX251" s="158"/>
      <c r="AY251" s="158"/>
      <c r="AZ251" s="158"/>
      <c r="BA251" s="159"/>
      <c r="BB251" s="159"/>
      <c r="BC251" s="159"/>
      <c r="BD251" s="159"/>
      <c r="BE251" s="159"/>
      <c r="BF251" s="158"/>
      <c r="BG251" s="158"/>
      <c r="BH251" s="158"/>
      <c r="BI251" s="158"/>
      <c r="BJ251" s="158"/>
      <c r="BK251" s="158"/>
      <c r="BL251" s="158"/>
      <c r="BM251" s="158"/>
      <c r="BN251" s="158"/>
      <c r="BO251" s="158"/>
      <c r="BP251" s="158"/>
      <c r="BQ251" s="158"/>
      <c r="BR251" s="158"/>
      <c r="BS251" s="158"/>
      <c r="BT251" s="158"/>
      <c r="BU251" s="158"/>
    </row>
    <row r="252" spans="1:73" x14ac:dyDescent="0.15">
      <c r="A252" s="1"/>
      <c r="B252" s="20" t="s">
        <v>187</v>
      </c>
      <c r="C252" s="156">
        <f>Eksist!C252</f>
        <v>0</v>
      </c>
      <c r="D252" s="2" t="s">
        <v>99</v>
      </c>
      <c r="E252" s="175">
        <f>Eksist!E252</f>
        <v>125.23255813953489</v>
      </c>
      <c r="F252" s="156">
        <f>SUM(G252:Z252)</f>
        <v>91.419767441860472</v>
      </c>
      <c r="G252" s="154">
        <f>$E252*G219/1000</f>
        <v>0</v>
      </c>
      <c r="H252" s="154">
        <f>$E252*H219/1000</f>
        <v>45.709883720930236</v>
      </c>
      <c r="I252" s="154">
        <f t="shared" ref="I252:Z267" si="21">$E252*I219/1000</f>
        <v>45.709883720930236</v>
      </c>
      <c r="J252" s="154">
        <f t="shared" si="21"/>
        <v>0</v>
      </c>
      <c r="K252" s="154">
        <f t="shared" si="21"/>
        <v>0</v>
      </c>
      <c r="L252" s="154">
        <f t="shared" si="21"/>
        <v>0</v>
      </c>
      <c r="M252" s="154">
        <f t="shared" si="21"/>
        <v>0</v>
      </c>
      <c r="N252" s="154">
        <f t="shared" si="21"/>
        <v>0</v>
      </c>
      <c r="O252" s="154">
        <f t="shared" si="21"/>
        <v>0</v>
      </c>
      <c r="P252" s="154">
        <f t="shared" si="21"/>
        <v>0</v>
      </c>
      <c r="Q252" s="154">
        <f t="shared" si="21"/>
        <v>0</v>
      </c>
      <c r="R252" s="154">
        <f t="shared" si="21"/>
        <v>0</v>
      </c>
      <c r="S252" s="154">
        <f t="shared" si="21"/>
        <v>0</v>
      </c>
      <c r="T252" s="154">
        <f t="shared" si="21"/>
        <v>0</v>
      </c>
      <c r="U252" s="154">
        <f t="shared" si="21"/>
        <v>0</v>
      </c>
      <c r="V252" s="154">
        <f t="shared" si="21"/>
        <v>0</v>
      </c>
      <c r="W252" s="154">
        <f t="shared" si="21"/>
        <v>0</v>
      </c>
      <c r="X252" s="154">
        <f t="shared" si="21"/>
        <v>0</v>
      </c>
      <c r="Y252" s="154">
        <f t="shared" si="21"/>
        <v>0</v>
      </c>
      <c r="Z252" s="154">
        <f t="shared" si="21"/>
        <v>0</v>
      </c>
      <c r="AA252" s="1"/>
      <c r="AB252" s="3"/>
      <c r="AC252" s="158"/>
      <c r="AD252" s="158"/>
      <c r="AE252" s="158"/>
      <c r="AF252" s="158"/>
      <c r="AG252" s="158"/>
      <c r="AH252" s="158"/>
      <c r="AI252" s="158"/>
      <c r="AJ252" s="158"/>
      <c r="AK252" s="158"/>
      <c r="AL252" s="158"/>
      <c r="AM252" s="158"/>
      <c r="AN252" s="158"/>
      <c r="AO252" s="158"/>
      <c r="AP252" s="158"/>
      <c r="AQ252" s="158"/>
      <c r="AR252" s="158"/>
      <c r="AS252" s="158"/>
      <c r="AT252" s="158"/>
      <c r="AU252" s="158"/>
      <c r="AV252" s="158"/>
      <c r="AW252" s="158"/>
      <c r="AX252" s="158"/>
      <c r="AY252" s="158"/>
      <c r="AZ252" s="158"/>
      <c r="BA252" s="159"/>
      <c r="BB252" s="159"/>
      <c r="BC252" s="159"/>
      <c r="BD252" s="159"/>
      <c r="BE252" s="159"/>
      <c r="BF252" s="158"/>
      <c r="BG252" s="158"/>
      <c r="BH252" s="158"/>
      <c r="BI252" s="158"/>
      <c r="BJ252" s="158"/>
      <c r="BK252" s="158"/>
      <c r="BL252" s="158"/>
      <c r="BM252" s="158"/>
      <c r="BN252" s="158"/>
      <c r="BO252" s="158"/>
      <c r="BP252" s="158"/>
      <c r="BQ252" s="158"/>
      <c r="BR252" s="158"/>
      <c r="BS252" s="158"/>
      <c r="BT252" s="158"/>
      <c r="BU252" s="158"/>
    </row>
    <row r="253" spans="1:73" x14ac:dyDescent="0.15">
      <c r="A253" s="1"/>
      <c r="B253" s="20"/>
      <c r="C253" s="156">
        <f>Eksist!C253</f>
        <v>1</v>
      </c>
      <c r="D253" s="2" t="s">
        <v>99</v>
      </c>
      <c r="E253" s="175">
        <f>Eksist!E253</f>
        <v>126.15116279069768</v>
      </c>
      <c r="F253" s="156">
        <f t="shared" ref="F253:F282" si="22">SUM(G253:Z253)</f>
        <v>93.9321558139535</v>
      </c>
      <c r="G253" s="154">
        <f>$E253*G220/1000</f>
        <v>0</v>
      </c>
      <c r="H253" s="154">
        <f>$E253*H220/1000</f>
        <v>46.96607790697675</v>
      </c>
      <c r="I253" s="154">
        <f t="shared" si="21"/>
        <v>46.96607790697675</v>
      </c>
      <c r="J253" s="154">
        <f t="shared" si="21"/>
        <v>0</v>
      </c>
      <c r="K253" s="154">
        <f t="shared" si="21"/>
        <v>0</v>
      </c>
      <c r="L253" s="154">
        <f t="shared" si="21"/>
        <v>0</v>
      </c>
      <c r="M253" s="154">
        <f t="shared" si="21"/>
        <v>0</v>
      </c>
      <c r="N253" s="154">
        <f t="shared" si="21"/>
        <v>0</v>
      </c>
      <c r="O253" s="154">
        <f t="shared" si="21"/>
        <v>0</v>
      </c>
      <c r="P253" s="154">
        <f t="shared" si="21"/>
        <v>0</v>
      </c>
      <c r="Q253" s="154">
        <f t="shared" si="21"/>
        <v>0</v>
      </c>
      <c r="R253" s="154">
        <f t="shared" si="21"/>
        <v>0</v>
      </c>
      <c r="S253" s="154">
        <f t="shared" si="21"/>
        <v>0</v>
      </c>
      <c r="T253" s="154">
        <f t="shared" si="21"/>
        <v>0</v>
      </c>
      <c r="U253" s="154">
        <f t="shared" si="21"/>
        <v>0</v>
      </c>
      <c r="V253" s="154">
        <f t="shared" si="21"/>
        <v>0</v>
      </c>
      <c r="W253" s="154">
        <f t="shared" si="21"/>
        <v>0</v>
      </c>
      <c r="X253" s="154">
        <f t="shared" si="21"/>
        <v>0</v>
      </c>
      <c r="Y253" s="154">
        <f t="shared" si="21"/>
        <v>0</v>
      </c>
      <c r="Z253" s="154">
        <f t="shared" si="21"/>
        <v>0</v>
      </c>
      <c r="AA253" s="1"/>
      <c r="AB253" s="3"/>
      <c r="AC253" s="158"/>
      <c r="AD253" s="158"/>
      <c r="AE253" s="158"/>
      <c r="AF253" s="158"/>
      <c r="AG253" s="158"/>
      <c r="AH253" s="158"/>
      <c r="AI253" s="158"/>
      <c r="AJ253" s="158"/>
      <c r="AK253" s="158"/>
      <c r="AL253" s="158"/>
      <c r="AM253" s="158"/>
      <c r="AN253" s="158"/>
      <c r="AO253" s="158"/>
      <c r="AP253" s="158"/>
      <c r="AQ253" s="158"/>
      <c r="AR253" s="158"/>
      <c r="AS253" s="158"/>
      <c r="AT253" s="158"/>
      <c r="AU253" s="158"/>
      <c r="AV253" s="158"/>
      <c r="AW253" s="158"/>
      <c r="AX253" s="158"/>
      <c r="AY253" s="158"/>
      <c r="AZ253" s="158"/>
      <c r="BA253" s="159"/>
      <c r="BB253" s="159"/>
      <c r="BC253" s="159"/>
      <c r="BD253" s="159"/>
      <c r="BE253" s="159"/>
      <c r="BF253" s="158"/>
      <c r="BG253" s="158"/>
      <c r="BH253" s="158"/>
      <c r="BI253" s="158"/>
      <c r="BJ253" s="158"/>
      <c r="BK253" s="158"/>
      <c r="BL253" s="158"/>
      <c r="BM253" s="158"/>
      <c r="BN253" s="158"/>
      <c r="BO253" s="158"/>
      <c r="BP253" s="158"/>
      <c r="BQ253" s="158"/>
      <c r="BR253" s="158"/>
      <c r="BS253" s="158"/>
      <c r="BT253" s="158"/>
      <c r="BU253" s="158"/>
    </row>
    <row r="254" spans="1:73" x14ac:dyDescent="0.15">
      <c r="A254" s="1"/>
      <c r="B254" s="20"/>
      <c r="C254" s="156">
        <f>Eksist!C254</f>
        <v>2</v>
      </c>
      <c r="D254" s="2" t="s">
        <v>99</v>
      </c>
      <c r="E254" s="175">
        <f>Eksist!E254</f>
        <v>127.06976744186048</v>
      </c>
      <c r="F254" s="156">
        <f t="shared" si="22"/>
        <v>96.47136744186048</v>
      </c>
      <c r="G254" s="154">
        <f t="shared" ref="G254" si="23">$E254*G221/1000</f>
        <v>0</v>
      </c>
      <c r="H254" s="154">
        <f t="shared" ref="H254:W269" si="24">$E254*H221/1000</f>
        <v>48.23568372093024</v>
      </c>
      <c r="I254" s="154">
        <f t="shared" si="24"/>
        <v>48.23568372093024</v>
      </c>
      <c r="J254" s="154">
        <f t="shared" si="24"/>
        <v>0</v>
      </c>
      <c r="K254" s="154">
        <f t="shared" si="24"/>
        <v>0</v>
      </c>
      <c r="L254" s="154">
        <f t="shared" si="21"/>
        <v>0</v>
      </c>
      <c r="M254" s="154">
        <f t="shared" si="21"/>
        <v>0</v>
      </c>
      <c r="N254" s="154">
        <f t="shared" si="21"/>
        <v>0</v>
      </c>
      <c r="O254" s="154">
        <f t="shared" si="21"/>
        <v>0</v>
      </c>
      <c r="P254" s="154">
        <f t="shared" si="21"/>
        <v>0</v>
      </c>
      <c r="Q254" s="154">
        <f t="shared" si="21"/>
        <v>0</v>
      </c>
      <c r="R254" s="154">
        <f t="shared" si="21"/>
        <v>0</v>
      </c>
      <c r="S254" s="154">
        <f t="shared" si="21"/>
        <v>0</v>
      </c>
      <c r="T254" s="154">
        <f t="shared" si="21"/>
        <v>0</v>
      </c>
      <c r="U254" s="154">
        <f t="shared" si="21"/>
        <v>0</v>
      </c>
      <c r="V254" s="154">
        <f t="shared" si="21"/>
        <v>0</v>
      </c>
      <c r="W254" s="154">
        <f t="shared" si="21"/>
        <v>0</v>
      </c>
      <c r="X254" s="154">
        <f t="shared" si="21"/>
        <v>0</v>
      </c>
      <c r="Y254" s="154">
        <f t="shared" si="21"/>
        <v>0</v>
      </c>
      <c r="Z254" s="154">
        <f t="shared" si="21"/>
        <v>0</v>
      </c>
      <c r="AA254" s="1"/>
      <c r="AB254" s="3"/>
      <c r="AC254" s="158"/>
      <c r="AD254" s="158"/>
      <c r="AE254" s="158"/>
      <c r="AF254" s="158"/>
      <c r="AG254" s="158"/>
      <c r="AH254" s="158"/>
      <c r="AI254" s="158"/>
      <c r="AJ254" s="158"/>
      <c r="AK254" s="158"/>
      <c r="AL254" s="158"/>
      <c r="AM254" s="158"/>
      <c r="AN254" s="158"/>
      <c r="AO254" s="158"/>
      <c r="AP254" s="158"/>
      <c r="AQ254" s="158"/>
      <c r="AR254" s="158"/>
      <c r="AS254" s="158"/>
      <c r="AT254" s="158"/>
      <c r="AU254" s="158"/>
      <c r="AV254" s="158"/>
      <c r="AW254" s="158"/>
      <c r="AX254" s="158"/>
      <c r="AY254" s="158"/>
      <c r="AZ254" s="158"/>
      <c r="BA254" s="159"/>
      <c r="BB254" s="159"/>
      <c r="BC254" s="159"/>
      <c r="BD254" s="159"/>
      <c r="BE254" s="159"/>
      <c r="BF254" s="158"/>
      <c r="BG254" s="158"/>
      <c r="BH254" s="158"/>
      <c r="BI254" s="158"/>
      <c r="BJ254" s="158"/>
      <c r="BK254" s="158"/>
      <c r="BL254" s="158"/>
      <c r="BM254" s="158"/>
      <c r="BN254" s="158"/>
      <c r="BO254" s="158"/>
      <c r="BP254" s="158"/>
      <c r="BQ254" s="158"/>
      <c r="BR254" s="158"/>
      <c r="BS254" s="158"/>
      <c r="BT254" s="158"/>
      <c r="BU254" s="158"/>
    </row>
    <row r="255" spans="1:73" x14ac:dyDescent="0.15">
      <c r="A255" s="1"/>
      <c r="B255" s="20"/>
      <c r="C255" s="156">
        <f>Eksist!C255</f>
        <v>3</v>
      </c>
      <c r="D255" s="2" t="s">
        <v>99</v>
      </c>
      <c r="E255" s="175">
        <f>Eksist!E255</f>
        <v>127.98837209302327</v>
      </c>
      <c r="F255" s="156">
        <f t="shared" si="22"/>
        <v>99.037402325581411</v>
      </c>
      <c r="G255" s="154">
        <f t="shared" ref="G255" si="25">$E255*G222/1000</f>
        <v>0</v>
      </c>
      <c r="H255" s="154">
        <f t="shared" si="24"/>
        <v>49.518701162790705</v>
      </c>
      <c r="I255" s="154">
        <f t="shared" si="24"/>
        <v>49.518701162790705</v>
      </c>
      <c r="J255" s="154">
        <f t="shared" si="24"/>
        <v>0</v>
      </c>
      <c r="K255" s="154">
        <f t="shared" si="24"/>
        <v>0</v>
      </c>
      <c r="L255" s="154">
        <f t="shared" si="21"/>
        <v>0</v>
      </c>
      <c r="M255" s="154">
        <f t="shared" si="21"/>
        <v>0</v>
      </c>
      <c r="N255" s="154">
        <f t="shared" si="21"/>
        <v>0</v>
      </c>
      <c r="O255" s="154">
        <f t="shared" si="21"/>
        <v>0</v>
      </c>
      <c r="P255" s="154">
        <f t="shared" si="21"/>
        <v>0</v>
      </c>
      <c r="Q255" s="154">
        <f t="shared" si="21"/>
        <v>0</v>
      </c>
      <c r="R255" s="154">
        <f t="shared" si="21"/>
        <v>0</v>
      </c>
      <c r="S255" s="154">
        <f t="shared" si="21"/>
        <v>0</v>
      </c>
      <c r="T255" s="154">
        <f t="shared" si="21"/>
        <v>0</v>
      </c>
      <c r="U255" s="154">
        <f t="shared" si="21"/>
        <v>0</v>
      </c>
      <c r="V255" s="154">
        <f t="shared" si="21"/>
        <v>0</v>
      </c>
      <c r="W255" s="154">
        <f t="shared" si="21"/>
        <v>0</v>
      </c>
      <c r="X255" s="154">
        <f t="shared" si="21"/>
        <v>0</v>
      </c>
      <c r="Y255" s="154">
        <f t="shared" si="21"/>
        <v>0</v>
      </c>
      <c r="Z255" s="154">
        <f t="shared" si="21"/>
        <v>0</v>
      </c>
      <c r="AA255" s="1"/>
      <c r="AB255" s="3"/>
      <c r="AC255" s="158"/>
      <c r="AD255" s="158"/>
      <c r="AE255" s="158"/>
      <c r="AF255" s="158"/>
      <c r="AG255" s="158"/>
      <c r="AH255" s="158"/>
      <c r="AI255" s="158"/>
      <c r="AJ255" s="158"/>
      <c r="AK255" s="158"/>
      <c r="AL255" s="158"/>
      <c r="AM255" s="158"/>
      <c r="AN255" s="158"/>
      <c r="AO255" s="158"/>
      <c r="AP255" s="158"/>
      <c r="AQ255" s="158"/>
      <c r="AR255" s="158"/>
      <c r="AS255" s="158"/>
      <c r="AT255" s="158"/>
      <c r="AU255" s="158"/>
      <c r="AV255" s="158"/>
      <c r="AW255" s="158"/>
      <c r="AX255" s="158"/>
      <c r="AY255" s="158"/>
      <c r="AZ255" s="158"/>
      <c r="BA255" s="159"/>
      <c r="BB255" s="159"/>
      <c r="BC255" s="159"/>
      <c r="BD255" s="159"/>
      <c r="BE255" s="159"/>
      <c r="BF255" s="158"/>
      <c r="BG255" s="158"/>
      <c r="BH255" s="158"/>
      <c r="BI255" s="158"/>
      <c r="BJ255" s="158"/>
      <c r="BK255" s="158"/>
      <c r="BL255" s="158"/>
      <c r="BM255" s="158"/>
      <c r="BN255" s="158"/>
      <c r="BO255" s="158"/>
      <c r="BP255" s="158"/>
      <c r="BQ255" s="158"/>
      <c r="BR255" s="158"/>
      <c r="BS255" s="158"/>
      <c r="BT255" s="158"/>
      <c r="BU255" s="158"/>
    </row>
    <row r="256" spans="1:73" x14ac:dyDescent="0.15">
      <c r="A256" s="1"/>
      <c r="B256" s="20"/>
      <c r="C256" s="156">
        <f>Eksist!C256</f>
        <v>4</v>
      </c>
      <c r="D256" s="2" t="s">
        <v>99</v>
      </c>
      <c r="E256" s="175">
        <f>Eksist!E256</f>
        <v>128.90697674418607</v>
      </c>
      <c r="F256" s="156">
        <f t="shared" si="22"/>
        <v>101.63026046511631</v>
      </c>
      <c r="G256" s="154">
        <f t="shared" ref="G256" si="26">$E256*G223/1000</f>
        <v>0</v>
      </c>
      <c r="H256" s="154">
        <f t="shared" si="24"/>
        <v>50.815130232558154</v>
      </c>
      <c r="I256" s="154">
        <f t="shared" si="24"/>
        <v>50.815130232558154</v>
      </c>
      <c r="J256" s="154">
        <f t="shared" si="24"/>
        <v>0</v>
      </c>
      <c r="K256" s="154">
        <f t="shared" si="24"/>
        <v>0</v>
      </c>
      <c r="L256" s="154">
        <f t="shared" si="21"/>
        <v>0</v>
      </c>
      <c r="M256" s="154">
        <f t="shared" si="21"/>
        <v>0</v>
      </c>
      <c r="N256" s="154">
        <f t="shared" si="21"/>
        <v>0</v>
      </c>
      <c r="O256" s="154">
        <f t="shared" si="21"/>
        <v>0</v>
      </c>
      <c r="P256" s="154">
        <f t="shared" si="21"/>
        <v>0</v>
      </c>
      <c r="Q256" s="154">
        <f t="shared" si="21"/>
        <v>0</v>
      </c>
      <c r="R256" s="154">
        <f t="shared" si="21"/>
        <v>0</v>
      </c>
      <c r="S256" s="154">
        <f t="shared" si="21"/>
        <v>0</v>
      </c>
      <c r="T256" s="154">
        <f t="shared" si="21"/>
        <v>0</v>
      </c>
      <c r="U256" s="154">
        <f t="shared" si="21"/>
        <v>0</v>
      </c>
      <c r="V256" s="154">
        <f t="shared" si="21"/>
        <v>0</v>
      </c>
      <c r="W256" s="154">
        <f t="shared" si="21"/>
        <v>0</v>
      </c>
      <c r="X256" s="154">
        <f t="shared" si="21"/>
        <v>0</v>
      </c>
      <c r="Y256" s="154">
        <f t="shared" si="21"/>
        <v>0</v>
      </c>
      <c r="Z256" s="154">
        <f t="shared" si="21"/>
        <v>0</v>
      </c>
      <c r="AA256" s="1"/>
      <c r="AB256" s="3"/>
      <c r="AC256" s="158"/>
      <c r="AD256" s="158"/>
      <c r="AE256" s="158"/>
      <c r="AF256" s="158"/>
      <c r="AG256" s="158"/>
      <c r="AH256" s="158"/>
      <c r="AI256" s="158"/>
      <c r="AJ256" s="158"/>
      <c r="AK256" s="158"/>
      <c r="AL256" s="158"/>
      <c r="AM256" s="158"/>
      <c r="AN256" s="158"/>
      <c r="AO256" s="158"/>
      <c r="AP256" s="158"/>
      <c r="AQ256" s="158"/>
      <c r="AR256" s="158"/>
      <c r="AS256" s="158"/>
      <c r="AT256" s="158"/>
      <c r="AU256" s="158"/>
      <c r="AV256" s="158"/>
      <c r="AW256" s="158"/>
      <c r="AX256" s="158"/>
      <c r="AY256" s="158"/>
      <c r="AZ256" s="158"/>
      <c r="BA256" s="159"/>
      <c r="BB256" s="159"/>
      <c r="BC256" s="159"/>
      <c r="BD256" s="159"/>
      <c r="BE256" s="159"/>
      <c r="BF256" s="158"/>
      <c r="BG256" s="158"/>
      <c r="BH256" s="158"/>
      <c r="BI256" s="158"/>
      <c r="BJ256" s="158"/>
      <c r="BK256" s="158"/>
      <c r="BL256" s="158"/>
      <c r="BM256" s="158"/>
      <c r="BN256" s="158"/>
      <c r="BO256" s="158"/>
      <c r="BP256" s="158"/>
      <c r="BQ256" s="158"/>
      <c r="BR256" s="158"/>
      <c r="BS256" s="158"/>
      <c r="BT256" s="158"/>
      <c r="BU256" s="158"/>
    </row>
    <row r="257" spans="1:73" x14ac:dyDescent="0.15">
      <c r="A257" s="1"/>
      <c r="B257" s="20"/>
      <c r="C257" s="156">
        <f>Eksist!C257</f>
        <v>5</v>
      </c>
      <c r="D257" s="2" t="s">
        <v>99</v>
      </c>
      <c r="E257" s="175">
        <f>Eksist!E257</f>
        <v>129.82558139534885</v>
      </c>
      <c r="F257" s="156">
        <f t="shared" si="22"/>
        <v>104.24994186046514</v>
      </c>
      <c r="G257" s="154">
        <f t="shared" ref="G257" si="27">$E257*G224/1000</f>
        <v>0</v>
      </c>
      <c r="H257" s="154">
        <f t="shared" si="24"/>
        <v>52.124970930232571</v>
      </c>
      <c r="I257" s="154">
        <f t="shared" si="24"/>
        <v>52.124970930232571</v>
      </c>
      <c r="J257" s="154">
        <f t="shared" si="24"/>
        <v>0</v>
      </c>
      <c r="K257" s="154">
        <f t="shared" si="24"/>
        <v>0</v>
      </c>
      <c r="L257" s="154">
        <f t="shared" si="21"/>
        <v>0</v>
      </c>
      <c r="M257" s="154">
        <f t="shared" si="21"/>
        <v>0</v>
      </c>
      <c r="N257" s="154">
        <f t="shared" si="21"/>
        <v>0</v>
      </c>
      <c r="O257" s="154">
        <f t="shared" si="21"/>
        <v>0</v>
      </c>
      <c r="P257" s="154">
        <f t="shared" si="21"/>
        <v>0</v>
      </c>
      <c r="Q257" s="154">
        <f t="shared" si="21"/>
        <v>0</v>
      </c>
      <c r="R257" s="154">
        <f t="shared" si="21"/>
        <v>0</v>
      </c>
      <c r="S257" s="154">
        <f t="shared" si="21"/>
        <v>0</v>
      </c>
      <c r="T257" s="154">
        <f t="shared" si="21"/>
        <v>0</v>
      </c>
      <c r="U257" s="154">
        <f t="shared" si="21"/>
        <v>0</v>
      </c>
      <c r="V257" s="154">
        <f t="shared" si="21"/>
        <v>0</v>
      </c>
      <c r="W257" s="154">
        <f t="shared" si="21"/>
        <v>0</v>
      </c>
      <c r="X257" s="154">
        <f t="shared" si="21"/>
        <v>0</v>
      </c>
      <c r="Y257" s="154">
        <f t="shared" si="21"/>
        <v>0</v>
      </c>
      <c r="Z257" s="154">
        <f t="shared" si="21"/>
        <v>0</v>
      </c>
      <c r="AA257" s="1"/>
      <c r="AB257" s="3"/>
      <c r="AC257" s="158"/>
      <c r="AD257" s="158"/>
      <c r="AE257" s="158"/>
      <c r="AF257" s="158"/>
      <c r="AG257" s="158"/>
      <c r="AH257" s="158"/>
      <c r="AI257" s="158"/>
      <c r="AJ257" s="158"/>
      <c r="AK257" s="158"/>
      <c r="AL257" s="158"/>
      <c r="AM257" s="158"/>
      <c r="AN257" s="158"/>
      <c r="AO257" s="158"/>
      <c r="AP257" s="158"/>
      <c r="AQ257" s="158"/>
      <c r="AR257" s="158"/>
      <c r="AS257" s="158"/>
      <c r="AT257" s="158"/>
      <c r="AU257" s="158"/>
      <c r="AV257" s="158"/>
      <c r="AW257" s="158"/>
      <c r="AX257" s="158"/>
      <c r="AY257" s="158"/>
      <c r="AZ257" s="158"/>
      <c r="BA257" s="159"/>
      <c r="BB257" s="159"/>
      <c r="BC257" s="159"/>
      <c r="BD257" s="159"/>
      <c r="BE257" s="159"/>
      <c r="BF257" s="158"/>
      <c r="BG257" s="158"/>
      <c r="BH257" s="158"/>
      <c r="BI257" s="158"/>
      <c r="BJ257" s="158"/>
      <c r="BK257" s="158"/>
      <c r="BL257" s="158"/>
      <c r="BM257" s="158"/>
      <c r="BN257" s="158"/>
      <c r="BO257" s="158"/>
      <c r="BP257" s="158"/>
      <c r="BQ257" s="158"/>
      <c r="BR257" s="158"/>
      <c r="BS257" s="158"/>
      <c r="BT257" s="158"/>
      <c r="BU257" s="158"/>
    </row>
    <row r="258" spans="1:73" x14ac:dyDescent="0.15">
      <c r="A258" s="1"/>
      <c r="B258" s="20"/>
      <c r="C258" s="156">
        <f>Eksist!C258</f>
        <v>6</v>
      </c>
      <c r="D258" s="2" t="s">
        <v>99</v>
      </c>
      <c r="E258" s="175">
        <f>Eksist!E258</f>
        <v>130.74418604651163</v>
      </c>
      <c r="F258" s="156">
        <f t="shared" si="22"/>
        <v>106.89644651162793</v>
      </c>
      <c r="G258" s="154">
        <f t="shared" ref="G258" si="28">$E258*G225/1000</f>
        <v>0</v>
      </c>
      <c r="H258" s="154">
        <f t="shared" si="24"/>
        <v>53.448223255813964</v>
      </c>
      <c r="I258" s="154">
        <f t="shared" si="24"/>
        <v>53.448223255813964</v>
      </c>
      <c r="J258" s="154">
        <f t="shared" si="24"/>
        <v>0</v>
      </c>
      <c r="K258" s="154">
        <f t="shared" si="24"/>
        <v>0</v>
      </c>
      <c r="L258" s="154">
        <f t="shared" si="21"/>
        <v>0</v>
      </c>
      <c r="M258" s="154">
        <f t="shared" si="21"/>
        <v>0</v>
      </c>
      <c r="N258" s="154">
        <f t="shared" si="21"/>
        <v>0</v>
      </c>
      <c r="O258" s="154">
        <f t="shared" si="21"/>
        <v>0</v>
      </c>
      <c r="P258" s="154">
        <f t="shared" si="21"/>
        <v>0</v>
      </c>
      <c r="Q258" s="154">
        <f t="shared" si="21"/>
        <v>0</v>
      </c>
      <c r="R258" s="154">
        <f t="shared" si="21"/>
        <v>0</v>
      </c>
      <c r="S258" s="154">
        <f t="shared" si="21"/>
        <v>0</v>
      </c>
      <c r="T258" s="154">
        <f t="shared" si="21"/>
        <v>0</v>
      </c>
      <c r="U258" s="154">
        <f t="shared" si="21"/>
        <v>0</v>
      </c>
      <c r="V258" s="154">
        <f t="shared" si="21"/>
        <v>0</v>
      </c>
      <c r="W258" s="154">
        <f t="shared" si="21"/>
        <v>0</v>
      </c>
      <c r="X258" s="154">
        <f t="shared" si="21"/>
        <v>0</v>
      </c>
      <c r="Y258" s="154">
        <f t="shared" si="21"/>
        <v>0</v>
      </c>
      <c r="Z258" s="154">
        <f t="shared" si="21"/>
        <v>0</v>
      </c>
      <c r="AA258" s="1"/>
      <c r="AB258" s="3"/>
      <c r="AC258" s="158"/>
      <c r="AD258" s="158"/>
      <c r="AE258" s="158"/>
      <c r="AF258" s="158"/>
      <c r="AG258" s="158"/>
      <c r="AH258" s="158"/>
      <c r="AI258" s="158"/>
      <c r="AJ258" s="158"/>
      <c r="AK258" s="158"/>
      <c r="AL258" s="158"/>
      <c r="AM258" s="158"/>
      <c r="AN258" s="158"/>
      <c r="AO258" s="158"/>
      <c r="AP258" s="158"/>
      <c r="AQ258" s="158"/>
      <c r="AR258" s="158"/>
      <c r="AS258" s="158"/>
      <c r="AT258" s="158"/>
      <c r="AU258" s="158"/>
      <c r="AV258" s="158"/>
      <c r="AW258" s="158"/>
      <c r="AX258" s="158"/>
      <c r="AY258" s="158"/>
      <c r="AZ258" s="158"/>
      <c r="BA258" s="159"/>
      <c r="BB258" s="159"/>
      <c r="BC258" s="159"/>
      <c r="BD258" s="159"/>
      <c r="BE258" s="159"/>
      <c r="BF258" s="158"/>
      <c r="BG258" s="158"/>
      <c r="BH258" s="158"/>
      <c r="BI258" s="158"/>
      <c r="BJ258" s="158"/>
      <c r="BK258" s="158"/>
      <c r="BL258" s="158"/>
      <c r="BM258" s="158"/>
      <c r="BN258" s="158"/>
      <c r="BO258" s="158"/>
      <c r="BP258" s="158"/>
      <c r="BQ258" s="158"/>
      <c r="BR258" s="158"/>
      <c r="BS258" s="158"/>
      <c r="BT258" s="158"/>
      <c r="BU258" s="158"/>
    </row>
    <row r="259" spans="1:73" x14ac:dyDescent="0.15">
      <c r="A259" s="1"/>
      <c r="B259" s="20"/>
      <c r="C259" s="156">
        <f>Eksist!C259</f>
        <v>7</v>
      </c>
      <c r="D259" s="2" t="s">
        <v>99</v>
      </c>
      <c r="E259" s="175">
        <f>Eksist!E259</f>
        <v>131.66279069767441</v>
      </c>
      <c r="F259" s="156">
        <f t="shared" si="22"/>
        <v>109.56977441860467</v>
      </c>
      <c r="G259" s="154">
        <f t="shared" ref="G259" si="29">$E259*G226/1000</f>
        <v>0</v>
      </c>
      <c r="H259" s="154">
        <f t="shared" si="24"/>
        <v>54.784887209302333</v>
      </c>
      <c r="I259" s="154">
        <f t="shared" si="24"/>
        <v>54.784887209302333</v>
      </c>
      <c r="J259" s="154">
        <f t="shared" si="24"/>
        <v>0</v>
      </c>
      <c r="K259" s="154">
        <f t="shared" si="24"/>
        <v>0</v>
      </c>
      <c r="L259" s="154">
        <f t="shared" si="21"/>
        <v>0</v>
      </c>
      <c r="M259" s="154">
        <f t="shared" si="21"/>
        <v>0</v>
      </c>
      <c r="N259" s="154">
        <f t="shared" si="21"/>
        <v>0</v>
      </c>
      <c r="O259" s="154">
        <f t="shared" si="21"/>
        <v>0</v>
      </c>
      <c r="P259" s="154">
        <f t="shared" si="21"/>
        <v>0</v>
      </c>
      <c r="Q259" s="154">
        <f t="shared" si="21"/>
        <v>0</v>
      </c>
      <c r="R259" s="154">
        <f t="shared" si="21"/>
        <v>0</v>
      </c>
      <c r="S259" s="154">
        <f t="shared" si="21"/>
        <v>0</v>
      </c>
      <c r="T259" s="154">
        <f t="shared" si="21"/>
        <v>0</v>
      </c>
      <c r="U259" s="154">
        <f t="shared" si="21"/>
        <v>0</v>
      </c>
      <c r="V259" s="154">
        <f t="shared" si="21"/>
        <v>0</v>
      </c>
      <c r="W259" s="154">
        <f t="shared" si="21"/>
        <v>0</v>
      </c>
      <c r="X259" s="154">
        <f t="shared" si="21"/>
        <v>0</v>
      </c>
      <c r="Y259" s="154">
        <f t="shared" si="21"/>
        <v>0</v>
      </c>
      <c r="Z259" s="154">
        <f t="shared" si="21"/>
        <v>0</v>
      </c>
      <c r="AA259" s="1"/>
      <c r="AB259" s="3"/>
      <c r="AC259" s="158"/>
      <c r="AD259" s="158"/>
      <c r="AE259" s="158"/>
      <c r="AF259" s="158"/>
      <c r="AG259" s="158"/>
      <c r="AH259" s="158"/>
      <c r="AI259" s="158"/>
      <c r="AJ259" s="158"/>
      <c r="AK259" s="158"/>
      <c r="AL259" s="158"/>
      <c r="AM259" s="158"/>
      <c r="AN259" s="158"/>
      <c r="AO259" s="158"/>
      <c r="AP259" s="158"/>
      <c r="AQ259" s="158"/>
      <c r="AR259" s="158"/>
      <c r="AS259" s="158"/>
      <c r="AT259" s="158"/>
      <c r="AU259" s="158"/>
      <c r="AV259" s="158"/>
      <c r="AW259" s="158"/>
      <c r="AX259" s="158"/>
      <c r="AY259" s="158"/>
      <c r="AZ259" s="158"/>
      <c r="BA259" s="159"/>
      <c r="BB259" s="159"/>
      <c r="BC259" s="159"/>
      <c r="BD259" s="159"/>
      <c r="BE259" s="159"/>
      <c r="BF259" s="158"/>
      <c r="BG259" s="158"/>
      <c r="BH259" s="158"/>
      <c r="BI259" s="158"/>
      <c r="BJ259" s="158"/>
      <c r="BK259" s="158"/>
      <c r="BL259" s="158"/>
      <c r="BM259" s="158"/>
      <c r="BN259" s="158"/>
      <c r="BO259" s="158"/>
      <c r="BP259" s="158"/>
      <c r="BQ259" s="158"/>
      <c r="BR259" s="158"/>
      <c r="BS259" s="158"/>
      <c r="BT259" s="158"/>
      <c r="BU259" s="158"/>
    </row>
    <row r="260" spans="1:73" x14ac:dyDescent="0.15">
      <c r="A260" s="1"/>
      <c r="B260" s="20"/>
      <c r="C260" s="156">
        <f>Eksist!C260</f>
        <v>8</v>
      </c>
      <c r="D260" s="2" t="s">
        <v>99</v>
      </c>
      <c r="E260" s="175">
        <f>Eksist!E260</f>
        <v>132.58139534883719</v>
      </c>
      <c r="F260" s="156">
        <f t="shared" si="22"/>
        <v>112.26992558139537</v>
      </c>
      <c r="G260" s="154">
        <f t="shared" ref="G260" si="30">$E260*G227/1000</f>
        <v>0</v>
      </c>
      <c r="H260" s="154">
        <f t="shared" si="24"/>
        <v>56.134962790697685</v>
      </c>
      <c r="I260" s="154">
        <f t="shared" si="24"/>
        <v>56.134962790697685</v>
      </c>
      <c r="J260" s="154">
        <f t="shared" si="24"/>
        <v>0</v>
      </c>
      <c r="K260" s="154">
        <f t="shared" si="24"/>
        <v>0</v>
      </c>
      <c r="L260" s="154">
        <f t="shared" si="21"/>
        <v>0</v>
      </c>
      <c r="M260" s="154">
        <f t="shared" si="21"/>
        <v>0</v>
      </c>
      <c r="N260" s="154">
        <f t="shared" si="21"/>
        <v>0</v>
      </c>
      <c r="O260" s="154">
        <f t="shared" si="21"/>
        <v>0</v>
      </c>
      <c r="P260" s="154">
        <f t="shared" si="21"/>
        <v>0</v>
      </c>
      <c r="Q260" s="154">
        <f t="shared" si="21"/>
        <v>0</v>
      </c>
      <c r="R260" s="154">
        <f t="shared" si="21"/>
        <v>0</v>
      </c>
      <c r="S260" s="154">
        <f t="shared" si="21"/>
        <v>0</v>
      </c>
      <c r="T260" s="154">
        <f t="shared" si="21"/>
        <v>0</v>
      </c>
      <c r="U260" s="154">
        <f t="shared" si="21"/>
        <v>0</v>
      </c>
      <c r="V260" s="154">
        <f t="shared" si="21"/>
        <v>0</v>
      </c>
      <c r="W260" s="154">
        <f t="shared" si="21"/>
        <v>0</v>
      </c>
      <c r="X260" s="154">
        <f t="shared" si="21"/>
        <v>0</v>
      </c>
      <c r="Y260" s="154">
        <f t="shared" si="21"/>
        <v>0</v>
      </c>
      <c r="Z260" s="154">
        <f t="shared" si="21"/>
        <v>0</v>
      </c>
      <c r="AA260" s="1"/>
      <c r="AB260" s="3"/>
      <c r="AC260" s="158"/>
      <c r="AD260" s="158"/>
      <c r="AE260" s="158"/>
      <c r="AF260" s="158"/>
      <c r="AG260" s="158"/>
      <c r="AH260" s="158"/>
      <c r="AI260" s="158"/>
      <c r="AJ260" s="158"/>
      <c r="AK260" s="158"/>
      <c r="AL260" s="158"/>
      <c r="AM260" s="158"/>
      <c r="AN260" s="158"/>
      <c r="AO260" s="158"/>
      <c r="AP260" s="158"/>
      <c r="AQ260" s="158"/>
      <c r="AR260" s="158"/>
      <c r="AS260" s="158"/>
      <c r="AT260" s="158"/>
      <c r="AU260" s="158"/>
      <c r="AV260" s="158"/>
      <c r="AW260" s="158"/>
      <c r="AX260" s="158"/>
      <c r="AY260" s="158"/>
      <c r="AZ260" s="158"/>
      <c r="BA260" s="159"/>
      <c r="BB260" s="159"/>
      <c r="BC260" s="159"/>
      <c r="BD260" s="159"/>
      <c r="BE260" s="159"/>
      <c r="BF260" s="158"/>
      <c r="BG260" s="158"/>
      <c r="BH260" s="158"/>
      <c r="BI260" s="158"/>
      <c r="BJ260" s="158"/>
      <c r="BK260" s="158"/>
      <c r="BL260" s="158"/>
      <c r="BM260" s="158"/>
      <c r="BN260" s="158"/>
      <c r="BO260" s="158"/>
      <c r="BP260" s="158"/>
      <c r="BQ260" s="158"/>
      <c r="BR260" s="158"/>
      <c r="BS260" s="158"/>
      <c r="BT260" s="158"/>
      <c r="BU260" s="158"/>
    </row>
    <row r="261" spans="1:73" x14ac:dyDescent="0.15">
      <c r="A261" s="1"/>
      <c r="B261" s="20"/>
      <c r="C261" s="156">
        <f>Eksist!C261</f>
        <v>9</v>
      </c>
      <c r="D261" s="2" t="s">
        <v>99</v>
      </c>
      <c r="E261" s="175">
        <f>Eksist!E261</f>
        <v>133.49999999999997</v>
      </c>
      <c r="F261" s="156">
        <f t="shared" si="22"/>
        <v>114.99690000000001</v>
      </c>
      <c r="G261" s="154">
        <f t="shared" ref="G261" si="31">$E261*G228/1000</f>
        <v>0</v>
      </c>
      <c r="H261" s="154">
        <f t="shared" si="24"/>
        <v>57.498450000000005</v>
      </c>
      <c r="I261" s="154">
        <f t="shared" si="24"/>
        <v>57.498450000000005</v>
      </c>
      <c r="J261" s="154">
        <f t="shared" si="24"/>
        <v>0</v>
      </c>
      <c r="K261" s="154">
        <f t="shared" si="24"/>
        <v>0</v>
      </c>
      <c r="L261" s="154">
        <f t="shared" si="21"/>
        <v>0</v>
      </c>
      <c r="M261" s="154">
        <f t="shared" si="21"/>
        <v>0</v>
      </c>
      <c r="N261" s="154">
        <f t="shared" si="21"/>
        <v>0</v>
      </c>
      <c r="O261" s="154">
        <f t="shared" si="21"/>
        <v>0</v>
      </c>
      <c r="P261" s="154">
        <f t="shared" si="21"/>
        <v>0</v>
      </c>
      <c r="Q261" s="154">
        <f t="shared" si="21"/>
        <v>0</v>
      </c>
      <c r="R261" s="154">
        <f t="shared" si="21"/>
        <v>0</v>
      </c>
      <c r="S261" s="154">
        <f t="shared" si="21"/>
        <v>0</v>
      </c>
      <c r="T261" s="154">
        <f t="shared" si="21"/>
        <v>0</v>
      </c>
      <c r="U261" s="154">
        <f t="shared" si="21"/>
        <v>0</v>
      </c>
      <c r="V261" s="154">
        <f t="shared" si="21"/>
        <v>0</v>
      </c>
      <c r="W261" s="154">
        <f t="shared" si="21"/>
        <v>0</v>
      </c>
      <c r="X261" s="154">
        <f t="shared" si="21"/>
        <v>0</v>
      </c>
      <c r="Y261" s="154">
        <f t="shared" si="21"/>
        <v>0</v>
      </c>
      <c r="Z261" s="154">
        <f t="shared" si="21"/>
        <v>0</v>
      </c>
      <c r="AA261" s="1"/>
      <c r="AB261" s="3"/>
      <c r="AC261" s="158"/>
      <c r="AD261" s="158"/>
      <c r="AE261" s="158"/>
      <c r="AF261" s="158"/>
      <c r="AG261" s="158"/>
      <c r="AH261" s="158"/>
      <c r="AI261" s="158"/>
      <c r="AJ261" s="158"/>
      <c r="AK261" s="158"/>
      <c r="AL261" s="158"/>
      <c r="AM261" s="158"/>
      <c r="AN261" s="158"/>
      <c r="AO261" s="158"/>
      <c r="AP261" s="158"/>
      <c r="AQ261" s="158"/>
      <c r="AR261" s="158"/>
      <c r="AS261" s="158"/>
      <c r="AT261" s="158"/>
      <c r="AU261" s="158"/>
      <c r="AV261" s="158"/>
      <c r="AW261" s="158"/>
      <c r="AX261" s="158"/>
      <c r="AY261" s="158"/>
      <c r="AZ261" s="158"/>
      <c r="BA261" s="159"/>
      <c r="BB261" s="159"/>
      <c r="BC261" s="159"/>
      <c r="BD261" s="159"/>
      <c r="BE261" s="159"/>
      <c r="BF261" s="158"/>
      <c r="BG261" s="158"/>
      <c r="BH261" s="158"/>
      <c r="BI261" s="158"/>
      <c r="BJ261" s="158"/>
      <c r="BK261" s="158"/>
      <c r="BL261" s="158"/>
      <c r="BM261" s="158"/>
      <c r="BN261" s="158"/>
      <c r="BO261" s="158"/>
      <c r="BP261" s="158"/>
      <c r="BQ261" s="158"/>
      <c r="BR261" s="158"/>
      <c r="BS261" s="158"/>
      <c r="BT261" s="158"/>
      <c r="BU261" s="158"/>
    </row>
    <row r="262" spans="1:73" x14ac:dyDescent="0.15">
      <c r="A262" s="1"/>
      <c r="B262" s="20" t="s">
        <v>186</v>
      </c>
      <c r="C262" s="156">
        <f>Eksist!C262</f>
        <v>10</v>
      </c>
      <c r="D262" s="2" t="s">
        <v>99</v>
      </c>
      <c r="E262" s="175">
        <f>Eksist!E262</f>
        <v>134.41860465116278</v>
      </c>
      <c r="F262" s="156">
        <f t="shared" si="22"/>
        <v>117.75069767441859</v>
      </c>
      <c r="G262" s="154">
        <f t="shared" ref="G262" si="32">$E262*G229/1000</f>
        <v>0</v>
      </c>
      <c r="H262" s="154">
        <f t="shared" si="24"/>
        <v>58.875348837209295</v>
      </c>
      <c r="I262" s="154">
        <f t="shared" si="24"/>
        <v>58.875348837209295</v>
      </c>
      <c r="J262" s="154">
        <f t="shared" si="24"/>
        <v>0</v>
      </c>
      <c r="K262" s="154">
        <f t="shared" si="24"/>
        <v>0</v>
      </c>
      <c r="L262" s="154">
        <f t="shared" si="21"/>
        <v>0</v>
      </c>
      <c r="M262" s="154">
        <f t="shared" si="21"/>
        <v>0</v>
      </c>
      <c r="N262" s="154">
        <f t="shared" si="21"/>
        <v>0</v>
      </c>
      <c r="O262" s="154">
        <f t="shared" si="21"/>
        <v>0</v>
      </c>
      <c r="P262" s="154">
        <f t="shared" si="21"/>
        <v>0</v>
      </c>
      <c r="Q262" s="154">
        <f t="shared" si="21"/>
        <v>0</v>
      </c>
      <c r="R262" s="154">
        <f t="shared" si="21"/>
        <v>0</v>
      </c>
      <c r="S262" s="154">
        <f t="shared" si="21"/>
        <v>0</v>
      </c>
      <c r="T262" s="154">
        <f t="shared" si="21"/>
        <v>0</v>
      </c>
      <c r="U262" s="154">
        <f t="shared" si="21"/>
        <v>0</v>
      </c>
      <c r="V262" s="154">
        <f t="shared" si="21"/>
        <v>0</v>
      </c>
      <c r="W262" s="154">
        <f t="shared" si="21"/>
        <v>0</v>
      </c>
      <c r="X262" s="154">
        <f t="shared" si="21"/>
        <v>0</v>
      </c>
      <c r="Y262" s="154">
        <f t="shared" si="21"/>
        <v>0</v>
      </c>
      <c r="Z262" s="154">
        <f t="shared" si="21"/>
        <v>0</v>
      </c>
      <c r="AA262" s="1"/>
      <c r="AB262" s="3"/>
      <c r="AC262" s="158"/>
      <c r="AD262" s="158"/>
      <c r="AE262" s="158"/>
      <c r="AF262" s="158"/>
      <c r="AG262" s="158"/>
      <c r="AH262" s="158"/>
      <c r="AI262" s="158"/>
      <c r="AJ262" s="158"/>
      <c r="AK262" s="158"/>
      <c r="AL262" s="158"/>
      <c r="AM262" s="158"/>
      <c r="AN262" s="158"/>
      <c r="AO262" s="158"/>
      <c r="AP262" s="158"/>
      <c r="AQ262" s="158"/>
      <c r="AR262" s="158"/>
      <c r="AS262" s="158"/>
      <c r="AT262" s="158"/>
      <c r="AU262" s="158"/>
      <c r="AV262" s="158"/>
      <c r="AW262" s="158"/>
      <c r="AX262" s="158"/>
      <c r="AY262" s="158"/>
      <c r="AZ262" s="158"/>
      <c r="BA262" s="159"/>
      <c r="BB262" s="159"/>
      <c r="BC262" s="159"/>
      <c r="BD262" s="159"/>
      <c r="BE262" s="159"/>
      <c r="BF262" s="158"/>
      <c r="BG262" s="158"/>
      <c r="BH262" s="158"/>
      <c r="BI262" s="158"/>
      <c r="BJ262" s="158"/>
      <c r="BK262" s="158"/>
      <c r="BL262" s="158"/>
      <c r="BM262" s="158"/>
      <c r="BN262" s="158"/>
      <c r="BO262" s="158"/>
      <c r="BP262" s="158"/>
      <c r="BQ262" s="158"/>
      <c r="BR262" s="158"/>
      <c r="BS262" s="158"/>
      <c r="BT262" s="158"/>
      <c r="BU262" s="158"/>
    </row>
    <row r="263" spans="1:73" x14ac:dyDescent="0.15">
      <c r="A263" s="1"/>
      <c r="B263" s="20"/>
      <c r="C263" s="156">
        <f>Eksist!C263</f>
        <v>11</v>
      </c>
      <c r="D263" s="2" t="s">
        <v>99</v>
      </c>
      <c r="E263" s="175">
        <f>Eksist!E263</f>
        <v>134.91860465116278</v>
      </c>
      <c r="F263" s="156">
        <f t="shared" si="22"/>
        <v>121.14341511627904</v>
      </c>
      <c r="G263" s="154">
        <f t="shared" ref="G263" si="33">$E263*G230/1000</f>
        <v>0</v>
      </c>
      <c r="H263" s="154">
        <f t="shared" si="24"/>
        <v>60.571707558139522</v>
      </c>
      <c r="I263" s="154">
        <f t="shared" si="24"/>
        <v>60.571707558139522</v>
      </c>
      <c r="J263" s="154">
        <f t="shared" si="24"/>
        <v>0</v>
      </c>
      <c r="K263" s="154">
        <f t="shared" si="24"/>
        <v>0</v>
      </c>
      <c r="L263" s="154">
        <f t="shared" si="21"/>
        <v>0</v>
      </c>
      <c r="M263" s="154">
        <f t="shared" si="21"/>
        <v>0</v>
      </c>
      <c r="N263" s="154">
        <f t="shared" si="21"/>
        <v>0</v>
      </c>
      <c r="O263" s="154">
        <f t="shared" si="21"/>
        <v>0</v>
      </c>
      <c r="P263" s="154">
        <f t="shared" si="21"/>
        <v>0</v>
      </c>
      <c r="Q263" s="154">
        <f t="shared" si="21"/>
        <v>0</v>
      </c>
      <c r="R263" s="154">
        <f t="shared" si="21"/>
        <v>0</v>
      </c>
      <c r="S263" s="154">
        <f t="shared" si="21"/>
        <v>0</v>
      </c>
      <c r="T263" s="154">
        <f t="shared" si="21"/>
        <v>0</v>
      </c>
      <c r="U263" s="154">
        <f t="shared" si="21"/>
        <v>0</v>
      </c>
      <c r="V263" s="154">
        <f t="shared" si="21"/>
        <v>0</v>
      </c>
      <c r="W263" s="154">
        <f t="shared" si="21"/>
        <v>0</v>
      </c>
      <c r="X263" s="154">
        <f t="shared" si="21"/>
        <v>0</v>
      </c>
      <c r="Y263" s="154">
        <f t="shared" si="21"/>
        <v>0</v>
      </c>
      <c r="Z263" s="154">
        <f t="shared" si="21"/>
        <v>0</v>
      </c>
      <c r="AA263" s="1"/>
      <c r="AB263" s="3"/>
      <c r="AC263" s="158"/>
      <c r="AD263" s="158"/>
      <c r="AE263" s="158"/>
      <c r="AF263" s="158"/>
      <c r="AG263" s="158"/>
      <c r="AH263" s="158"/>
      <c r="AI263" s="158"/>
      <c r="AJ263" s="158"/>
      <c r="AK263" s="158"/>
      <c r="AL263" s="158"/>
      <c r="AM263" s="158"/>
      <c r="AN263" s="158"/>
      <c r="AO263" s="158"/>
      <c r="AP263" s="158"/>
      <c r="AQ263" s="158"/>
      <c r="AR263" s="158"/>
      <c r="AS263" s="158"/>
      <c r="AT263" s="158"/>
      <c r="AU263" s="158"/>
      <c r="AV263" s="158"/>
      <c r="AW263" s="158"/>
      <c r="AX263" s="158"/>
      <c r="AY263" s="158"/>
      <c r="AZ263" s="158"/>
      <c r="BA263" s="159"/>
      <c r="BB263" s="159"/>
      <c r="BC263" s="159"/>
      <c r="BD263" s="159"/>
      <c r="BE263" s="159"/>
      <c r="BF263" s="158"/>
      <c r="BG263" s="158"/>
      <c r="BH263" s="158"/>
      <c r="BI263" s="158"/>
      <c r="BJ263" s="158"/>
      <c r="BK263" s="158"/>
      <c r="BL263" s="158"/>
      <c r="BM263" s="158"/>
      <c r="BN263" s="158"/>
      <c r="BO263" s="158"/>
      <c r="BP263" s="158"/>
      <c r="BQ263" s="158"/>
      <c r="BR263" s="158"/>
      <c r="BS263" s="158"/>
      <c r="BT263" s="158"/>
      <c r="BU263" s="158"/>
    </row>
    <row r="264" spans="1:73" x14ac:dyDescent="0.15">
      <c r="A264" s="1"/>
      <c r="B264" s="20"/>
      <c r="C264" s="156">
        <f>Eksist!C264</f>
        <v>12</v>
      </c>
      <c r="D264" s="2" t="s">
        <v>99</v>
      </c>
      <c r="E264" s="175">
        <f>Eksist!E264</f>
        <v>135.41860465116278</v>
      </c>
      <c r="F264" s="156">
        <f t="shared" si="22"/>
        <v>124.55803255813952</v>
      </c>
      <c r="G264" s="154">
        <f t="shared" ref="G264" si="34">$E264*G231/1000</f>
        <v>0</v>
      </c>
      <c r="H264" s="154">
        <f t="shared" si="24"/>
        <v>62.279016279069758</v>
      </c>
      <c r="I264" s="154">
        <f t="shared" si="24"/>
        <v>62.279016279069758</v>
      </c>
      <c r="J264" s="154">
        <f t="shared" si="24"/>
        <v>0</v>
      </c>
      <c r="K264" s="154">
        <f t="shared" si="24"/>
        <v>0</v>
      </c>
      <c r="L264" s="154">
        <f t="shared" si="21"/>
        <v>0</v>
      </c>
      <c r="M264" s="154">
        <f t="shared" si="21"/>
        <v>0</v>
      </c>
      <c r="N264" s="154">
        <f t="shared" si="21"/>
        <v>0</v>
      </c>
      <c r="O264" s="154">
        <f t="shared" si="21"/>
        <v>0</v>
      </c>
      <c r="P264" s="154">
        <f t="shared" si="21"/>
        <v>0</v>
      </c>
      <c r="Q264" s="154">
        <f t="shared" si="21"/>
        <v>0</v>
      </c>
      <c r="R264" s="154">
        <f t="shared" si="21"/>
        <v>0</v>
      </c>
      <c r="S264" s="154">
        <f t="shared" si="21"/>
        <v>0</v>
      </c>
      <c r="T264" s="154">
        <f t="shared" si="21"/>
        <v>0</v>
      </c>
      <c r="U264" s="154">
        <f t="shared" si="21"/>
        <v>0</v>
      </c>
      <c r="V264" s="154">
        <f t="shared" si="21"/>
        <v>0</v>
      </c>
      <c r="W264" s="154">
        <f t="shared" si="21"/>
        <v>0</v>
      </c>
      <c r="X264" s="154">
        <f t="shared" si="21"/>
        <v>0</v>
      </c>
      <c r="Y264" s="154">
        <f t="shared" si="21"/>
        <v>0</v>
      </c>
      <c r="Z264" s="154">
        <f t="shared" si="21"/>
        <v>0</v>
      </c>
      <c r="AA264" s="1"/>
      <c r="AB264" s="3"/>
      <c r="AC264" s="158"/>
      <c r="AD264" s="158"/>
      <c r="AE264" s="158"/>
      <c r="AF264" s="158"/>
      <c r="AG264" s="158"/>
      <c r="AH264" s="158"/>
      <c r="AI264" s="158"/>
      <c r="AJ264" s="158"/>
      <c r="AK264" s="158"/>
      <c r="AL264" s="158"/>
      <c r="AM264" s="158"/>
      <c r="AN264" s="158"/>
      <c r="AO264" s="158"/>
      <c r="AP264" s="158"/>
      <c r="AQ264" s="158"/>
      <c r="AR264" s="158"/>
      <c r="AS264" s="158"/>
      <c r="AT264" s="158"/>
      <c r="AU264" s="158"/>
      <c r="AV264" s="158"/>
      <c r="AW264" s="158"/>
      <c r="AX264" s="158"/>
      <c r="AY264" s="158"/>
      <c r="AZ264" s="158"/>
      <c r="BA264" s="159"/>
      <c r="BB264" s="159"/>
      <c r="BC264" s="159"/>
      <c r="BD264" s="159"/>
      <c r="BE264" s="159"/>
      <c r="BF264" s="158"/>
      <c r="BG264" s="158"/>
      <c r="BH264" s="158"/>
      <c r="BI264" s="158"/>
      <c r="BJ264" s="158"/>
      <c r="BK264" s="158"/>
      <c r="BL264" s="158"/>
      <c r="BM264" s="158"/>
      <c r="BN264" s="158"/>
      <c r="BO264" s="158"/>
      <c r="BP264" s="158"/>
      <c r="BQ264" s="158"/>
      <c r="BR264" s="158"/>
      <c r="BS264" s="158"/>
      <c r="BT264" s="158"/>
      <c r="BU264" s="158"/>
    </row>
    <row r="265" spans="1:73" x14ac:dyDescent="0.15">
      <c r="A265" s="1"/>
      <c r="B265" s="20"/>
      <c r="C265" s="156">
        <f>Eksist!C265</f>
        <v>13</v>
      </c>
      <c r="D265" s="2" t="s">
        <v>99</v>
      </c>
      <c r="E265" s="175">
        <f>Eksist!E265</f>
        <v>135.91860465116278</v>
      </c>
      <c r="F265" s="156">
        <f t="shared" si="22"/>
        <v>127.99454999999999</v>
      </c>
      <c r="G265" s="154">
        <f t="shared" ref="G265" si="35">$E265*G232/1000</f>
        <v>0</v>
      </c>
      <c r="H265" s="154">
        <f t="shared" si="24"/>
        <v>63.997274999999995</v>
      </c>
      <c r="I265" s="154">
        <f t="shared" si="24"/>
        <v>63.997274999999995</v>
      </c>
      <c r="J265" s="154">
        <f t="shared" si="24"/>
        <v>0</v>
      </c>
      <c r="K265" s="154">
        <f t="shared" si="24"/>
        <v>0</v>
      </c>
      <c r="L265" s="154">
        <f t="shared" si="21"/>
        <v>0</v>
      </c>
      <c r="M265" s="154">
        <f t="shared" si="21"/>
        <v>0</v>
      </c>
      <c r="N265" s="154">
        <f t="shared" si="21"/>
        <v>0</v>
      </c>
      <c r="O265" s="154">
        <f t="shared" si="21"/>
        <v>0</v>
      </c>
      <c r="P265" s="154">
        <f t="shared" si="21"/>
        <v>0</v>
      </c>
      <c r="Q265" s="154">
        <f t="shared" si="21"/>
        <v>0</v>
      </c>
      <c r="R265" s="154">
        <f t="shared" si="21"/>
        <v>0</v>
      </c>
      <c r="S265" s="154">
        <f t="shared" si="21"/>
        <v>0</v>
      </c>
      <c r="T265" s="154">
        <f t="shared" si="21"/>
        <v>0</v>
      </c>
      <c r="U265" s="154">
        <f t="shared" si="21"/>
        <v>0</v>
      </c>
      <c r="V265" s="154">
        <f t="shared" si="21"/>
        <v>0</v>
      </c>
      <c r="W265" s="154">
        <f t="shared" si="21"/>
        <v>0</v>
      </c>
      <c r="X265" s="154">
        <f t="shared" si="21"/>
        <v>0</v>
      </c>
      <c r="Y265" s="154">
        <f t="shared" si="21"/>
        <v>0</v>
      </c>
      <c r="Z265" s="154">
        <f t="shared" si="21"/>
        <v>0</v>
      </c>
      <c r="AA265" s="1"/>
      <c r="AB265" s="3"/>
      <c r="AC265" s="158"/>
      <c r="AD265" s="158"/>
      <c r="AE265" s="158"/>
      <c r="AF265" s="158"/>
      <c r="AG265" s="158"/>
      <c r="AH265" s="158"/>
      <c r="AI265" s="158"/>
      <c r="AJ265" s="158"/>
      <c r="AK265" s="158"/>
      <c r="AL265" s="158"/>
      <c r="AM265" s="158"/>
      <c r="AN265" s="158"/>
      <c r="AO265" s="158"/>
      <c r="AP265" s="158"/>
      <c r="AQ265" s="158"/>
      <c r="AR265" s="158"/>
      <c r="AS265" s="158"/>
      <c r="AT265" s="158"/>
      <c r="AU265" s="158"/>
      <c r="AV265" s="158"/>
      <c r="AW265" s="158"/>
      <c r="AX265" s="158"/>
      <c r="AY265" s="158"/>
      <c r="AZ265" s="158"/>
      <c r="BA265" s="159"/>
      <c r="BB265" s="159"/>
      <c r="BC265" s="159"/>
      <c r="BD265" s="159"/>
      <c r="BE265" s="159"/>
      <c r="BF265" s="158"/>
      <c r="BG265" s="158"/>
      <c r="BH265" s="158"/>
      <c r="BI265" s="158"/>
      <c r="BJ265" s="158"/>
      <c r="BK265" s="158"/>
      <c r="BL265" s="158"/>
      <c r="BM265" s="158"/>
      <c r="BN265" s="158"/>
      <c r="BO265" s="158"/>
      <c r="BP265" s="158"/>
      <c r="BQ265" s="158"/>
      <c r="BR265" s="158"/>
      <c r="BS265" s="158"/>
      <c r="BT265" s="158"/>
      <c r="BU265" s="158"/>
    </row>
    <row r="266" spans="1:73" x14ac:dyDescent="0.15">
      <c r="A266" s="1"/>
      <c r="B266" s="20"/>
      <c r="C266" s="156">
        <f>Eksist!C266</f>
        <v>14</v>
      </c>
      <c r="D266" s="2" t="s">
        <v>99</v>
      </c>
      <c r="E266" s="175">
        <f>Eksist!E266</f>
        <v>136.41860465116278</v>
      </c>
      <c r="F266" s="156">
        <f t="shared" si="22"/>
        <v>131.45296744186044</v>
      </c>
      <c r="G266" s="154">
        <f t="shared" ref="G266" si="36">$E266*G233/1000</f>
        <v>0</v>
      </c>
      <c r="H266" s="154">
        <f t="shared" si="24"/>
        <v>65.726483720930219</v>
      </c>
      <c r="I266" s="154">
        <f t="shared" si="24"/>
        <v>65.726483720930219</v>
      </c>
      <c r="J266" s="154">
        <f t="shared" si="24"/>
        <v>0</v>
      </c>
      <c r="K266" s="154">
        <f t="shared" si="24"/>
        <v>0</v>
      </c>
      <c r="L266" s="154">
        <f t="shared" si="21"/>
        <v>0</v>
      </c>
      <c r="M266" s="154">
        <f t="shared" si="21"/>
        <v>0</v>
      </c>
      <c r="N266" s="154">
        <f t="shared" si="21"/>
        <v>0</v>
      </c>
      <c r="O266" s="154">
        <f t="shared" si="21"/>
        <v>0</v>
      </c>
      <c r="P266" s="154">
        <f t="shared" si="21"/>
        <v>0</v>
      </c>
      <c r="Q266" s="154">
        <f t="shared" si="21"/>
        <v>0</v>
      </c>
      <c r="R266" s="154">
        <f t="shared" si="21"/>
        <v>0</v>
      </c>
      <c r="S266" s="154">
        <f t="shared" si="21"/>
        <v>0</v>
      </c>
      <c r="T266" s="154">
        <f t="shared" si="21"/>
        <v>0</v>
      </c>
      <c r="U266" s="154">
        <f t="shared" si="21"/>
        <v>0</v>
      </c>
      <c r="V266" s="154">
        <f t="shared" si="21"/>
        <v>0</v>
      </c>
      <c r="W266" s="154">
        <f t="shared" si="21"/>
        <v>0</v>
      </c>
      <c r="X266" s="154">
        <f t="shared" si="21"/>
        <v>0</v>
      </c>
      <c r="Y266" s="154">
        <f t="shared" si="21"/>
        <v>0</v>
      </c>
      <c r="Z266" s="154">
        <f t="shared" si="21"/>
        <v>0</v>
      </c>
      <c r="AA266" s="1"/>
      <c r="AB266" s="3"/>
      <c r="AC266" s="158"/>
      <c r="AD266" s="158"/>
      <c r="AE266" s="158"/>
      <c r="AF266" s="158"/>
      <c r="AG266" s="158"/>
      <c r="AH266" s="158"/>
      <c r="AI266" s="158"/>
      <c r="AJ266" s="158"/>
      <c r="AK266" s="158"/>
      <c r="AL266" s="158"/>
      <c r="AM266" s="158"/>
      <c r="AN266" s="158"/>
      <c r="AO266" s="158"/>
      <c r="AP266" s="158"/>
      <c r="AQ266" s="158"/>
      <c r="AR266" s="158"/>
      <c r="AS266" s="158"/>
      <c r="AT266" s="158"/>
      <c r="AU266" s="158"/>
      <c r="AV266" s="158"/>
      <c r="AW266" s="158"/>
      <c r="AX266" s="158"/>
      <c r="AY266" s="158"/>
      <c r="AZ266" s="158"/>
      <c r="BA266" s="159"/>
      <c r="BB266" s="159"/>
      <c r="BC266" s="159"/>
      <c r="BD266" s="159"/>
      <c r="BE266" s="159"/>
      <c r="BF266" s="158"/>
      <c r="BG266" s="158"/>
      <c r="BH266" s="158"/>
      <c r="BI266" s="158"/>
      <c r="BJ266" s="158"/>
      <c r="BK266" s="158"/>
      <c r="BL266" s="158"/>
      <c r="BM266" s="158"/>
      <c r="BN266" s="158"/>
      <c r="BO266" s="158"/>
      <c r="BP266" s="158"/>
      <c r="BQ266" s="158"/>
      <c r="BR266" s="158"/>
      <c r="BS266" s="158"/>
      <c r="BT266" s="158"/>
      <c r="BU266" s="158"/>
    </row>
    <row r="267" spans="1:73" x14ac:dyDescent="0.15">
      <c r="A267" s="1"/>
      <c r="B267" s="20"/>
      <c r="C267" s="156">
        <f>Eksist!C267</f>
        <v>15</v>
      </c>
      <c r="D267" s="2" t="s">
        <v>99</v>
      </c>
      <c r="E267" s="175">
        <f>Eksist!E267</f>
        <v>136.91860465116278</v>
      </c>
      <c r="F267" s="156">
        <f t="shared" si="22"/>
        <v>134.93328488372092</v>
      </c>
      <c r="G267" s="154">
        <f t="shared" ref="G267" si="37">$E267*G234/1000</f>
        <v>0</v>
      </c>
      <c r="H267" s="154">
        <f t="shared" si="24"/>
        <v>67.466642441860458</v>
      </c>
      <c r="I267" s="154">
        <f t="shared" si="24"/>
        <v>67.466642441860458</v>
      </c>
      <c r="J267" s="154">
        <f t="shared" si="24"/>
        <v>0</v>
      </c>
      <c r="K267" s="154">
        <f t="shared" si="24"/>
        <v>0</v>
      </c>
      <c r="L267" s="154">
        <f t="shared" si="21"/>
        <v>0</v>
      </c>
      <c r="M267" s="154">
        <f t="shared" si="21"/>
        <v>0</v>
      </c>
      <c r="N267" s="154">
        <f t="shared" si="21"/>
        <v>0</v>
      </c>
      <c r="O267" s="154">
        <f t="shared" si="21"/>
        <v>0</v>
      </c>
      <c r="P267" s="154">
        <f t="shared" si="21"/>
        <v>0</v>
      </c>
      <c r="Q267" s="154">
        <f t="shared" si="21"/>
        <v>0</v>
      </c>
      <c r="R267" s="154">
        <f t="shared" si="21"/>
        <v>0</v>
      </c>
      <c r="S267" s="154">
        <f t="shared" si="21"/>
        <v>0</v>
      </c>
      <c r="T267" s="154">
        <f t="shared" si="21"/>
        <v>0</v>
      </c>
      <c r="U267" s="154">
        <f t="shared" si="21"/>
        <v>0</v>
      </c>
      <c r="V267" s="154">
        <f t="shared" si="21"/>
        <v>0</v>
      </c>
      <c r="W267" s="154">
        <f t="shared" si="21"/>
        <v>0</v>
      </c>
      <c r="X267" s="154">
        <f t="shared" si="21"/>
        <v>0</v>
      </c>
      <c r="Y267" s="154">
        <f t="shared" si="21"/>
        <v>0</v>
      </c>
      <c r="Z267" s="154">
        <f t="shared" si="21"/>
        <v>0</v>
      </c>
      <c r="AA267" s="1"/>
      <c r="AB267" s="3"/>
      <c r="AC267" s="158"/>
      <c r="AD267" s="158"/>
      <c r="AE267" s="158"/>
      <c r="AF267" s="158"/>
      <c r="AG267" s="158"/>
      <c r="AH267" s="158"/>
      <c r="AI267" s="158"/>
      <c r="AJ267" s="158"/>
      <c r="AK267" s="158"/>
      <c r="AL267" s="158"/>
      <c r="AM267" s="158"/>
      <c r="AN267" s="158"/>
      <c r="AO267" s="158"/>
      <c r="AP267" s="158"/>
      <c r="AQ267" s="158"/>
      <c r="AR267" s="158"/>
      <c r="AS267" s="158"/>
      <c r="AT267" s="158"/>
      <c r="AU267" s="158"/>
      <c r="AV267" s="158"/>
      <c r="AW267" s="158"/>
      <c r="AX267" s="158"/>
      <c r="AY267" s="158"/>
      <c r="AZ267" s="158"/>
      <c r="BA267" s="159"/>
      <c r="BB267" s="159"/>
      <c r="BC267" s="159"/>
      <c r="BD267" s="159"/>
      <c r="BE267" s="159"/>
      <c r="BF267" s="158"/>
      <c r="BG267" s="158"/>
      <c r="BH267" s="158"/>
      <c r="BI267" s="158"/>
      <c r="BJ267" s="158"/>
      <c r="BK267" s="158"/>
      <c r="BL267" s="158"/>
      <c r="BM267" s="158"/>
      <c r="BN267" s="158"/>
      <c r="BO267" s="158"/>
      <c r="BP267" s="158"/>
      <c r="BQ267" s="158"/>
      <c r="BR267" s="158"/>
      <c r="BS267" s="158"/>
      <c r="BT267" s="158"/>
      <c r="BU267" s="158"/>
    </row>
    <row r="268" spans="1:73" x14ac:dyDescent="0.15">
      <c r="A268" s="1"/>
      <c r="B268" s="20"/>
      <c r="C268" s="156">
        <f>Eksist!C268</f>
        <v>16</v>
      </c>
      <c r="D268" s="2" t="s">
        <v>99</v>
      </c>
      <c r="E268" s="175">
        <f>Eksist!E268</f>
        <v>137.41860465116278</v>
      </c>
      <c r="F268" s="156">
        <f t="shared" si="22"/>
        <v>138.43550232558135</v>
      </c>
      <c r="G268" s="154">
        <f t="shared" ref="G268" si="38">$E268*G235/1000</f>
        <v>0</v>
      </c>
      <c r="H268" s="154">
        <f t="shared" si="24"/>
        <v>69.217751162790677</v>
      </c>
      <c r="I268" s="154">
        <f t="shared" si="24"/>
        <v>69.217751162790677</v>
      </c>
      <c r="J268" s="154">
        <f t="shared" si="24"/>
        <v>0</v>
      </c>
      <c r="K268" s="154">
        <f t="shared" si="24"/>
        <v>0</v>
      </c>
      <c r="L268" s="154">
        <f t="shared" si="24"/>
        <v>0</v>
      </c>
      <c r="M268" s="154">
        <f t="shared" si="24"/>
        <v>0</v>
      </c>
      <c r="N268" s="154">
        <f t="shared" si="24"/>
        <v>0</v>
      </c>
      <c r="O268" s="154">
        <f t="shared" si="24"/>
        <v>0</v>
      </c>
      <c r="P268" s="154">
        <f t="shared" si="24"/>
        <v>0</v>
      </c>
      <c r="Q268" s="154">
        <f t="shared" si="24"/>
        <v>0</v>
      </c>
      <c r="R268" s="154">
        <f t="shared" si="24"/>
        <v>0</v>
      </c>
      <c r="S268" s="154">
        <f t="shared" si="24"/>
        <v>0</v>
      </c>
      <c r="T268" s="154">
        <f t="shared" si="24"/>
        <v>0</v>
      </c>
      <c r="U268" s="154">
        <f t="shared" si="24"/>
        <v>0</v>
      </c>
      <c r="V268" s="154">
        <f t="shared" si="24"/>
        <v>0</v>
      </c>
      <c r="W268" s="154">
        <f t="shared" si="24"/>
        <v>0</v>
      </c>
      <c r="X268" s="154">
        <f t="shared" ref="X268:Z269" si="39">$E268*X235/1000</f>
        <v>0</v>
      </c>
      <c r="Y268" s="154">
        <f t="shared" si="39"/>
        <v>0</v>
      </c>
      <c r="Z268" s="154">
        <f t="shared" si="39"/>
        <v>0</v>
      </c>
      <c r="AA268" s="1"/>
      <c r="AB268" s="3"/>
      <c r="AC268" s="158"/>
      <c r="AD268" s="158"/>
      <c r="AE268" s="158"/>
      <c r="AF268" s="158"/>
      <c r="AG268" s="158"/>
      <c r="AH268" s="158"/>
      <c r="AI268" s="158"/>
      <c r="AJ268" s="158"/>
      <c r="AK268" s="158"/>
      <c r="AL268" s="158"/>
      <c r="AM268" s="158"/>
      <c r="AN268" s="158"/>
      <c r="AO268" s="158"/>
      <c r="AP268" s="158"/>
      <c r="AQ268" s="158"/>
      <c r="AR268" s="158"/>
      <c r="AS268" s="158"/>
      <c r="AT268" s="158"/>
      <c r="AU268" s="158"/>
      <c r="AV268" s="158"/>
      <c r="AW268" s="158"/>
      <c r="AX268" s="158"/>
      <c r="AY268" s="158"/>
      <c r="AZ268" s="158"/>
      <c r="BA268" s="159"/>
      <c r="BB268" s="159"/>
      <c r="BC268" s="159"/>
      <c r="BD268" s="159"/>
      <c r="BE268" s="159"/>
      <c r="BF268" s="158"/>
      <c r="BG268" s="158"/>
      <c r="BH268" s="158"/>
      <c r="BI268" s="158"/>
      <c r="BJ268" s="158"/>
      <c r="BK268" s="158"/>
      <c r="BL268" s="158"/>
      <c r="BM268" s="158"/>
      <c r="BN268" s="158"/>
      <c r="BO268" s="158"/>
      <c r="BP268" s="158"/>
      <c r="BQ268" s="158"/>
      <c r="BR268" s="158"/>
      <c r="BS268" s="158"/>
      <c r="BT268" s="158"/>
      <c r="BU268" s="158"/>
    </row>
    <row r="269" spans="1:73" x14ac:dyDescent="0.15">
      <c r="A269" s="1"/>
      <c r="B269" s="20"/>
      <c r="C269" s="156">
        <f>Eksist!C269</f>
        <v>17</v>
      </c>
      <c r="D269" s="2" t="s">
        <v>99</v>
      </c>
      <c r="E269" s="175">
        <f>Eksist!E269</f>
        <v>137.91860465116278</v>
      </c>
      <c r="F269" s="156">
        <f t="shared" si="22"/>
        <v>141.95961976744186</v>
      </c>
      <c r="G269" s="154">
        <f t="shared" ref="G269" si="40">$E269*G236/1000</f>
        <v>0</v>
      </c>
      <c r="H269" s="154">
        <f t="shared" si="24"/>
        <v>70.979809883720932</v>
      </c>
      <c r="I269" s="154">
        <f t="shared" si="24"/>
        <v>70.979809883720932</v>
      </c>
      <c r="J269" s="154">
        <f t="shared" si="24"/>
        <v>0</v>
      </c>
      <c r="K269" s="154">
        <f t="shared" si="24"/>
        <v>0</v>
      </c>
      <c r="L269" s="154">
        <f t="shared" si="24"/>
        <v>0</v>
      </c>
      <c r="M269" s="154">
        <f t="shared" si="24"/>
        <v>0</v>
      </c>
      <c r="N269" s="154">
        <f t="shared" si="24"/>
        <v>0</v>
      </c>
      <c r="O269" s="154">
        <f t="shared" si="24"/>
        <v>0</v>
      </c>
      <c r="P269" s="154">
        <f t="shared" si="24"/>
        <v>0</v>
      </c>
      <c r="Q269" s="154">
        <f t="shared" si="24"/>
        <v>0</v>
      </c>
      <c r="R269" s="154">
        <f t="shared" si="24"/>
        <v>0</v>
      </c>
      <c r="S269" s="154">
        <f t="shared" si="24"/>
        <v>0</v>
      </c>
      <c r="T269" s="154">
        <f t="shared" si="24"/>
        <v>0</v>
      </c>
      <c r="U269" s="154">
        <f t="shared" si="24"/>
        <v>0</v>
      </c>
      <c r="V269" s="154">
        <f t="shared" si="24"/>
        <v>0</v>
      </c>
      <c r="W269" s="154">
        <f t="shared" si="24"/>
        <v>0</v>
      </c>
      <c r="X269" s="154">
        <f t="shared" si="39"/>
        <v>0</v>
      </c>
      <c r="Y269" s="154">
        <f t="shared" si="39"/>
        <v>0</v>
      </c>
      <c r="Z269" s="154">
        <f t="shared" si="39"/>
        <v>0</v>
      </c>
      <c r="AA269" s="1"/>
      <c r="AB269" s="3"/>
      <c r="AC269" s="158"/>
      <c r="AD269" s="158"/>
      <c r="AE269" s="158"/>
      <c r="AF269" s="158"/>
      <c r="AG269" s="158"/>
      <c r="AH269" s="158"/>
      <c r="AI269" s="158"/>
      <c r="AJ269" s="158"/>
      <c r="AK269" s="158"/>
      <c r="AL269" s="158"/>
      <c r="AM269" s="158"/>
      <c r="AN269" s="158"/>
      <c r="AO269" s="158"/>
      <c r="AP269" s="158"/>
      <c r="AQ269" s="158"/>
      <c r="AR269" s="158"/>
      <c r="AS269" s="158"/>
      <c r="AT269" s="158"/>
      <c r="AU269" s="158"/>
      <c r="AV269" s="158"/>
      <c r="AW269" s="158"/>
      <c r="AX269" s="158"/>
      <c r="AY269" s="158"/>
      <c r="AZ269" s="158"/>
      <c r="BA269" s="159"/>
      <c r="BB269" s="159"/>
      <c r="BC269" s="159"/>
      <c r="BD269" s="159"/>
      <c r="BE269" s="159"/>
      <c r="BF269" s="158"/>
      <c r="BG269" s="158"/>
      <c r="BH269" s="158"/>
      <c r="BI269" s="158"/>
      <c r="BJ269" s="158"/>
      <c r="BK269" s="158"/>
      <c r="BL269" s="158"/>
      <c r="BM269" s="158"/>
      <c r="BN269" s="158"/>
      <c r="BO269" s="158"/>
      <c r="BP269" s="158"/>
      <c r="BQ269" s="158"/>
      <c r="BR269" s="158"/>
      <c r="BS269" s="158"/>
      <c r="BT269" s="158"/>
      <c r="BU269" s="158"/>
    </row>
    <row r="270" spans="1:73" x14ac:dyDescent="0.15">
      <c r="A270" s="1"/>
      <c r="B270" s="20"/>
      <c r="C270" s="156">
        <f>Eksist!C270</f>
        <v>18</v>
      </c>
      <c r="D270" s="2" t="s">
        <v>99</v>
      </c>
      <c r="E270" s="175">
        <f>Eksist!E270</f>
        <v>138.41860465116278</v>
      </c>
      <c r="F270" s="156">
        <f t="shared" si="22"/>
        <v>145.50563720930231</v>
      </c>
      <c r="G270" s="154">
        <f t="shared" ref="G270" si="41">$E270*G237/1000</f>
        <v>0</v>
      </c>
      <c r="H270" s="154">
        <f t="shared" ref="H270:Z282" si="42">$E270*H237/1000</f>
        <v>72.752818604651154</v>
      </c>
      <c r="I270" s="154">
        <f t="shared" si="42"/>
        <v>72.752818604651154</v>
      </c>
      <c r="J270" s="154">
        <f t="shared" si="42"/>
        <v>0</v>
      </c>
      <c r="K270" s="154">
        <f t="shared" si="42"/>
        <v>0</v>
      </c>
      <c r="L270" s="154">
        <f t="shared" si="42"/>
        <v>0</v>
      </c>
      <c r="M270" s="154">
        <f t="shared" si="42"/>
        <v>0</v>
      </c>
      <c r="N270" s="154">
        <f t="shared" si="42"/>
        <v>0</v>
      </c>
      <c r="O270" s="154">
        <f t="shared" si="42"/>
        <v>0</v>
      </c>
      <c r="P270" s="154">
        <f t="shared" si="42"/>
        <v>0</v>
      </c>
      <c r="Q270" s="154">
        <f t="shared" si="42"/>
        <v>0</v>
      </c>
      <c r="R270" s="154">
        <f t="shared" si="42"/>
        <v>0</v>
      </c>
      <c r="S270" s="154">
        <f t="shared" si="42"/>
        <v>0</v>
      </c>
      <c r="T270" s="154">
        <f t="shared" si="42"/>
        <v>0</v>
      </c>
      <c r="U270" s="154">
        <f t="shared" si="42"/>
        <v>0</v>
      </c>
      <c r="V270" s="154">
        <f t="shared" si="42"/>
        <v>0</v>
      </c>
      <c r="W270" s="154">
        <f t="shared" si="42"/>
        <v>0</v>
      </c>
      <c r="X270" s="154">
        <f t="shared" si="42"/>
        <v>0</v>
      </c>
      <c r="Y270" s="154">
        <f t="shared" si="42"/>
        <v>0</v>
      </c>
      <c r="Z270" s="154">
        <f t="shared" si="42"/>
        <v>0</v>
      </c>
      <c r="AA270" s="1"/>
      <c r="AB270" s="3"/>
      <c r="AC270" s="158"/>
      <c r="AD270" s="158"/>
      <c r="AE270" s="158"/>
      <c r="AF270" s="158"/>
      <c r="AG270" s="158"/>
      <c r="AH270" s="158"/>
      <c r="AI270" s="158"/>
      <c r="AJ270" s="158"/>
      <c r="AK270" s="158"/>
      <c r="AL270" s="158"/>
      <c r="AM270" s="158"/>
      <c r="AN270" s="158"/>
      <c r="AO270" s="158"/>
      <c r="AP270" s="158"/>
      <c r="AQ270" s="158"/>
      <c r="AR270" s="158"/>
      <c r="AS270" s="158"/>
      <c r="AT270" s="158"/>
      <c r="AU270" s="158"/>
      <c r="AV270" s="158"/>
      <c r="AW270" s="158"/>
      <c r="AX270" s="158"/>
      <c r="AY270" s="158"/>
      <c r="AZ270" s="158"/>
      <c r="BA270" s="159"/>
      <c r="BB270" s="159"/>
      <c r="BC270" s="159"/>
      <c r="BD270" s="159"/>
      <c r="BE270" s="159"/>
      <c r="BF270" s="158"/>
      <c r="BG270" s="158"/>
      <c r="BH270" s="158"/>
      <c r="BI270" s="158"/>
      <c r="BJ270" s="158"/>
      <c r="BK270" s="158"/>
      <c r="BL270" s="158"/>
      <c r="BM270" s="158"/>
      <c r="BN270" s="158"/>
      <c r="BO270" s="158"/>
      <c r="BP270" s="158"/>
      <c r="BQ270" s="158"/>
      <c r="BR270" s="158"/>
      <c r="BS270" s="158"/>
      <c r="BT270" s="158"/>
      <c r="BU270" s="158"/>
    </row>
    <row r="271" spans="1:73" x14ac:dyDescent="0.15">
      <c r="A271" s="1"/>
      <c r="B271" s="20"/>
      <c r="C271" s="156">
        <f>Eksist!C271</f>
        <v>19</v>
      </c>
      <c r="D271" s="2" t="s">
        <v>99</v>
      </c>
      <c r="E271" s="175">
        <f>Eksist!E271</f>
        <v>138.91860465116278</v>
      </c>
      <c r="F271" s="156">
        <f t="shared" si="22"/>
        <v>149.07355465116279</v>
      </c>
      <c r="G271" s="154">
        <f t="shared" ref="G271" si="43">$E271*G238/1000</f>
        <v>0</v>
      </c>
      <c r="H271" s="154">
        <f t="shared" si="42"/>
        <v>74.536777325581397</v>
      </c>
      <c r="I271" s="154">
        <f t="shared" si="42"/>
        <v>74.536777325581397</v>
      </c>
      <c r="J271" s="154">
        <f t="shared" si="42"/>
        <v>0</v>
      </c>
      <c r="K271" s="154">
        <f t="shared" si="42"/>
        <v>0</v>
      </c>
      <c r="L271" s="154">
        <f t="shared" si="42"/>
        <v>0</v>
      </c>
      <c r="M271" s="154">
        <f t="shared" si="42"/>
        <v>0</v>
      </c>
      <c r="N271" s="154">
        <f t="shared" si="42"/>
        <v>0</v>
      </c>
      <c r="O271" s="154">
        <f t="shared" si="42"/>
        <v>0</v>
      </c>
      <c r="P271" s="154">
        <f t="shared" si="42"/>
        <v>0</v>
      </c>
      <c r="Q271" s="154">
        <f t="shared" si="42"/>
        <v>0</v>
      </c>
      <c r="R271" s="154">
        <f t="shared" si="42"/>
        <v>0</v>
      </c>
      <c r="S271" s="154">
        <f t="shared" si="42"/>
        <v>0</v>
      </c>
      <c r="T271" s="154">
        <f t="shared" si="42"/>
        <v>0</v>
      </c>
      <c r="U271" s="154">
        <f t="shared" si="42"/>
        <v>0</v>
      </c>
      <c r="V271" s="154">
        <f t="shared" si="42"/>
        <v>0</v>
      </c>
      <c r="W271" s="154">
        <f t="shared" si="42"/>
        <v>0</v>
      </c>
      <c r="X271" s="154">
        <f t="shared" si="42"/>
        <v>0</v>
      </c>
      <c r="Y271" s="154">
        <f t="shared" si="42"/>
        <v>0</v>
      </c>
      <c r="Z271" s="154">
        <f t="shared" si="42"/>
        <v>0</v>
      </c>
      <c r="AA271" s="1"/>
      <c r="AB271" s="3"/>
      <c r="AC271" s="158"/>
      <c r="AD271" s="158"/>
      <c r="AE271" s="158"/>
      <c r="AF271" s="158"/>
      <c r="AG271" s="158"/>
      <c r="AH271" s="158"/>
      <c r="AI271" s="158"/>
      <c r="AJ271" s="158"/>
      <c r="AK271" s="158"/>
      <c r="AL271" s="158"/>
      <c r="AM271" s="158"/>
      <c r="AN271" s="158"/>
      <c r="AO271" s="158"/>
      <c r="AP271" s="158"/>
      <c r="AQ271" s="158"/>
      <c r="AR271" s="158"/>
      <c r="AS271" s="158"/>
      <c r="AT271" s="158"/>
      <c r="AU271" s="158"/>
      <c r="AV271" s="158"/>
      <c r="AW271" s="158"/>
      <c r="AX271" s="158"/>
      <c r="AY271" s="158"/>
      <c r="AZ271" s="158"/>
      <c r="BA271" s="159"/>
      <c r="BB271" s="159"/>
      <c r="BC271" s="159"/>
      <c r="BD271" s="159"/>
      <c r="BE271" s="159"/>
      <c r="BF271" s="158"/>
      <c r="BG271" s="158"/>
      <c r="BH271" s="158"/>
      <c r="BI271" s="158"/>
      <c r="BJ271" s="158"/>
      <c r="BK271" s="158"/>
      <c r="BL271" s="158"/>
      <c r="BM271" s="158"/>
      <c r="BN271" s="158"/>
      <c r="BO271" s="158"/>
      <c r="BP271" s="158"/>
      <c r="BQ271" s="158"/>
      <c r="BR271" s="158"/>
      <c r="BS271" s="158"/>
      <c r="BT271" s="158"/>
      <c r="BU271" s="158"/>
    </row>
    <row r="272" spans="1:73" x14ac:dyDescent="0.15">
      <c r="A272" s="1"/>
      <c r="B272" s="20" t="s">
        <v>188</v>
      </c>
      <c r="C272" s="156">
        <f>Eksist!C272</f>
        <v>20</v>
      </c>
      <c r="D272" s="2" t="s">
        <v>99</v>
      </c>
      <c r="E272" s="175">
        <f>Eksist!E272</f>
        <v>139.41860465116278</v>
      </c>
      <c r="F272" s="156">
        <f t="shared" si="22"/>
        <v>152.66337209302324</v>
      </c>
      <c r="G272" s="154">
        <f t="shared" ref="G272" si="44">$E272*G239/1000</f>
        <v>0</v>
      </c>
      <c r="H272" s="154">
        <f t="shared" si="42"/>
        <v>76.331686046511621</v>
      </c>
      <c r="I272" s="154">
        <f t="shared" si="42"/>
        <v>76.331686046511621</v>
      </c>
      <c r="J272" s="154">
        <f t="shared" si="42"/>
        <v>0</v>
      </c>
      <c r="K272" s="154">
        <f t="shared" si="42"/>
        <v>0</v>
      </c>
      <c r="L272" s="154">
        <f t="shared" si="42"/>
        <v>0</v>
      </c>
      <c r="M272" s="154">
        <f t="shared" si="42"/>
        <v>0</v>
      </c>
      <c r="N272" s="154">
        <f t="shared" si="42"/>
        <v>0</v>
      </c>
      <c r="O272" s="154">
        <f t="shared" si="42"/>
        <v>0</v>
      </c>
      <c r="P272" s="154">
        <f t="shared" si="42"/>
        <v>0</v>
      </c>
      <c r="Q272" s="154">
        <f t="shared" si="42"/>
        <v>0</v>
      </c>
      <c r="R272" s="154">
        <f t="shared" si="42"/>
        <v>0</v>
      </c>
      <c r="S272" s="154">
        <f t="shared" si="42"/>
        <v>0</v>
      </c>
      <c r="T272" s="154">
        <f t="shared" si="42"/>
        <v>0</v>
      </c>
      <c r="U272" s="154">
        <f t="shared" si="42"/>
        <v>0</v>
      </c>
      <c r="V272" s="154">
        <f t="shared" si="42"/>
        <v>0</v>
      </c>
      <c r="W272" s="154">
        <f t="shared" si="42"/>
        <v>0</v>
      </c>
      <c r="X272" s="154">
        <f t="shared" si="42"/>
        <v>0</v>
      </c>
      <c r="Y272" s="154">
        <f t="shared" si="42"/>
        <v>0</v>
      </c>
      <c r="Z272" s="154">
        <f t="shared" si="42"/>
        <v>0</v>
      </c>
      <c r="AA272" s="1"/>
      <c r="AB272" s="3"/>
      <c r="AC272" s="158"/>
      <c r="AD272" s="158"/>
      <c r="AE272" s="158"/>
      <c r="AF272" s="158"/>
      <c r="AG272" s="158"/>
      <c r="AH272" s="158"/>
      <c r="AI272" s="158"/>
      <c r="AJ272" s="158"/>
      <c r="AK272" s="158"/>
      <c r="AL272" s="158"/>
      <c r="AM272" s="158"/>
      <c r="AN272" s="158"/>
      <c r="AO272" s="158"/>
      <c r="AP272" s="158"/>
      <c r="AQ272" s="158"/>
      <c r="AR272" s="158"/>
      <c r="AS272" s="158"/>
      <c r="AT272" s="158"/>
      <c r="AU272" s="158"/>
      <c r="AV272" s="158"/>
      <c r="AW272" s="158"/>
      <c r="AX272" s="158"/>
      <c r="AY272" s="158"/>
      <c r="AZ272" s="158"/>
      <c r="BA272" s="159"/>
      <c r="BB272" s="159"/>
      <c r="BC272" s="159"/>
      <c r="BD272" s="159"/>
      <c r="BE272" s="159"/>
      <c r="BF272" s="158"/>
      <c r="BG272" s="158"/>
      <c r="BH272" s="158"/>
      <c r="BI272" s="158"/>
      <c r="BJ272" s="158"/>
      <c r="BK272" s="158"/>
      <c r="BL272" s="158"/>
      <c r="BM272" s="158"/>
      <c r="BN272" s="158"/>
      <c r="BO272" s="158"/>
      <c r="BP272" s="158"/>
      <c r="BQ272" s="158"/>
      <c r="BR272" s="158"/>
      <c r="BS272" s="158"/>
      <c r="BT272" s="158"/>
      <c r="BU272" s="158"/>
    </row>
    <row r="273" spans="1:73" x14ac:dyDescent="0.15">
      <c r="A273" s="1"/>
      <c r="B273" s="20"/>
      <c r="C273" s="156">
        <f>Eksist!C273</f>
        <v>21</v>
      </c>
      <c r="D273" s="2" t="s">
        <v>99</v>
      </c>
      <c r="E273" s="175">
        <f>Eksist!E273</f>
        <v>139.91860465116278</v>
      </c>
      <c r="F273" s="156">
        <f t="shared" si="22"/>
        <v>153.21087209302323</v>
      </c>
      <c r="G273" s="154">
        <f t="shared" ref="G273" si="45">$E273*G240/1000</f>
        <v>0</v>
      </c>
      <c r="H273" s="154">
        <f t="shared" si="42"/>
        <v>76.605436046511613</v>
      </c>
      <c r="I273" s="154">
        <f t="shared" si="42"/>
        <v>76.605436046511613</v>
      </c>
      <c r="J273" s="154">
        <f t="shared" si="42"/>
        <v>0</v>
      </c>
      <c r="K273" s="154">
        <f t="shared" si="42"/>
        <v>0</v>
      </c>
      <c r="L273" s="154">
        <f t="shared" si="42"/>
        <v>0</v>
      </c>
      <c r="M273" s="154">
        <f t="shared" si="42"/>
        <v>0</v>
      </c>
      <c r="N273" s="154">
        <f t="shared" si="42"/>
        <v>0</v>
      </c>
      <c r="O273" s="154">
        <f t="shared" si="42"/>
        <v>0</v>
      </c>
      <c r="P273" s="154">
        <f t="shared" si="42"/>
        <v>0</v>
      </c>
      <c r="Q273" s="154">
        <f t="shared" si="42"/>
        <v>0</v>
      </c>
      <c r="R273" s="154">
        <f t="shared" si="42"/>
        <v>0</v>
      </c>
      <c r="S273" s="154">
        <f t="shared" si="42"/>
        <v>0</v>
      </c>
      <c r="T273" s="154">
        <f t="shared" si="42"/>
        <v>0</v>
      </c>
      <c r="U273" s="154">
        <f t="shared" si="42"/>
        <v>0</v>
      </c>
      <c r="V273" s="154">
        <f t="shared" si="42"/>
        <v>0</v>
      </c>
      <c r="W273" s="154">
        <f t="shared" si="42"/>
        <v>0</v>
      </c>
      <c r="X273" s="154">
        <f t="shared" si="42"/>
        <v>0</v>
      </c>
      <c r="Y273" s="154">
        <f t="shared" si="42"/>
        <v>0</v>
      </c>
      <c r="Z273" s="154">
        <f t="shared" si="42"/>
        <v>0</v>
      </c>
      <c r="AA273" s="1"/>
      <c r="AB273" s="3"/>
      <c r="AC273" s="158"/>
      <c r="AD273" s="158"/>
      <c r="AE273" s="158"/>
      <c r="AF273" s="158"/>
      <c r="AG273" s="158"/>
      <c r="AH273" s="158"/>
      <c r="AI273" s="158"/>
      <c r="AJ273" s="158"/>
      <c r="AK273" s="158"/>
      <c r="AL273" s="158"/>
      <c r="AM273" s="158"/>
      <c r="AN273" s="158"/>
      <c r="AO273" s="158"/>
      <c r="AP273" s="158"/>
      <c r="AQ273" s="158"/>
      <c r="AR273" s="158"/>
      <c r="AS273" s="158"/>
      <c r="AT273" s="158"/>
      <c r="AU273" s="158"/>
      <c r="AV273" s="158"/>
      <c r="AW273" s="158"/>
      <c r="AX273" s="158"/>
      <c r="AY273" s="158"/>
      <c r="AZ273" s="158"/>
      <c r="BA273" s="159"/>
      <c r="BB273" s="159"/>
      <c r="BC273" s="159"/>
      <c r="BD273" s="159"/>
      <c r="BE273" s="159"/>
      <c r="BF273" s="158"/>
      <c r="BG273" s="158"/>
      <c r="BH273" s="158"/>
      <c r="BI273" s="158"/>
      <c r="BJ273" s="158"/>
      <c r="BK273" s="158"/>
      <c r="BL273" s="158"/>
      <c r="BM273" s="158"/>
      <c r="BN273" s="158"/>
      <c r="BO273" s="158"/>
      <c r="BP273" s="158"/>
      <c r="BQ273" s="158"/>
      <c r="BR273" s="158"/>
      <c r="BS273" s="158"/>
      <c r="BT273" s="158"/>
      <c r="BU273" s="158"/>
    </row>
    <row r="274" spans="1:73" x14ac:dyDescent="0.15">
      <c r="A274" s="1"/>
      <c r="B274" s="20"/>
      <c r="C274" s="156">
        <f>Eksist!C274</f>
        <v>22</v>
      </c>
      <c r="D274" s="2" t="s">
        <v>99</v>
      </c>
      <c r="E274" s="175">
        <f>Eksist!E274</f>
        <v>140.41860465116278</v>
      </c>
      <c r="F274" s="156">
        <f t="shared" si="22"/>
        <v>153.75837209302324</v>
      </c>
      <c r="G274" s="154">
        <f t="shared" ref="G274" si="46">$E274*G241/1000</f>
        <v>0</v>
      </c>
      <c r="H274" s="154">
        <f t="shared" si="42"/>
        <v>76.87918604651162</v>
      </c>
      <c r="I274" s="154">
        <f t="shared" si="42"/>
        <v>76.87918604651162</v>
      </c>
      <c r="J274" s="154">
        <f t="shared" si="42"/>
        <v>0</v>
      </c>
      <c r="K274" s="154">
        <f t="shared" si="42"/>
        <v>0</v>
      </c>
      <c r="L274" s="154">
        <f t="shared" si="42"/>
        <v>0</v>
      </c>
      <c r="M274" s="154">
        <f t="shared" si="42"/>
        <v>0</v>
      </c>
      <c r="N274" s="154">
        <f t="shared" si="42"/>
        <v>0</v>
      </c>
      <c r="O274" s="154">
        <f t="shared" si="42"/>
        <v>0</v>
      </c>
      <c r="P274" s="154">
        <f t="shared" si="42"/>
        <v>0</v>
      </c>
      <c r="Q274" s="154">
        <f t="shared" si="42"/>
        <v>0</v>
      </c>
      <c r="R274" s="154">
        <f t="shared" si="42"/>
        <v>0</v>
      </c>
      <c r="S274" s="154">
        <f t="shared" si="42"/>
        <v>0</v>
      </c>
      <c r="T274" s="154">
        <f t="shared" si="42"/>
        <v>0</v>
      </c>
      <c r="U274" s="154">
        <f t="shared" si="42"/>
        <v>0</v>
      </c>
      <c r="V274" s="154">
        <f t="shared" si="42"/>
        <v>0</v>
      </c>
      <c r="W274" s="154">
        <f t="shared" si="42"/>
        <v>0</v>
      </c>
      <c r="X274" s="154">
        <f t="shared" si="42"/>
        <v>0</v>
      </c>
      <c r="Y274" s="154">
        <f t="shared" si="42"/>
        <v>0</v>
      </c>
      <c r="Z274" s="154">
        <f t="shared" si="42"/>
        <v>0</v>
      </c>
      <c r="AA274" s="1"/>
      <c r="AB274" s="3"/>
      <c r="AC274" s="158"/>
      <c r="AD274" s="158"/>
      <c r="AE274" s="158"/>
      <c r="AF274" s="158"/>
      <c r="AG274" s="158"/>
      <c r="AH274" s="158"/>
      <c r="AI274" s="158"/>
      <c r="AJ274" s="158"/>
      <c r="AK274" s="158"/>
      <c r="AL274" s="158"/>
      <c r="AM274" s="158"/>
      <c r="AN274" s="158"/>
      <c r="AO274" s="158"/>
      <c r="AP274" s="158"/>
      <c r="AQ274" s="158"/>
      <c r="AR274" s="158"/>
      <c r="AS274" s="158"/>
      <c r="AT274" s="158"/>
      <c r="AU274" s="158"/>
      <c r="AV274" s="158"/>
      <c r="AW274" s="158"/>
      <c r="AX274" s="158"/>
      <c r="AY274" s="158"/>
      <c r="AZ274" s="158"/>
      <c r="BA274" s="159"/>
      <c r="BB274" s="159"/>
      <c r="BC274" s="159"/>
      <c r="BD274" s="159"/>
      <c r="BE274" s="159"/>
      <c r="BF274" s="158"/>
      <c r="BG274" s="158"/>
      <c r="BH274" s="158"/>
      <c r="BI274" s="158"/>
      <c r="BJ274" s="158"/>
      <c r="BK274" s="158"/>
      <c r="BL274" s="158"/>
      <c r="BM274" s="158"/>
      <c r="BN274" s="158"/>
      <c r="BO274" s="158"/>
      <c r="BP274" s="158"/>
      <c r="BQ274" s="158"/>
      <c r="BR274" s="158"/>
      <c r="BS274" s="158"/>
      <c r="BT274" s="158"/>
      <c r="BU274" s="158"/>
    </row>
    <row r="275" spans="1:73" x14ac:dyDescent="0.15">
      <c r="A275" s="1"/>
      <c r="B275" s="20"/>
      <c r="C275" s="156">
        <f>Eksist!C275</f>
        <v>23</v>
      </c>
      <c r="D275" s="2" t="s">
        <v>99</v>
      </c>
      <c r="E275" s="175">
        <f>Eksist!E275</f>
        <v>140.91860465116278</v>
      </c>
      <c r="F275" s="156">
        <f t="shared" si="22"/>
        <v>154.30587209302323</v>
      </c>
      <c r="G275" s="154">
        <f t="shared" ref="G275" si="47">$E275*G242/1000</f>
        <v>0</v>
      </c>
      <c r="H275" s="154">
        <f t="shared" si="42"/>
        <v>77.152936046511613</v>
      </c>
      <c r="I275" s="154">
        <f t="shared" si="42"/>
        <v>77.152936046511613</v>
      </c>
      <c r="J275" s="154">
        <f t="shared" si="42"/>
        <v>0</v>
      </c>
      <c r="K275" s="154">
        <f t="shared" si="42"/>
        <v>0</v>
      </c>
      <c r="L275" s="154">
        <f t="shared" si="42"/>
        <v>0</v>
      </c>
      <c r="M275" s="154">
        <f t="shared" si="42"/>
        <v>0</v>
      </c>
      <c r="N275" s="154">
        <f t="shared" si="42"/>
        <v>0</v>
      </c>
      <c r="O275" s="154">
        <f t="shared" si="42"/>
        <v>0</v>
      </c>
      <c r="P275" s="154">
        <f t="shared" si="42"/>
        <v>0</v>
      </c>
      <c r="Q275" s="154">
        <f t="shared" si="42"/>
        <v>0</v>
      </c>
      <c r="R275" s="154">
        <f t="shared" si="42"/>
        <v>0</v>
      </c>
      <c r="S275" s="154">
        <f t="shared" si="42"/>
        <v>0</v>
      </c>
      <c r="T275" s="154">
        <f t="shared" si="42"/>
        <v>0</v>
      </c>
      <c r="U275" s="154">
        <f t="shared" si="42"/>
        <v>0</v>
      </c>
      <c r="V275" s="154">
        <f t="shared" si="42"/>
        <v>0</v>
      </c>
      <c r="W275" s="154">
        <f t="shared" si="42"/>
        <v>0</v>
      </c>
      <c r="X275" s="154">
        <f t="shared" si="42"/>
        <v>0</v>
      </c>
      <c r="Y275" s="154">
        <f t="shared" si="42"/>
        <v>0</v>
      </c>
      <c r="Z275" s="154">
        <f t="shared" si="42"/>
        <v>0</v>
      </c>
      <c r="AA275" s="1"/>
      <c r="AB275" s="3"/>
      <c r="AC275" s="158"/>
      <c r="AD275" s="158"/>
      <c r="AE275" s="158"/>
      <c r="AF275" s="158"/>
      <c r="AG275" s="158"/>
      <c r="AH275" s="158"/>
      <c r="AI275" s="158"/>
      <c r="AJ275" s="158"/>
      <c r="AK275" s="158"/>
      <c r="AL275" s="158"/>
      <c r="AM275" s="158"/>
      <c r="AN275" s="158"/>
      <c r="AO275" s="158"/>
      <c r="AP275" s="158"/>
      <c r="AQ275" s="158"/>
      <c r="AR275" s="158"/>
      <c r="AS275" s="158"/>
      <c r="AT275" s="158"/>
      <c r="AU275" s="158"/>
      <c r="AV275" s="158"/>
      <c r="AW275" s="158"/>
      <c r="AX275" s="158"/>
      <c r="AY275" s="158"/>
      <c r="AZ275" s="158"/>
      <c r="BA275" s="159"/>
      <c r="BB275" s="159"/>
      <c r="BC275" s="159"/>
      <c r="BD275" s="159"/>
      <c r="BE275" s="159"/>
      <c r="BF275" s="158"/>
      <c r="BG275" s="158"/>
      <c r="BH275" s="158"/>
      <c r="BI275" s="158"/>
      <c r="BJ275" s="158"/>
      <c r="BK275" s="158"/>
      <c r="BL275" s="158"/>
      <c r="BM275" s="158"/>
      <c r="BN275" s="158"/>
      <c r="BO275" s="158"/>
      <c r="BP275" s="158"/>
      <c r="BQ275" s="158"/>
      <c r="BR275" s="158"/>
      <c r="BS275" s="158"/>
      <c r="BT275" s="158"/>
      <c r="BU275" s="158"/>
    </row>
    <row r="276" spans="1:73" x14ac:dyDescent="0.15">
      <c r="A276" s="1"/>
      <c r="B276" s="20"/>
      <c r="C276" s="156">
        <f>Eksist!C276</f>
        <v>24</v>
      </c>
      <c r="D276" s="2" t="s">
        <v>99</v>
      </c>
      <c r="E276" s="175">
        <f>Eksist!E276</f>
        <v>141.41860465116278</v>
      </c>
      <c r="F276" s="156">
        <f t="shared" si="22"/>
        <v>154.85337209302324</v>
      </c>
      <c r="G276" s="154">
        <f t="shared" ref="G276" si="48">$E276*G243/1000</f>
        <v>0</v>
      </c>
      <c r="H276" s="154">
        <f t="shared" si="42"/>
        <v>77.42668604651162</v>
      </c>
      <c r="I276" s="154">
        <f t="shared" si="42"/>
        <v>77.42668604651162</v>
      </c>
      <c r="J276" s="154">
        <f t="shared" si="42"/>
        <v>0</v>
      </c>
      <c r="K276" s="154">
        <f t="shared" si="42"/>
        <v>0</v>
      </c>
      <c r="L276" s="154">
        <f t="shared" si="42"/>
        <v>0</v>
      </c>
      <c r="M276" s="154">
        <f t="shared" si="42"/>
        <v>0</v>
      </c>
      <c r="N276" s="154">
        <f t="shared" si="42"/>
        <v>0</v>
      </c>
      <c r="O276" s="154">
        <f t="shared" si="42"/>
        <v>0</v>
      </c>
      <c r="P276" s="154">
        <f t="shared" si="42"/>
        <v>0</v>
      </c>
      <c r="Q276" s="154">
        <f t="shared" si="42"/>
        <v>0</v>
      </c>
      <c r="R276" s="154">
        <f t="shared" si="42"/>
        <v>0</v>
      </c>
      <c r="S276" s="154">
        <f t="shared" si="42"/>
        <v>0</v>
      </c>
      <c r="T276" s="154">
        <f t="shared" si="42"/>
        <v>0</v>
      </c>
      <c r="U276" s="154">
        <f t="shared" si="42"/>
        <v>0</v>
      </c>
      <c r="V276" s="154">
        <f t="shared" si="42"/>
        <v>0</v>
      </c>
      <c r="W276" s="154">
        <f t="shared" si="42"/>
        <v>0</v>
      </c>
      <c r="X276" s="154">
        <f t="shared" si="42"/>
        <v>0</v>
      </c>
      <c r="Y276" s="154">
        <f t="shared" si="42"/>
        <v>0</v>
      </c>
      <c r="Z276" s="154">
        <f t="shared" si="42"/>
        <v>0</v>
      </c>
      <c r="AA276" s="1"/>
      <c r="AB276" s="3"/>
      <c r="AC276" s="158"/>
      <c r="AD276" s="158"/>
      <c r="AE276" s="158"/>
      <c r="AF276" s="158"/>
      <c r="AG276" s="158"/>
      <c r="AH276" s="158"/>
      <c r="AI276" s="158"/>
      <c r="AJ276" s="158"/>
      <c r="AK276" s="158"/>
      <c r="AL276" s="158"/>
      <c r="AM276" s="158"/>
      <c r="AN276" s="158"/>
      <c r="AO276" s="158"/>
      <c r="AP276" s="158"/>
      <c r="AQ276" s="158"/>
      <c r="AR276" s="158"/>
      <c r="AS276" s="158"/>
      <c r="AT276" s="158"/>
      <c r="AU276" s="158"/>
      <c r="AV276" s="158"/>
      <c r="AW276" s="158"/>
      <c r="AX276" s="158"/>
      <c r="AY276" s="158"/>
      <c r="AZ276" s="158"/>
      <c r="BA276" s="159"/>
      <c r="BB276" s="159"/>
      <c r="BC276" s="159"/>
      <c r="BD276" s="159"/>
      <c r="BE276" s="159"/>
      <c r="BF276" s="158"/>
      <c r="BG276" s="158"/>
      <c r="BH276" s="158"/>
      <c r="BI276" s="158"/>
      <c r="BJ276" s="158"/>
      <c r="BK276" s="158"/>
      <c r="BL276" s="158"/>
      <c r="BM276" s="158"/>
      <c r="BN276" s="158"/>
      <c r="BO276" s="158"/>
      <c r="BP276" s="158"/>
      <c r="BQ276" s="158"/>
      <c r="BR276" s="158"/>
      <c r="BS276" s="158"/>
      <c r="BT276" s="158"/>
      <c r="BU276" s="158"/>
    </row>
    <row r="277" spans="1:73" x14ac:dyDescent="0.15">
      <c r="A277" s="1"/>
      <c r="B277" s="20"/>
      <c r="C277" s="156">
        <f>Eksist!C277</f>
        <v>25</v>
      </c>
      <c r="D277" s="2" t="s">
        <v>99</v>
      </c>
      <c r="E277" s="175">
        <f>Eksist!E277</f>
        <v>141.91860465116278</v>
      </c>
      <c r="F277" s="156">
        <f t="shared" si="22"/>
        <v>155.40087209302322</v>
      </c>
      <c r="G277" s="154">
        <f t="shared" ref="G277" si="49">$E277*G244/1000</f>
        <v>0</v>
      </c>
      <c r="H277" s="154">
        <f t="shared" si="42"/>
        <v>77.700436046511612</v>
      </c>
      <c r="I277" s="154">
        <f t="shared" si="42"/>
        <v>77.700436046511612</v>
      </c>
      <c r="J277" s="154">
        <f t="shared" si="42"/>
        <v>0</v>
      </c>
      <c r="K277" s="154">
        <f t="shared" si="42"/>
        <v>0</v>
      </c>
      <c r="L277" s="154">
        <f t="shared" si="42"/>
        <v>0</v>
      </c>
      <c r="M277" s="154">
        <f t="shared" si="42"/>
        <v>0</v>
      </c>
      <c r="N277" s="154">
        <f t="shared" si="42"/>
        <v>0</v>
      </c>
      <c r="O277" s="154">
        <f t="shared" si="42"/>
        <v>0</v>
      </c>
      <c r="P277" s="154">
        <f t="shared" si="42"/>
        <v>0</v>
      </c>
      <c r="Q277" s="154">
        <f t="shared" si="42"/>
        <v>0</v>
      </c>
      <c r="R277" s="154">
        <f t="shared" si="42"/>
        <v>0</v>
      </c>
      <c r="S277" s="154">
        <f t="shared" si="42"/>
        <v>0</v>
      </c>
      <c r="T277" s="154">
        <f t="shared" si="42"/>
        <v>0</v>
      </c>
      <c r="U277" s="154">
        <f t="shared" si="42"/>
        <v>0</v>
      </c>
      <c r="V277" s="154">
        <f t="shared" si="42"/>
        <v>0</v>
      </c>
      <c r="W277" s="154">
        <f t="shared" si="42"/>
        <v>0</v>
      </c>
      <c r="X277" s="154">
        <f t="shared" si="42"/>
        <v>0</v>
      </c>
      <c r="Y277" s="154">
        <f t="shared" si="42"/>
        <v>0</v>
      </c>
      <c r="Z277" s="154">
        <f t="shared" si="42"/>
        <v>0</v>
      </c>
      <c r="AA277" s="1"/>
      <c r="AB277" s="3"/>
      <c r="AC277" s="158"/>
      <c r="AD277" s="158"/>
      <c r="AE277" s="158"/>
      <c r="AF277" s="158"/>
      <c r="AG277" s="158"/>
      <c r="AH277" s="158"/>
      <c r="AI277" s="158"/>
      <c r="AJ277" s="158"/>
      <c r="AK277" s="158"/>
      <c r="AL277" s="158"/>
      <c r="AM277" s="158"/>
      <c r="AN277" s="158"/>
      <c r="AO277" s="158"/>
      <c r="AP277" s="158"/>
      <c r="AQ277" s="158"/>
      <c r="AR277" s="158"/>
      <c r="AS277" s="158"/>
      <c r="AT277" s="158"/>
      <c r="AU277" s="158"/>
      <c r="AV277" s="158"/>
      <c r="AW277" s="158"/>
      <c r="AX277" s="158"/>
      <c r="AY277" s="158"/>
      <c r="AZ277" s="158"/>
      <c r="BA277" s="159"/>
      <c r="BB277" s="159"/>
      <c r="BC277" s="159"/>
      <c r="BD277" s="159"/>
      <c r="BE277" s="159"/>
      <c r="BF277" s="158"/>
      <c r="BG277" s="158"/>
      <c r="BH277" s="158"/>
      <c r="BI277" s="158"/>
      <c r="BJ277" s="158"/>
      <c r="BK277" s="158"/>
      <c r="BL277" s="158"/>
      <c r="BM277" s="158"/>
      <c r="BN277" s="158"/>
      <c r="BO277" s="158"/>
      <c r="BP277" s="158"/>
      <c r="BQ277" s="158"/>
      <c r="BR277" s="158"/>
      <c r="BS277" s="158"/>
      <c r="BT277" s="158"/>
      <c r="BU277" s="158"/>
    </row>
    <row r="278" spans="1:73" x14ac:dyDescent="0.15">
      <c r="A278" s="1"/>
      <c r="B278" s="20"/>
      <c r="C278" s="156">
        <f>Eksist!C278</f>
        <v>26</v>
      </c>
      <c r="D278" s="2" t="s">
        <v>99</v>
      </c>
      <c r="E278" s="175">
        <f>Eksist!E278</f>
        <v>142.41860465116278</v>
      </c>
      <c r="F278" s="156">
        <f t="shared" si="22"/>
        <v>155.94837209302324</v>
      </c>
      <c r="G278" s="154">
        <f t="shared" ref="G278" si="50">$E278*G245/1000</f>
        <v>0</v>
      </c>
      <c r="H278" s="154">
        <f t="shared" si="42"/>
        <v>77.974186046511619</v>
      </c>
      <c r="I278" s="154">
        <f t="shared" si="42"/>
        <v>77.974186046511619</v>
      </c>
      <c r="J278" s="154">
        <f t="shared" si="42"/>
        <v>0</v>
      </c>
      <c r="K278" s="154">
        <f t="shared" si="42"/>
        <v>0</v>
      </c>
      <c r="L278" s="154">
        <f t="shared" si="42"/>
        <v>0</v>
      </c>
      <c r="M278" s="154">
        <f t="shared" si="42"/>
        <v>0</v>
      </c>
      <c r="N278" s="154">
        <f t="shared" si="42"/>
        <v>0</v>
      </c>
      <c r="O278" s="154">
        <f t="shared" si="42"/>
        <v>0</v>
      </c>
      <c r="P278" s="154">
        <f t="shared" si="42"/>
        <v>0</v>
      </c>
      <c r="Q278" s="154">
        <f t="shared" si="42"/>
        <v>0</v>
      </c>
      <c r="R278" s="154">
        <f t="shared" si="42"/>
        <v>0</v>
      </c>
      <c r="S278" s="154">
        <f t="shared" si="42"/>
        <v>0</v>
      </c>
      <c r="T278" s="154">
        <f t="shared" si="42"/>
        <v>0</v>
      </c>
      <c r="U278" s="154">
        <f t="shared" si="42"/>
        <v>0</v>
      </c>
      <c r="V278" s="154">
        <f t="shared" si="42"/>
        <v>0</v>
      </c>
      <c r="W278" s="154">
        <f t="shared" si="42"/>
        <v>0</v>
      </c>
      <c r="X278" s="154">
        <f t="shared" si="42"/>
        <v>0</v>
      </c>
      <c r="Y278" s="154">
        <f t="shared" si="42"/>
        <v>0</v>
      </c>
      <c r="Z278" s="154">
        <f t="shared" si="42"/>
        <v>0</v>
      </c>
      <c r="AA278" s="1"/>
      <c r="AB278" s="3"/>
      <c r="AC278" s="158"/>
      <c r="AD278" s="158"/>
      <c r="AE278" s="158"/>
      <c r="AF278" s="158"/>
      <c r="AG278" s="158"/>
      <c r="AH278" s="158"/>
      <c r="AI278" s="158"/>
      <c r="AJ278" s="158"/>
      <c r="AK278" s="158"/>
      <c r="AL278" s="158"/>
      <c r="AM278" s="158"/>
      <c r="AN278" s="158"/>
      <c r="AO278" s="158"/>
      <c r="AP278" s="158"/>
      <c r="AQ278" s="158"/>
      <c r="AR278" s="158"/>
      <c r="AS278" s="158"/>
      <c r="AT278" s="158"/>
      <c r="AU278" s="158"/>
      <c r="AV278" s="158"/>
      <c r="AW278" s="158"/>
      <c r="AX278" s="158"/>
      <c r="AY278" s="158"/>
      <c r="AZ278" s="158"/>
      <c r="BA278" s="159"/>
      <c r="BB278" s="159"/>
      <c r="BC278" s="159"/>
      <c r="BD278" s="159"/>
      <c r="BE278" s="159"/>
      <c r="BF278" s="158"/>
      <c r="BG278" s="158"/>
      <c r="BH278" s="158"/>
      <c r="BI278" s="158"/>
      <c r="BJ278" s="158"/>
      <c r="BK278" s="158"/>
      <c r="BL278" s="158"/>
      <c r="BM278" s="158"/>
      <c r="BN278" s="158"/>
      <c r="BO278" s="158"/>
      <c r="BP278" s="158"/>
      <c r="BQ278" s="158"/>
      <c r="BR278" s="158"/>
      <c r="BS278" s="158"/>
      <c r="BT278" s="158"/>
      <c r="BU278" s="158"/>
    </row>
    <row r="279" spans="1:73" x14ac:dyDescent="0.15">
      <c r="A279" s="1"/>
      <c r="B279" s="20"/>
      <c r="C279" s="156">
        <f>Eksist!C279</f>
        <v>27</v>
      </c>
      <c r="D279" s="2" t="s">
        <v>99</v>
      </c>
      <c r="E279" s="175">
        <f>Eksist!E279</f>
        <v>142.91860465116278</v>
      </c>
      <c r="F279" s="156">
        <f t="shared" si="22"/>
        <v>156.49587209302325</v>
      </c>
      <c r="G279" s="154">
        <f t="shared" ref="G279" si="51">$E279*G246/1000</f>
        <v>0</v>
      </c>
      <c r="H279" s="154">
        <f t="shared" si="42"/>
        <v>78.247936046511626</v>
      </c>
      <c r="I279" s="154">
        <f t="shared" si="42"/>
        <v>78.247936046511626</v>
      </c>
      <c r="J279" s="154">
        <f t="shared" si="42"/>
        <v>0</v>
      </c>
      <c r="K279" s="154">
        <f t="shared" si="42"/>
        <v>0</v>
      </c>
      <c r="L279" s="154">
        <f t="shared" si="42"/>
        <v>0</v>
      </c>
      <c r="M279" s="154">
        <f t="shared" si="42"/>
        <v>0</v>
      </c>
      <c r="N279" s="154">
        <f t="shared" si="42"/>
        <v>0</v>
      </c>
      <c r="O279" s="154">
        <f t="shared" si="42"/>
        <v>0</v>
      </c>
      <c r="P279" s="154">
        <f t="shared" si="42"/>
        <v>0</v>
      </c>
      <c r="Q279" s="154">
        <f t="shared" si="42"/>
        <v>0</v>
      </c>
      <c r="R279" s="154">
        <f t="shared" si="42"/>
        <v>0</v>
      </c>
      <c r="S279" s="154">
        <f t="shared" si="42"/>
        <v>0</v>
      </c>
      <c r="T279" s="154">
        <f t="shared" si="42"/>
        <v>0</v>
      </c>
      <c r="U279" s="154">
        <f t="shared" si="42"/>
        <v>0</v>
      </c>
      <c r="V279" s="154">
        <f t="shared" si="42"/>
        <v>0</v>
      </c>
      <c r="W279" s="154">
        <f t="shared" si="42"/>
        <v>0</v>
      </c>
      <c r="X279" s="154">
        <f t="shared" si="42"/>
        <v>0</v>
      </c>
      <c r="Y279" s="154">
        <f t="shared" si="42"/>
        <v>0</v>
      </c>
      <c r="Z279" s="154">
        <f t="shared" si="42"/>
        <v>0</v>
      </c>
      <c r="AA279" s="1"/>
      <c r="AB279" s="3"/>
      <c r="AC279" s="158"/>
      <c r="AD279" s="158"/>
      <c r="AE279" s="158"/>
      <c r="AF279" s="158"/>
      <c r="AG279" s="158"/>
      <c r="AH279" s="158"/>
      <c r="AI279" s="158"/>
      <c r="AJ279" s="158"/>
      <c r="AK279" s="158"/>
      <c r="AL279" s="158"/>
      <c r="AM279" s="158"/>
      <c r="AN279" s="158"/>
      <c r="AO279" s="158"/>
      <c r="AP279" s="158"/>
      <c r="AQ279" s="158"/>
      <c r="AR279" s="158"/>
      <c r="AS279" s="158"/>
      <c r="AT279" s="158"/>
      <c r="AU279" s="158"/>
      <c r="AV279" s="158"/>
      <c r="AW279" s="158"/>
      <c r="AX279" s="158"/>
      <c r="AY279" s="158"/>
      <c r="AZ279" s="158"/>
      <c r="BA279" s="159"/>
      <c r="BB279" s="159"/>
      <c r="BC279" s="159"/>
      <c r="BD279" s="159"/>
      <c r="BE279" s="159"/>
      <c r="BF279" s="158"/>
      <c r="BG279" s="158"/>
      <c r="BH279" s="158"/>
      <c r="BI279" s="158"/>
      <c r="BJ279" s="158"/>
      <c r="BK279" s="158"/>
      <c r="BL279" s="158"/>
      <c r="BM279" s="158"/>
      <c r="BN279" s="158"/>
      <c r="BO279" s="158"/>
      <c r="BP279" s="158"/>
      <c r="BQ279" s="158"/>
      <c r="BR279" s="158"/>
      <c r="BS279" s="158"/>
      <c r="BT279" s="158"/>
      <c r="BU279" s="158"/>
    </row>
    <row r="280" spans="1:73" x14ac:dyDescent="0.15">
      <c r="A280" s="1"/>
      <c r="B280" s="20"/>
      <c r="C280" s="156">
        <f>Eksist!C280</f>
        <v>28</v>
      </c>
      <c r="D280" s="2" t="s">
        <v>99</v>
      </c>
      <c r="E280" s="175">
        <f>Eksist!E280</f>
        <v>143.41860465116278</v>
      </c>
      <c r="F280" s="156">
        <f t="shared" si="22"/>
        <v>157.04337209302324</v>
      </c>
      <c r="G280" s="154">
        <f t="shared" ref="G280" si="52">$E280*G247/1000</f>
        <v>0</v>
      </c>
      <c r="H280" s="154">
        <f t="shared" si="42"/>
        <v>78.521686046511618</v>
      </c>
      <c r="I280" s="154">
        <f t="shared" si="42"/>
        <v>78.521686046511618</v>
      </c>
      <c r="J280" s="154">
        <f t="shared" si="42"/>
        <v>0</v>
      </c>
      <c r="K280" s="154">
        <f t="shared" si="42"/>
        <v>0</v>
      </c>
      <c r="L280" s="154">
        <f t="shared" si="42"/>
        <v>0</v>
      </c>
      <c r="M280" s="154">
        <f t="shared" si="42"/>
        <v>0</v>
      </c>
      <c r="N280" s="154">
        <f t="shared" si="42"/>
        <v>0</v>
      </c>
      <c r="O280" s="154">
        <f t="shared" si="42"/>
        <v>0</v>
      </c>
      <c r="P280" s="154">
        <f t="shared" si="42"/>
        <v>0</v>
      </c>
      <c r="Q280" s="154">
        <f t="shared" si="42"/>
        <v>0</v>
      </c>
      <c r="R280" s="154">
        <f t="shared" si="42"/>
        <v>0</v>
      </c>
      <c r="S280" s="154">
        <f t="shared" si="42"/>
        <v>0</v>
      </c>
      <c r="T280" s="154">
        <f t="shared" si="42"/>
        <v>0</v>
      </c>
      <c r="U280" s="154">
        <f t="shared" si="42"/>
        <v>0</v>
      </c>
      <c r="V280" s="154">
        <f t="shared" si="42"/>
        <v>0</v>
      </c>
      <c r="W280" s="154">
        <f t="shared" si="42"/>
        <v>0</v>
      </c>
      <c r="X280" s="154">
        <f t="shared" si="42"/>
        <v>0</v>
      </c>
      <c r="Y280" s="154">
        <f t="shared" si="42"/>
        <v>0</v>
      </c>
      <c r="Z280" s="154">
        <f t="shared" si="42"/>
        <v>0</v>
      </c>
      <c r="AA280" s="1"/>
      <c r="AB280" s="3"/>
      <c r="AC280" s="158"/>
      <c r="AD280" s="158"/>
      <c r="AE280" s="158"/>
      <c r="AF280" s="158"/>
      <c r="AG280" s="158"/>
      <c r="AH280" s="158"/>
      <c r="AI280" s="158"/>
      <c r="AJ280" s="158"/>
      <c r="AK280" s="158"/>
      <c r="AL280" s="158"/>
      <c r="AM280" s="158"/>
      <c r="AN280" s="158"/>
      <c r="AO280" s="158"/>
      <c r="AP280" s="158"/>
      <c r="AQ280" s="158"/>
      <c r="AR280" s="158"/>
      <c r="AS280" s="158"/>
      <c r="AT280" s="158"/>
      <c r="AU280" s="158"/>
      <c r="AV280" s="158"/>
      <c r="AW280" s="158"/>
      <c r="AX280" s="158"/>
      <c r="AY280" s="158"/>
      <c r="AZ280" s="158"/>
      <c r="BA280" s="159"/>
      <c r="BB280" s="159"/>
      <c r="BC280" s="159"/>
      <c r="BD280" s="159"/>
      <c r="BE280" s="159"/>
      <c r="BF280" s="158"/>
      <c r="BG280" s="158"/>
      <c r="BH280" s="158"/>
      <c r="BI280" s="158"/>
      <c r="BJ280" s="158"/>
      <c r="BK280" s="158"/>
      <c r="BL280" s="158"/>
      <c r="BM280" s="158"/>
      <c r="BN280" s="158"/>
      <c r="BO280" s="158"/>
      <c r="BP280" s="158"/>
      <c r="BQ280" s="158"/>
      <c r="BR280" s="158"/>
      <c r="BS280" s="158"/>
      <c r="BT280" s="158"/>
      <c r="BU280" s="158"/>
    </row>
    <row r="281" spans="1:73" x14ac:dyDescent="0.15">
      <c r="A281" s="1"/>
      <c r="B281" s="20"/>
      <c r="C281" s="156">
        <f>Eksist!C281</f>
        <v>29</v>
      </c>
      <c r="D281" s="2" t="s">
        <v>99</v>
      </c>
      <c r="E281" s="175">
        <f>Eksist!E281</f>
        <v>143.91860465116278</v>
      </c>
      <c r="F281" s="156">
        <f t="shared" si="22"/>
        <v>157.59087209302325</v>
      </c>
      <c r="G281" s="154">
        <f t="shared" ref="G281" si="53">$E281*G248/1000</f>
        <v>0</v>
      </c>
      <c r="H281" s="154">
        <f t="shared" si="42"/>
        <v>78.795436046511625</v>
      </c>
      <c r="I281" s="154">
        <f t="shared" si="42"/>
        <v>78.795436046511625</v>
      </c>
      <c r="J281" s="154">
        <f t="shared" si="42"/>
        <v>0</v>
      </c>
      <c r="K281" s="154">
        <f t="shared" si="42"/>
        <v>0</v>
      </c>
      <c r="L281" s="154">
        <f t="shared" si="42"/>
        <v>0</v>
      </c>
      <c r="M281" s="154">
        <f t="shared" si="42"/>
        <v>0</v>
      </c>
      <c r="N281" s="154">
        <f t="shared" si="42"/>
        <v>0</v>
      </c>
      <c r="O281" s="154">
        <f t="shared" si="42"/>
        <v>0</v>
      </c>
      <c r="P281" s="154">
        <f t="shared" si="42"/>
        <v>0</v>
      </c>
      <c r="Q281" s="154">
        <f t="shared" si="42"/>
        <v>0</v>
      </c>
      <c r="R281" s="154">
        <f t="shared" si="42"/>
        <v>0</v>
      </c>
      <c r="S281" s="154">
        <f t="shared" si="42"/>
        <v>0</v>
      </c>
      <c r="T281" s="154">
        <f t="shared" si="42"/>
        <v>0</v>
      </c>
      <c r="U281" s="154">
        <f t="shared" si="42"/>
        <v>0</v>
      </c>
      <c r="V281" s="154">
        <f t="shared" si="42"/>
        <v>0</v>
      </c>
      <c r="W281" s="154">
        <f t="shared" si="42"/>
        <v>0</v>
      </c>
      <c r="X281" s="154">
        <f t="shared" si="42"/>
        <v>0</v>
      </c>
      <c r="Y281" s="154">
        <f t="shared" si="42"/>
        <v>0</v>
      </c>
      <c r="Z281" s="154">
        <f t="shared" si="42"/>
        <v>0</v>
      </c>
      <c r="AA281" s="1"/>
      <c r="AB281" s="3"/>
      <c r="AC281" s="158"/>
      <c r="AD281" s="158"/>
      <c r="AE281" s="158"/>
      <c r="AF281" s="158"/>
      <c r="AG281" s="158"/>
      <c r="AH281" s="158"/>
      <c r="AI281" s="158"/>
      <c r="AJ281" s="158"/>
      <c r="AK281" s="158"/>
      <c r="AL281" s="158"/>
      <c r="AM281" s="158"/>
      <c r="AN281" s="158"/>
      <c r="AO281" s="158"/>
      <c r="AP281" s="158"/>
      <c r="AQ281" s="158"/>
      <c r="AR281" s="158"/>
      <c r="AS281" s="158"/>
      <c r="AT281" s="158"/>
      <c r="AU281" s="158"/>
      <c r="AV281" s="158"/>
      <c r="AW281" s="158"/>
      <c r="AX281" s="158"/>
      <c r="AY281" s="158"/>
      <c r="AZ281" s="158"/>
      <c r="BA281" s="159"/>
      <c r="BB281" s="159"/>
      <c r="BC281" s="159"/>
      <c r="BD281" s="159"/>
      <c r="BE281" s="159"/>
      <c r="BF281" s="158"/>
      <c r="BG281" s="158"/>
      <c r="BH281" s="158"/>
      <c r="BI281" s="158"/>
      <c r="BJ281" s="158"/>
      <c r="BK281" s="158"/>
      <c r="BL281" s="158"/>
      <c r="BM281" s="158"/>
      <c r="BN281" s="158"/>
      <c r="BO281" s="158"/>
      <c r="BP281" s="158"/>
      <c r="BQ281" s="158"/>
      <c r="BR281" s="158"/>
      <c r="BS281" s="158"/>
      <c r="BT281" s="158"/>
      <c r="BU281" s="158"/>
    </row>
    <row r="282" spans="1:73" x14ac:dyDescent="0.15">
      <c r="A282" s="1"/>
      <c r="B282" s="20" t="s">
        <v>189</v>
      </c>
      <c r="C282" s="156">
        <f>Eksist!C282</f>
        <v>30</v>
      </c>
      <c r="D282" s="2" t="s">
        <v>99</v>
      </c>
      <c r="E282" s="175">
        <f>Eksist!E282</f>
        <v>144.41860465116278</v>
      </c>
      <c r="F282" s="156">
        <f t="shared" si="22"/>
        <v>158.13837209302324</v>
      </c>
      <c r="G282" s="154">
        <f t="shared" ref="G282" si="54">$E282*G249/1000</f>
        <v>0</v>
      </c>
      <c r="H282" s="154">
        <f t="shared" si="42"/>
        <v>79.069186046511618</v>
      </c>
      <c r="I282" s="154">
        <f t="shared" si="42"/>
        <v>79.069186046511618</v>
      </c>
      <c r="J282" s="154">
        <f t="shared" si="42"/>
        <v>0</v>
      </c>
      <c r="K282" s="154">
        <f t="shared" si="42"/>
        <v>0</v>
      </c>
      <c r="L282" s="154">
        <f t="shared" si="42"/>
        <v>0</v>
      </c>
      <c r="M282" s="154">
        <f t="shared" si="42"/>
        <v>0</v>
      </c>
      <c r="N282" s="154">
        <f t="shared" si="42"/>
        <v>0</v>
      </c>
      <c r="O282" s="154">
        <f t="shared" si="42"/>
        <v>0</v>
      </c>
      <c r="P282" s="154">
        <f t="shared" si="42"/>
        <v>0</v>
      </c>
      <c r="Q282" s="154">
        <f t="shared" si="42"/>
        <v>0</v>
      </c>
      <c r="R282" s="154">
        <f t="shared" si="42"/>
        <v>0</v>
      </c>
      <c r="S282" s="154">
        <f t="shared" si="42"/>
        <v>0</v>
      </c>
      <c r="T282" s="154">
        <f t="shared" si="42"/>
        <v>0</v>
      </c>
      <c r="U282" s="154">
        <f t="shared" si="42"/>
        <v>0</v>
      </c>
      <c r="V282" s="154">
        <f t="shared" si="42"/>
        <v>0</v>
      </c>
      <c r="W282" s="154">
        <f t="shared" si="42"/>
        <v>0</v>
      </c>
      <c r="X282" s="154">
        <f t="shared" si="42"/>
        <v>0</v>
      </c>
      <c r="Y282" s="154">
        <f t="shared" si="42"/>
        <v>0</v>
      </c>
      <c r="Z282" s="154">
        <f t="shared" si="42"/>
        <v>0</v>
      </c>
      <c r="AA282" s="1"/>
      <c r="AB282" s="3"/>
      <c r="AC282" s="158"/>
      <c r="AD282" s="158"/>
      <c r="AE282" s="158"/>
      <c r="AF282" s="158"/>
      <c r="AG282" s="158"/>
      <c r="AH282" s="158"/>
      <c r="AI282" s="158"/>
      <c r="AJ282" s="158"/>
      <c r="AK282" s="158"/>
      <c r="AL282" s="158"/>
      <c r="AM282" s="158"/>
      <c r="AN282" s="158"/>
      <c r="AO282" s="158"/>
      <c r="AP282" s="158"/>
      <c r="AQ282" s="158"/>
      <c r="AR282" s="158"/>
      <c r="AS282" s="158"/>
      <c r="AT282" s="158"/>
      <c r="AU282" s="158"/>
      <c r="AV282" s="158"/>
      <c r="AW282" s="158"/>
      <c r="AX282" s="158"/>
      <c r="AY282" s="158"/>
      <c r="AZ282" s="158"/>
      <c r="BA282" s="159"/>
      <c r="BB282" s="159"/>
      <c r="BC282" s="159"/>
      <c r="BD282" s="159"/>
      <c r="BE282" s="159"/>
      <c r="BF282" s="158"/>
      <c r="BG282" s="158"/>
      <c r="BH282" s="158"/>
      <c r="BI282" s="158"/>
      <c r="BJ282" s="158"/>
      <c r="BK282" s="158"/>
      <c r="BL282" s="158"/>
      <c r="BM282" s="158"/>
      <c r="BN282" s="158"/>
      <c r="BO282" s="158"/>
      <c r="BP282" s="158"/>
      <c r="BQ282" s="158"/>
      <c r="BR282" s="158"/>
      <c r="BS282" s="158"/>
      <c r="BT282" s="158"/>
      <c r="BU282" s="158"/>
    </row>
    <row r="283" spans="1:73" x14ac:dyDescent="0.15">
      <c r="A283" s="1"/>
      <c r="B283" s="20"/>
      <c r="C283" s="2"/>
      <c r="D283" s="2"/>
      <c r="E283" s="2"/>
      <c r="F283" s="1"/>
      <c r="G283" s="1"/>
      <c r="H283" s="2"/>
      <c r="I283" s="2"/>
      <c r="J283" s="2"/>
      <c r="K283" s="2"/>
      <c r="L283" s="2"/>
      <c r="M283" s="2"/>
      <c r="N283" s="2"/>
      <c r="O283" s="2"/>
      <c r="P283" s="135"/>
      <c r="Q283" s="2"/>
      <c r="R283" s="2"/>
      <c r="S283" s="2"/>
      <c r="T283" s="2"/>
      <c r="U283" s="2"/>
      <c r="V283" s="2"/>
      <c r="W283" s="1"/>
      <c r="X283" s="1"/>
      <c r="Y283" s="1"/>
      <c r="Z283" s="3"/>
      <c r="AA283" s="1"/>
      <c r="AB283" s="3"/>
      <c r="AC283" s="158"/>
      <c r="AD283" s="158"/>
      <c r="AE283" s="158"/>
      <c r="AF283" s="158"/>
      <c r="AG283" s="158"/>
      <c r="AH283" s="158"/>
      <c r="AI283" s="158"/>
      <c r="AJ283" s="158"/>
      <c r="AK283" s="158"/>
      <c r="AL283" s="158"/>
      <c r="AM283" s="158"/>
      <c r="AN283" s="158"/>
      <c r="AO283" s="158"/>
      <c r="AP283" s="158"/>
      <c r="AQ283" s="158"/>
      <c r="AR283" s="158"/>
      <c r="AS283" s="158"/>
      <c r="AT283" s="158"/>
      <c r="AU283" s="158"/>
      <c r="AV283" s="158"/>
      <c r="AW283" s="158"/>
      <c r="AX283" s="158"/>
      <c r="AY283" s="158"/>
      <c r="AZ283" s="158"/>
      <c r="BA283" s="159"/>
      <c r="BB283" s="159"/>
      <c r="BC283" s="159"/>
      <c r="BD283" s="159"/>
      <c r="BE283" s="159"/>
      <c r="BF283" s="158"/>
      <c r="BG283" s="158"/>
      <c r="BH283" s="158"/>
      <c r="BI283" s="158"/>
      <c r="BJ283" s="158"/>
      <c r="BK283" s="158"/>
      <c r="BL283" s="158"/>
      <c r="BM283" s="158"/>
      <c r="BN283" s="158"/>
      <c r="BO283" s="158"/>
      <c r="BP283" s="158"/>
      <c r="BQ283" s="158"/>
      <c r="BR283" s="158"/>
      <c r="BS283" s="158"/>
      <c r="BT283" s="158"/>
      <c r="BU283" s="158"/>
    </row>
    <row r="284" spans="1:73" x14ac:dyDescent="0.15">
      <c r="A284" s="1"/>
      <c r="B284" s="170"/>
      <c r="C284" s="171"/>
      <c r="D284" s="171"/>
      <c r="E284" s="172"/>
      <c r="F284" s="168"/>
      <c r="G284" s="168"/>
      <c r="H284" s="172"/>
      <c r="I284" s="168"/>
      <c r="J284" s="168"/>
      <c r="K284" s="168"/>
      <c r="L284" s="168"/>
      <c r="M284" s="168"/>
      <c r="N284" s="168"/>
      <c r="O284" s="168"/>
      <c r="P284" s="168"/>
      <c r="Q284" s="168"/>
      <c r="R284" s="168"/>
      <c r="S284" s="168"/>
      <c r="T284" s="168"/>
      <c r="U284" s="168"/>
      <c r="V284" s="168"/>
      <c r="W284" s="168"/>
      <c r="X284" s="168"/>
      <c r="Y284" s="168"/>
      <c r="Z284" s="168"/>
      <c r="AA284" s="1"/>
      <c r="AB284" s="3"/>
      <c r="AC284" s="158"/>
      <c r="AD284" s="158"/>
      <c r="AE284" s="158"/>
      <c r="AF284" s="158"/>
      <c r="AG284" s="158"/>
      <c r="AH284" s="158"/>
      <c r="AI284" s="158"/>
      <c r="AJ284" s="158"/>
      <c r="AK284" s="158"/>
      <c r="AL284" s="158"/>
      <c r="AM284" s="158"/>
      <c r="AN284" s="158"/>
      <c r="AO284" s="158"/>
      <c r="AP284" s="158"/>
      <c r="AQ284" s="158"/>
      <c r="AR284" s="158"/>
      <c r="AS284" s="158"/>
      <c r="AT284" s="158"/>
      <c r="AU284" s="158"/>
      <c r="AV284" s="158"/>
      <c r="AW284" s="158"/>
      <c r="AX284" s="158"/>
      <c r="AY284" s="158"/>
      <c r="AZ284" s="158"/>
      <c r="BA284" s="159"/>
      <c r="BB284" s="159"/>
      <c r="BC284" s="159"/>
      <c r="BD284" s="159"/>
      <c r="BE284" s="159"/>
      <c r="BF284" s="158"/>
      <c r="BG284" s="158"/>
      <c r="BH284" s="158"/>
      <c r="BI284" s="158"/>
      <c r="BJ284" s="158"/>
      <c r="BK284" s="158"/>
      <c r="BL284" s="158"/>
      <c r="BM284" s="158"/>
      <c r="BN284" s="158"/>
      <c r="BO284" s="158"/>
      <c r="BP284" s="158"/>
      <c r="BQ284" s="158"/>
      <c r="BR284" s="158"/>
      <c r="BS284" s="158"/>
      <c r="BT284" s="158"/>
      <c r="BU284" s="158"/>
    </row>
    <row r="285" spans="1:73" x14ac:dyDescent="0.15">
      <c r="A285" s="1"/>
      <c r="B285" s="20"/>
      <c r="C285" s="2"/>
      <c r="D285" s="2"/>
      <c r="E285" s="2"/>
      <c r="F285" s="1"/>
      <c r="G285" s="1"/>
      <c r="H285" s="2"/>
      <c r="I285" s="2"/>
      <c r="J285" s="2"/>
      <c r="K285" s="2"/>
      <c r="L285" s="2"/>
      <c r="M285" s="2"/>
      <c r="N285" s="2"/>
      <c r="O285" s="2"/>
      <c r="P285" s="135"/>
      <c r="Q285" s="2"/>
      <c r="R285" s="2"/>
      <c r="S285" s="2"/>
      <c r="T285" s="2"/>
      <c r="U285" s="2"/>
      <c r="V285" s="2"/>
      <c r="W285" s="1"/>
      <c r="X285" s="1"/>
      <c r="Y285" s="1"/>
      <c r="Z285" s="3"/>
      <c r="AA285" s="1"/>
      <c r="AB285" s="3"/>
      <c r="AC285" s="158"/>
      <c r="AD285" s="158"/>
      <c r="AE285" s="158"/>
      <c r="AF285" s="158"/>
      <c r="AG285" s="158"/>
      <c r="AH285" s="158"/>
      <c r="AI285" s="158"/>
      <c r="AJ285" s="158"/>
      <c r="AK285" s="158"/>
      <c r="AL285" s="158"/>
      <c r="AM285" s="158"/>
      <c r="AN285" s="158"/>
      <c r="AO285" s="158"/>
      <c r="AP285" s="158"/>
      <c r="AQ285" s="158"/>
      <c r="AR285" s="158"/>
      <c r="AS285" s="158"/>
      <c r="AT285" s="158"/>
      <c r="AU285" s="158"/>
      <c r="AV285" s="158"/>
      <c r="AW285" s="158"/>
      <c r="AX285" s="158"/>
      <c r="AY285" s="158"/>
      <c r="AZ285" s="158"/>
      <c r="BA285" s="159"/>
      <c r="BB285" s="159"/>
      <c r="BC285" s="159"/>
      <c r="BD285" s="159"/>
      <c r="BE285" s="159"/>
      <c r="BF285" s="158"/>
      <c r="BG285" s="158"/>
      <c r="BH285" s="158"/>
      <c r="BI285" s="158"/>
      <c r="BJ285" s="158"/>
      <c r="BK285" s="158"/>
      <c r="BL285" s="158"/>
      <c r="BM285" s="158"/>
      <c r="BN285" s="158"/>
      <c r="BO285" s="158"/>
      <c r="BP285" s="158"/>
      <c r="BQ285" s="158"/>
      <c r="BR285" s="158"/>
      <c r="BS285" s="158"/>
      <c r="BT285" s="158"/>
      <c r="BU285" s="15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B5A817E2FEBDD4AAE9BD9B20459F3E3" ma:contentTypeVersion="19" ma:contentTypeDescription="Opret et nyt dokument." ma:contentTypeScope="" ma:versionID="2951b02e2430745176269cf870562a20">
  <xsd:schema xmlns:xsd="http://www.w3.org/2001/XMLSchema" xmlns:xs="http://www.w3.org/2001/XMLSchema" xmlns:p="http://schemas.microsoft.com/office/2006/metadata/properties" xmlns:ns2="0ab4ebbd-61ba-4f1c-a34f-34a807cfc65d" xmlns:ns3="a91b7dd8-077f-4453-9438-4210714d1ab6" targetNamespace="http://schemas.microsoft.com/office/2006/metadata/properties" ma:root="true" ma:fieldsID="0bc42c71de9276c2ec4ac02f73725906" ns2:_="" ns3:_="">
    <xsd:import namespace="0ab4ebbd-61ba-4f1c-a34f-34a807cfc65d"/>
    <xsd:import namespace="a91b7dd8-077f-4453-9438-4210714d1a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Anvendels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4ebbd-61ba-4f1c-a34f-34a807cfc6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Anvendelse" ma:index="18" nillable="true" ma:displayName="Anvendelse" ma:format="Dropdown" ma:internalName="Anvende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DO"/>
                        <xsd:enumeration value="MedlemsNyt"/>
                        <xsd:enumeration value="F&amp;E"/>
                        <xsd:enumeration value="Presse"/>
                        <xsd:enumeration value="Navne"/>
                        <xsd:enumeration value="Intern kom"/>
                        <xsd:enumeration value="Grøn Energi"/>
                        <xsd:enumeration value="Arrangementer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c7341d0e-7d72-4e38-bada-3d63affbf5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1b7dd8-077f-4453-9438-4210714d1ab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682ab4e-08a6-4102-b37f-b8745d5faa48}" ma:internalName="TaxCatchAll" ma:showField="CatchAllData" ma:web="a91b7dd8-077f-4453-9438-4210714d1a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22D683-BF31-4259-A681-63A411F9C194}"/>
</file>

<file path=customXml/itemProps2.xml><?xml version="1.0" encoding="utf-8"?>
<ds:datastoreItem xmlns:ds="http://schemas.openxmlformats.org/officeDocument/2006/customXml" ds:itemID="{45F0C2DA-03CB-48CC-AA78-FEADA154AC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Beskrivelse</vt:lpstr>
      <vt:lpstr>Input</vt:lpstr>
      <vt:lpstr>Res</vt:lpstr>
      <vt:lpstr>Eksist</vt:lpstr>
      <vt:lpstr>Valg</vt:lpstr>
      <vt:lpstr>Muffe</vt:lpstr>
      <vt:lpstr>Nyanlæg</vt:lpstr>
      <vt:lpstr>Projekt</vt:lpstr>
      <vt:lpstr>Alt</vt:lpstr>
      <vt:lpstr>LambdaGamle</vt:lpstr>
      <vt:lpstr>LambdaNy</vt:lpstr>
      <vt:lpstr>GamleRør</vt:lpstr>
      <vt:lpstr>NyeRør</vt:lpstr>
      <vt:lpstr>Kode</vt:lpstr>
      <vt:lpstr>Index1</vt:lpstr>
      <vt:lpstr>Index2</vt:lpstr>
      <vt:lpstr>Index3</vt:lpstr>
      <vt:lpstr>Index4</vt:lpstr>
      <vt:lpstr>Index5</vt:lpstr>
      <vt:lpstr>Index6</vt:lpstr>
      <vt:lpstr>Index6Flag</vt:lpstr>
      <vt:lpstr>Index7</vt:lpstr>
      <vt:lpstr>Index8</vt:lpstr>
      <vt:lpstr>Beskrivelse!Print_Area</vt:lpstr>
      <vt:lpstr>Input!Print_Area</vt:lpstr>
      <vt:lpstr>NyeRør!Print_Area</vt:lpstr>
      <vt:lpstr>Res!Print_Area</vt:lpstr>
    </vt:vector>
  </TitlesOfParts>
  <Company>Ramboll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Fafner</dc:creator>
  <cp:lastModifiedBy>Karl Erik Hansen</cp:lastModifiedBy>
  <cp:lastPrinted>2015-07-29T12:07:12Z</cp:lastPrinted>
  <dcterms:created xsi:type="dcterms:W3CDTF">2014-09-16T12:13:34Z</dcterms:created>
  <dcterms:modified xsi:type="dcterms:W3CDTF">2015-08-11T06:12:52Z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